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Min-Jang\git\SubProjsct\SubProject\script\"/>
    </mc:Choice>
  </mc:AlternateContent>
  <xr:revisionPtr revIDLastSave="0" documentId="13_ncr:1_{73723F37-CD75-4449-B4C3-668DE6430842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able" sheetId="2" r:id="rId1"/>
    <sheet name="column" sheetId="3" r:id="rId2"/>
    <sheet name="domain" sheetId="5" r:id="rId3"/>
    <sheet name="index" sheetId="6" r:id="rId4"/>
    <sheet name="data" sheetId="7" r:id="rId5"/>
  </sheets>
  <externalReferences>
    <externalReference r:id="rId6"/>
  </externalReferences>
  <definedNames>
    <definedName name="_xlnm._FilterDatabase" localSheetId="1" hidden="1">column!$A$1:$O$231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5" i="7" l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5" i="3"/>
  <c r="G345" i="3"/>
  <c r="N345" i="3" s="1"/>
  <c r="D345" i="3"/>
  <c r="B345" i="3"/>
  <c r="O1018" i="7"/>
  <c r="O1017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C1014" i="7"/>
  <c r="O1015" i="7" s="1"/>
  <c r="A1013" i="7"/>
  <c r="D350" i="3"/>
  <c r="Q1008" i="7"/>
  <c r="Q1007" i="7"/>
  <c r="J1006" i="7"/>
  <c r="I1006" i="7"/>
  <c r="H1006" i="7"/>
  <c r="G1006" i="7"/>
  <c r="C1006" i="7"/>
  <c r="D1006" i="7"/>
  <c r="E1006" i="7"/>
  <c r="F1006" i="7"/>
  <c r="K1006" i="7"/>
  <c r="L1006" i="7"/>
  <c r="M1006" i="7"/>
  <c r="N1006" i="7"/>
  <c r="O1006" i="7"/>
  <c r="P1006" i="7"/>
  <c r="B1006" i="7"/>
  <c r="C1004" i="7"/>
  <c r="A100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883" i="7"/>
  <c r="H396" i="3"/>
  <c r="G396" i="3"/>
  <c r="D396" i="3"/>
  <c r="B396" i="3"/>
  <c r="H394" i="3"/>
  <c r="G394" i="3"/>
  <c r="D394" i="3"/>
  <c r="B394" i="3"/>
  <c r="H403" i="3"/>
  <c r="G403" i="3"/>
  <c r="D403" i="3"/>
  <c r="B403" i="3"/>
  <c r="H402" i="3"/>
  <c r="G402" i="3"/>
  <c r="D402" i="3"/>
  <c r="B402" i="3"/>
  <c r="H401" i="3"/>
  <c r="G401" i="3"/>
  <c r="D401" i="3"/>
  <c r="B401" i="3"/>
  <c r="H400" i="3"/>
  <c r="G400" i="3"/>
  <c r="D400" i="3"/>
  <c r="B400" i="3"/>
  <c r="H399" i="3"/>
  <c r="G399" i="3"/>
  <c r="D399" i="3"/>
  <c r="B399" i="3"/>
  <c r="H398" i="3"/>
  <c r="G398" i="3"/>
  <c r="D398" i="3"/>
  <c r="B398" i="3"/>
  <c r="H397" i="3"/>
  <c r="G397" i="3"/>
  <c r="D397" i="3"/>
  <c r="B397" i="3"/>
  <c r="H395" i="3"/>
  <c r="G395" i="3"/>
  <c r="D395" i="3"/>
  <c r="B395" i="3"/>
  <c r="H393" i="3"/>
  <c r="G393" i="3"/>
  <c r="D393" i="3"/>
  <c r="B393" i="3"/>
  <c r="I33" i="2"/>
  <c r="H387" i="3"/>
  <c r="G387" i="3"/>
  <c r="D387" i="3"/>
  <c r="B387" i="3"/>
  <c r="H354" i="3"/>
  <c r="G354" i="3"/>
  <c r="D354" i="3"/>
  <c r="B354" i="3"/>
  <c r="A260" i="7"/>
  <c r="C880" i="7"/>
  <c r="O882" i="7" s="1"/>
  <c r="A879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7" i="7"/>
  <c r="J628" i="7"/>
  <c r="J629" i="7"/>
  <c r="J634" i="7"/>
  <c r="J635" i="7"/>
  <c r="J636" i="7"/>
  <c r="J637" i="7"/>
  <c r="J638" i="7"/>
  <c r="J644" i="7"/>
  <c r="J645" i="7"/>
  <c r="J646" i="7"/>
  <c r="J647" i="7"/>
  <c r="J648" i="7"/>
  <c r="J649" i="7"/>
  <c r="J654" i="7"/>
  <c r="J655" i="7"/>
  <c r="J656" i="7"/>
  <c r="J657" i="7"/>
  <c r="J658" i="7"/>
  <c r="J659" i="7"/>
  <c r="J660" i="7"/>
  <c r="J661" i="7"/>
  <c r="J662" i="7"/>
  <c r="J663" i="7"/>
  <c r="J669" i="7"/>
  <c r="J670" i="7"/>
  <c r="J671" i="7"/>
  <c r="J672" i="7"/>
  <c r="J673" i="7"/>
  <c r="J674" i="7"/>
  <c r="J679" i="7"/>
  <c r="J680" i="7"/>
  <c r="J684" i="7"/>
  <c r="J685" i="7"/>
  <c r="J686" i="7"/>
  <c r="J690" i="7"/>
  <c r="J691" i="7"/>
  <c r="J692" i="7"/>
  <c r="J697" i="7"/>
  <c r="J698" i="7"/>
  <c r="J703" i="7"/>
  <c r="J704" i="7"/>
  <c r="J705" i="7"/>
  <c r="J706" i="7"/>
  <c r="J707" i="7"/>
  <c r="J708" i="7"/>
  <c r="J709" i="7"/>
  <c r="J714" i="7"/>
  <c r="J715" i="7"/>
  <c r="J716" i="7"/>
  <c r="J717" i="7"/>
  <c r="J723" i="7"/>
  <c r="J724" i="7"/>
  <c r="J725" i="7"/>
  <c r="J726" i="7"/>
  <c r="J727" i="7"/>
  <c r="J728" i="7"/>
  <c r="J729" i="7"/>
  <c r="J730" i="7"/>
  <c r="J731" i="7"/>
  <c r="J736" i="7"/>
  <c r="J737" i="7"/>
  <c r="J738" i="7"/>
  <c r="J739" i="7"/>
  <c r="J740" i="7"/>
  <c r="J741" i="7"/>
  <c r="J742" i="7"/>
  <c r="J748" i="7"/>
  <c r="J749" i="7"/>
  <c r="J750" i="7"/>
  <c r="J751" i="7"/>
  <c r="J757" i="7"/>
  <c r="J758" i="7"/>
  <c r="J759" i="7"/>
  <c r="J760" i="7"/>
  <c r="J761" i="7"/>
  <c r="J762" i="7"/>
  <c r="J763" i="7"/>
  <c r="J764" i="7"/>
  <c r="J770" i="7"/>
  <c r="J771" i="7"/>
  <c r="J772" i="7"/>
  <c r="J773" i="7"/>
  <c r="J774" i="7"/>
  <c r="J775" i="7"/>
  <c r="J781" i="7"/>
  <c r="J782" i="7"/>
  <c r="J783" i="7"/>
  <c r="J784" i="7"/>
  <c r="J785" i="7"/>
  <c r="J786" i="7"/>
  <c r="J803" i="7"/>
  <c r="J804" i="7"/>
  <c r="J805" i="7"/>
  <c r="J806" i="7"/>
  <c r="J807" i="7"/>
  <c r="J808" i="7"/>
  <c r="J809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5" i="7"/>
  <c r="J856" i="7"/>
  <c r="J857" i="7"/>
  <c r="J858" i="7"/>
  <c r="J859" i="7"/>
  <c r="J864" i="7"/>
  <c r="J865" i="7"/>
  <c r="J866" i="7"/>
  <c r="J867" i="7"/>
  <c r="J868" i="7"/>
  <c r="J869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08" i="7"/>
  <c r="D850" i="7"/>
  <c r="J850" i="7" s="1"/>
  <c r="D810" i="7"/>
  <c r="J810" i="7" s="1"/>
  <c r="G810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V637" i="7" s="1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7" i="7"/>
  <c r="G688" i="7"/>
  <c r="G689" i="7"/>
  <c r="G693" i="7"/>
  <c r="G694" i="7"/>
  <c r="G695" i="7"/>
  <c r="G696" i="7"/>
  <c r="G699" i="7"/>
  <c r="G700" i="7"/>
  <c r="G701" i="7"/>
  <c r="G702" i="7"/>
  <c r="G710" i="7"/>
  <c r="G711" i="7"/>
  <c r="G712" i="7"/>
  <c r="G713" i="7"/>
  <c r="G718" i="7"/>
  <c r="G719" i="7"/>
  <c r="G720" i="7"/>
  <c r="G721" i="7"/>
  <c r="G722" i="7"/>
  <c r="G732" i="7"/>
  <c r="G733" i="7"/>
  <c r="G734" i="7"/>
  <c r="G735" i="7"/>
  <c r="G743" i="7"/>
  <c r="G744" i="7"/>
  <c r="G745" i="7"/>
  <c r="G746" i="7"/>
  <c r="G747" i="7"/>
  <c r="G752" i="7"/>
  <c r="G753" i="7"/>
  <c r="G754" i="7"/>
  <c r="G755" i="7"/>
  <c r="G756" i="7"/>
  <c r="G765" i="7"/>
  <c r="G766" i="7"/>
  <c r="G767" i="7"/>
  <c r="G768" i="7"/>
  <c r="G769" i="7"/>
  <c r="G776" i="7"/>
  <c r="G777" i="7"/>
  <c r="G778" i="7"/>
  <c r="G779" i="7"/>
  <c r="G780" i="7"/>
  <c r="G799" i="7"/>
  <c r="G800" i="7"/>
  <c r="G801" i="7"/>
  <c r="G802" i="7"/>
  <c r="G811" i="7"/>
  <c r="G812" i="7"/>
  <c r="G813" i="7"/>
  <c r="G827" i="7"/>
  <c r="G828" i="7"/>
  <c r="G829" i="7"/>
  <c r="G830" i="7"/>
  <c r="G850" i="7"/>
  <c r="G851" i="7"/>
  <c r="G852" i="7"/>
  <c r="G853" i="7"/>
  <c r="G854" i="7"/>
  <c r="G860" i="7"/>
  <c r="G861" i="7"/>
  <c r="G862" i="7"/>
  <c r="G863" i="7"/>
  <c r="G623" i="7"/>
  <c r="D624" i="7"/>
  <c r="D625" i="7"/>
  <c r="D626" i="7"/>
  <c r="D630" i="7"/>
  <c r="J630" i="7" s="1"/>
  <c r="D631" i="7"/>
  <c r="D632" i="7"/>
  <c r="D633" i="7"/>
  <c r="D639" i="7"/>
  <c r="J639" i="7" s="1"/>
  <c r="D640" i="7"/>
  <c r="D641" i="7"/>
  <c r="D642" i="7"/>
  <c r="J642" i="7" s="1"/>
  <c r="D643" i="7"/>
  <c r="J643" i="7" s="1"/>
  <c r="D650" i="7"/>
  <c r="D651" i="7"/>
  <c r="J651" i="7" s="1"/>
  <c r="D652" i="7"/>
  <c r="J652" i="7" s="1"/>
  <c r="D653" i="7"/>
  <c r="J653" i="7" s="1"/>
  <c r="D666" i="7"/>
  <c r="D667" i="7"/>
  <c r="J667" i="7" s="1"/>
  <c r="D668" i="7"/>
  <c r="J668" i="7" s="1"/>
  <c r="D675" i="7"/>
  <c r="D676" i="7"/>
  <c r="J676" i="7" s="1"/>
  <c r="D677" i="7"/>
  <c r="J677" i="7" s="1"/>
  <c r="D678" i="7"/>
  <c r="J678" i="7" s="1"/>
  <c r="D681" i="7"/>
  <c r="D682" i="7"/>
  <c r="D683" i="7"/>
  <c r="J683" i="7" s="1"/>
  <c r="D687" i="7"/>
  <c r="J687" i="7" s="1"/>
  <c r="D688" i="7"/>
  <c r="D689" i="7"/>
  <c r="D693" i="7"/>
  <c r="J693" i="7" s="1"/>
  <c r="D694" i="7"/>
  <c r="J694" i="7" s="1"/>
  <c r="D695" i="7"/>
  <c r="J695" i="7" s="1"/>
  <c r="D696" i="7"/>
  <c r="J696" i="7" s="1"/>
  <c r="D699" i="7"/>
  <c r="D700" i="7"/>
  <c r="J700" i="7" s="1"/>
  <c r="D701" i="7"/>
  <c r="J701" i="7" s="1"/>
  <c r="D702" i="7"/>
  <c r="J702" i="7" s="1"/>
  <c r="D710" i="7"/>
  <c r="J710" i="7" s="1"/>
  <c r="D711" i="7"/>
  <c r="J711" i="7" s="1"/>
  <c r="D712" i="7"/>
  <c r="J712" i="7" s="1"/>
  <c r="D713" i="7"/>
  <c r="D718" i="7"/>
  <c r="J718" i="7" s="1"/>
  <c r="D719" i="7"/>
  <c r="J719" i="7" s="1"/>
  <c r="D720" i="7"/>
  <c r="J720" i="7" s="1"/>
  <c r="D721" i="7"/>
  <c r="D722" i="7"/>
  <c r="D732" i="7"/>
  <c r="J732" i="7" s="1"/>
  <c r="D733" i="7"/>
  <c r="J733" i="7" s="1"/>
  <c r="D734" i="7"/>
  <c r="J734" i="7" s="1"/>
  <c r="D735" i="7"/>
  <c r="J735" i="7" s="1"/>
  <c r="D743" i="7"/>
  <c r="J743" i="7" s="1"/>
  <c r="D744" i="7"/>
  <c r="D745" i="7"/>
  <c r="D746" i="7"/>
  <c r="D747" i="7"/>
  <c r="D752" i="7"/>
  <c r="J752" i="7" s="1"/>
  <c r="D753" i="7"/>
  <c r="D754" i="7"/>
  <c r="D755" i="7"/>
  <c r="J755" i="7" s="1"/>
  <c r="D756" i="7"/>
  <c r="J756" i="7" s="1"/>
  <c r="D765" i="7"/>
  <c r="J765" i="7" s="1"/>
  <c r="D766" i="7"/>
  <c r="J766" i="7" s="1"/>
  <c r="D767" i="7"/>
  <c r="J767" i="7" s="1"/>
  <c r="D768" i="7"/>
  <c r="D769" i="7"/>
  <c r="D776" i="7"/>
  <c r="D777" i="7"/>
  <c r="D778" i="7"/>
  <c r="D779" i="7"/>
  <c r="J779" i="7" s="1"/>
  <c r="D780" i="7"/>
  <c r="J780" i="7" s="1"/>
  <c r="D799" i="7"/>
  <c r="J799" i="7" s="1"/>
  <c r="D800" i="7"/>
  <c r="J800" i="7" s="1"/>
  <c r="D801" i="7"/>
  <c r="J801" i="7" s="1"/>
  <c r="D802" i="7"/>
  <c r="J802" i="7" s="1"/>
  <c r="D811" i="7"/>
  <c r="J811" i="7" s="1"/>
  <c r="D812" i="7"/>
  <c r="J812" i="7" s="1"/>
  <c r="D813" i="7"/>
  <c r="J813" i="7" s="1"/>
  <c r="D827" i="7"/>
  <c r="J827" i="7" s="1"/>
  <c r="D828" i="7"/>
  <c r="J828" i="7" s="1"/>
  <c r="D829" i="7"/>
  <c r="J829" i="7" s="1"/>
  <c r="D830" i="7"/>
  <c r="J830" i="7" s="1"/>
  <c r="D851" i="7"/>
  <c r="J851" i="7" s="1"/>
  <c r="D852" i="7"/>
  <c r="J852" i="7" s="1"/>
  <c r="D853" i="7"/>
  <c r="J853" i="7" s="1"/>
  <c r="D854" i="7"/>
  <c r="J854" i="7" s="1"/>
  <c r="D860" i="7"/>
  <c r="J860" i="7" s="1"/>
  <c r="D861" i="7"/>
  <c r="J861" i="7" s="1"/>
  <c r="D862" i="7"/>
  <c r="J862" i="7" s="1"/>
  <c r="D863" i="7"/>
  <c r="J863" i="7" s="1"/>
  <c r="D623" i="7"/>
  <c r="D665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V437" i="7" s="1"/>
  <c r="G438" i="7"/>
  <c r="G439" i="7"/>
  <c r="G440" i="7"/>
  <c r="G441" i="7"/>
  <c r="G442" i="7"/>
  <c r="G443" i="7"/>
  <c r="G444" i="7"/>
  <c r="G445" i="7"/>
  <c r="V445" i="7" s="1"/>
  <c r="G446" i="7"/>
  <c r="G447" i="7"/>
  <c r="G448" i="7"/>
  <c r="G449" i="7"/>
  <c r="G450" i="7"/>
  <c r="G451" i="7"/>
  <c r="G452" i="7"/>
  <c r="G453" i="7"/>
  <c r="V453" i="7" s="1"/>
  <c r="G454" i="7"/>
  <c r="G455" i="7"/>
  <c r="G456" i="7"/>
  <c r="G457" i="7"/>
  <c r="G458" i="7"/>
  <c r="G459" i="7"/>
  <c r="G460" i="7"/>
  <c r="G461" i="7"/>
  <c r="V461" i="7" s="1"/>
  <c r="G462" i="7"/>
  <c r="G463" i="7"/>
  <c r="G464" i="7"/>
  <c r="G465" i="7"/>
  <c r="G466" i="7"/>
  <c r="G467" i="7"/>
  <c r="G468" i="7"/>
  <c r="G469" i="7"/>
  <c r="V469" i="7" s="1"/>
  <c r="G470" i="7"/>
  <c r="G471" i="7"/>
  <c r="G472" i="7"/>
  <c r="G473" i="7"/>
  <c r="G474" i="7"/>
  <c r="G475" i="7"/>
  <c r="G476" i="7"/>
  <c r="G477" i="7"/>
  <c r="V477" i="7" s="1"/>
  <c r="G478" i="7"/>
  <c r="G479" i="7"/>
  <c r="G480" i="7"/>
  <c r="G481" i="7"/>
  <c r="G482" i="7"/>
  <c r="G483" i="7"/>
  <c r="G484" i="7"/>
  <c r="G485" i="7"/>
  <c r="V485" i="7" s="1"/>
  <c r="G486" i="7"/>
  <c r="G487" i="7"/>
  <c r="G488" i="7"/>
  <c r="G489" i="7"/>
  <c r="G490" i="7"/>
  <c r="G491" i="7"/>
  <c r="G492" i="7"/>
  <c r="G493" i="7"/>
  <c r="V493" i="7" s="1"/>
  <c r="G494" i="7"/>
  <c r="G495" i="7"/>
  <c r="G496" i="7"/>
  <c r="G497" i="7"/>
  <c r="G498" i="7"/>
  <c r="G499" i="7"/>
  <c r="G500" i="7"/>
  <c r="G501" i="7"/>
  <c r="V501" i="7" s="1"/>
  <c r="G502" i="7"/>
  <c r="G503" i="7"/>
  <c r="G504" i="7"/>
  <c r="G505" i="7"/>
  <c r="G506" i="7"/>
  <c r="G507" i="7"/>
  <c r="G508" i="7"/>
  <c r="G509" i="7"/>
  <c r="V509" i="7" s="1"/>
  <c r="G510" i="7"/>
  <c r="G511" i="7"/>
  <c r="G512" i="7"/>
  <c r="G513" i="7"/>
  <c r="G514" i="7"/>
  <c r="G515" i="7"/>
  <c r="G516" i="7"/>
  <c r="G517" i="7"/>
  <c r="V517" i="7" s="1"/>
  <c r="G518" i="7"/>
  <c r="G519" i="7"/>
  <c r="G520" i="7"/>
  <c r="G521" i="7"/>
  <c r="G522" i="7"/>
  <c r="G523" i="7"/>
  <c r="G524" i="7"/>
  <c r="G525" i="7"/>
  <c r="V525" i="7" s="1"/>
  <c r="G526" i="7"/>
  <c r="G527" i="7"/>
  <c r="G528" i="7"/>
  <c r="G529" i="7"/>
  <c r="G530" i="7"/>
  <c r="G531" i="7"/>
  <c r="G532" i="7"/>
  <c r="G533" i="7"/>
  <c r="V533" i="7" s="1"/>
  <c r="G534" i="7"/>
  <c r="G535" i="7"/>
  <c r="G536" i="7"/>
  <c r="G537" i="7"/>
  <c r="G538" i="7"/>
  <c r="G539" i="7"/>
  <c r="G540" i="7"/>
  <c r="G541" i="7"/>
  <c r="V541" i="7" s="1"/>
  <c r="G542" i="7"/>
  <c r="G543" i="7"/>
  <c r="G544" i="7"/>
  <c r="G545" i="7"/>
  <c r="G546" i="7"/>
  <c r="G547" i="7"/>
  <c r="G548" i="7"/>
  <c r="G549" i="7"/>
  <c r="V549" i="7" s="1"/>
  <c r="G550" i="7"/>
  <c r="G551" i="7"/>
  <c r="G552" i="7"/>
  <c r="G553" i="7"/>
  <c r="G554" i="7"/>
  <c r="G555" i="7"/>
  <c r="G556" i="7"/>
  <c r="G557" i="7"/>
  <c r="V557" i="7" s="1"/>
  <c r="G558" i="7"/>
  <c r="G559" i="7"/>
  <c r="G560" i="7"/>
  <c r="G561" i="7"/>
  <c r="G562" i="7"/>
  <c r="G563" i="7"/>
  <c r="G564" i="7"/>
  <c r="G565" i="7"/>
  <c r="V565" i="7" s="1"/>
  <c r="G566" i="7"/>
  <c r="G567" i="7"/>
  <c r="G568" i="7"/>
  <c r="G569" i="7"/>
  <c r="G570" i="7"/>
  <c r="G571" i="7"/>
  <c r="G572" i="7"/>
  <c r="G573" i="7"/>
  <c r="V573" i="7" s="1"/>
  <c r="G574" i="7"/>
  <c r="G575" i="7"/>
  <c r="G576" i="7"/>
  <c r="G577" i="7"/>
  <c r="G578" i="7"/>
  <c r="G579" i="7"/>
  <c r="G580" i="7"/>
  <c r="G581" i="7"/>
  <c r="V581" i="7" s="1"/>
  <c r="G582" i="7"/>
  <c r="G583" i="7"/>
  <c r="G584" i="7"/>
  <c r="V584" i="7" s="1"/>
  <c r="G585" i="7"/>
  <c r="G586" i="7"/>
  <c r="G587" i="7"/>
  <c r="G588" i="7"/>
  <c r="G589" i="7"/>
  <c r="V589" i="7" s="1"/>
  <c r="G590" i="7"/>
  <c r="G591" i="7"/>
  <c r="G592" i="7"/>
  <c r="V592" i="7" s="1"/>
  <c r="G593" i="7"/>
  <c r="G594" i="7"/>
  <c r="G595" i="7"/>
  <c r="G596" i="7"/>
  <c r="G597" i="7"/>
  <c r="V597" i="7" s="1"/>
  <c r="G598" i="7"/>
  <c r="G599" i="7"/>
  <c r="G600" i="7"/>
  <c r="V600" i="7" s="1"/>
  <c r="G601" i="7"/>
  <c r="G602" i="7"/>
  <c r="G603" i="7"/>
  <c r="G604" i="7"/>
  <c r="G605" i="7"/>
  <c r="V605" i="7" s="1"/>
  <c r="G606" i="7"/>
  <c r="G607" i="7"/>
  <c r="G608" i="7"/>
  <c r="V608" i="7" s="1"/>
  <c r="G609" i="7"/>
  <c r="G610" i="7"/>
  <c r="G611" i="7"/>
  <c r="G612" i="7"/>
  <c r="G613" i="7"/>
  <c r="V613" i="7" s="1"/>
  <c r="G614" i="7"/>
  <c r="G615" i="7"/>
  <c r="G616" i="7"/>
  <c r="V616" i="7" s="1"/>
  <c r="G617" i="7"/>
  <c r="G618" i="7"/>
  <c r="G619" i="7"/>
  <c r="G620" i="7"/>
  <c r="G621" i="7"/>
  <c r="V621" i="7" s="1"/>
  <c r="G622" i="7"/>
  <c r="G408" i="7"/>
  <c r="O1016" i="7" l="1"/>
  <c r="Q1006" i="7"/>
  <c r="V426" i="7"/>
  <c r="V418" i="7"/>
  <c r="V410" i="7"/>
  <c r="V576" i="7"/>
  <c r="V568" i="7"/>
  <c r="V560" i="7"/>
  <c r="V552" i="7"/>
  <c r="V544" i="7"/>
  <c r="V536" i="7"/>
  <c r="V528" i="7"/>
  <c r="V520" i="7"/>
  <c r="V512" i="7"/>
  <c r="V504" i="7"/>
  <c r="V496" i="7"/>
  <c r="V488" i="7"/>
  <c r="V480" i="7"/>
  <c r="V472" i="7"/>
  <c r="V464" i="7"/>
  <c r="V456" i="7"/>
  <c r="V448" i="7"/>
  <c r="V440" i="7"/>
  <c r="V432" i="7"/>
  <c r="V679" i="7"/>
  <c r="V662" i="7"/>
  <c r="V654" i="7"/>
  <c r="V656" i="7"/>
  <c r="V615" i="7"/>
  <c r="V599" i="7"/>
  <c r="V583" i="7"/>
  <c r="V567" i="7"/>
  <c r="V551" i="7"/>
  <c r="V535" i="7"/>
  <c r="V527" i="7"/>
  <c r="V519" i="7"/>
  <c r="V511" i="7"/>
  <c r="V503" i="7"/>
  <c r="V495" i="7"/>
  <c r="V487" i="7"/>
  <c r="V479" i="7"/>
  <c r="V471" i="7"/>
  <c r="V463" i="7"/>
  <c r="V455" i="7"/>
  <c r="V447" i="7"/>
  <c r="V439" i="7"/>
  <c r="V431" i="7"/>
  <c r="V607" i="7"/>
  <c r="V591" i="7"/>
  <c r="V575" i="7"/>
  <c r="V559" i="7"/>
  <c r="V543" i="7"/>
  <c r="V669" i="7"/>
  <c r="V644" i="7"/>
  <c r="V627" i="7"/>
  <c r="V428" i="7"/>
  <c r="V420" i="7"/>
  <c r="V412" i="7"/>
  <c r="N401" i="3"/>
  <c r="N403" i="3"/>
  <c r="N396" i="3"/>
  <c r="V619" i="7"/>
  <c r="V595" i="7"/>
  <c r="V571" i="7"/>
  <c r="V547" i="7"/>
  <c r="V531" i="7"/>
  <c r="V523" i="7"/>
  <c r="V515" i="7"/>
  <c r="V507" i="7"/>
  <c r="V499" i="7"/>
  <c r="V491" i="7"/>
  <c r="V483" i="7"/>
  <c r="V475" i="7"/>
  <c r="V467" i="7"/>
  <c r="V459" i="7"/>
  <c r="V451" i="7"/>
  <c r="V443" i="7"/>
  <c r="V435" i="7"/>
  <c r="V635" i="7"/>
  <c r="V603" i="7"/>
  <c r="V579" i="7"/>
  <c r="V539" i="7"/>
  <c r="V673" i="7"/>
  <c r="V648" i="7"/>
  <c r="V611" i="7"/>
  <c r="V587" i="7"/>
  <c r="V563" i="7"/>
  <c r="V555" i="7"/>
  <c r="Q1005" i="7"/>
  <c r="V638" i="7"/>
  <c r="V622" i="7"/>
  <c r="V614" i="7"/>
  <c r="V606" i="7"/>
  <c r="V598" i="7"/>
  <c r="V590" i="7"/>
  <c r="V582" i="7"/>
  <c r="V574" i="7"/>
  <c r="V566" i="7"/>
  <c r="V558" i="7"/>
  <c r="V550" i="7"/>
  <c r="V542" i="7"/>
  <c r="V534" i="7"/>
  <c r="V526" i="7"/>
  <c r="V518" i="7"/>
  <c r="V510" i="7"/>
  <c r="V502" i="7"/>
  <c r="V494" i="7"/>
  <c r="V486" i="7"/>
  <c r="V478" i="7"/>
  <c r="V470" i="7"/>
  <c r="V462" i="7"/>
  <c r="V454" i="7"/>
  <c r="V446" i="7"/>
  <c r="V438" i="7"/>
  <c r="V430" i="7"/>
  <c r="V422" i="7"/>
  <c r="V414" i="7"/>
  <c r="V660" i="7"/>
  <c r="V427" i="7"/>
  <c r="V419" i="7"/>
  <c r="V411" i="7"/>
  <c r="V680" i="7"/>
  <c r="V663" i="7"/>
  <c r="V655" i="7"/>
  <c r="N402" i="3"/>
  <c r="N394" i="3"/>
  <c r="N400" i="3"/>
  <c r="N393" i="3"/>
  <c r="N397" i="3"/>
  <c r="N395" i="3"/>
  <c r="N398" i="3"/>
  <c r="N399" i="3"/>
  <c r="N387" i="3"/>
  <c r="N354" i="3"/>
  <c r="V618" i="7"/>
  <c r="V602" i="7"/>
  <c r="V586" i="7"/>
  <c r="V578" i="7"/>
  <c r="V570" i="7"/>
  <c r="V562" i="7"/>
  <c r="V554" i="7"/>
  <c r="V546" i="7"/>
  <c r="V538" i="7"/>
  <c r="V530" i="7"/>
  <c r="V522" i="7"/>
  <c r="V514" i="7"/>
  <c r="V506" i="7"/>
  <c r="V498" i="7"/>
  <c r="V490" i="7"/>
  <c r="V482" i="7"/>
  <c r="V474" i="7"/>
  <c r="V466" i="7"/>
  <c r="V458" i="7"/>
  <c r="V450" i="7"/>
  <c r="V442" i="7"/>
  <c r="V434" i="7"/>
  <c r="V610" i="7"/>
  <c r="V594" i="7"/>
  <c r="V672" i="7"/>
  <c r="V647" i="7"/>
  <c r="V408" i="7"/>
  <c r="V423" i="7"/>
  <c r="V415" i="7"/>
  <c r="V629" i="7"/>
  <c r="V659" i="7"/>
  <c r="V828" i="7"/>
  <c r="V799" i="7"/>
  <c r="V767" i="7"/>
  <c r="V732" i="7"/>
  <c r="V711" i="7"/>
  <c r="V658" i="7"/>
  <c r="V634" i="7"/>
  <c r="V860" i="7"/>
  <c r="V596" i="7"/>
  <c r="V564" i="7"/>
  <c r="V524" i="7"/>
  <c r="V492" i="7"/>
  <c r="V460" i="7"/>
  <c r="V651" i="7"/>
  <c r="V620" i="7"/>
  <c r="V588" i="7"/>
  <c r="V548" i="7"/>
  <c r="V516" i="7"/>
  <c r="V484" i="7"/>
  <c r="V444" i="7"/>
  <c r="V604" i="7"/>
  <c r="V572" i="7"/>
  <c r="V540" i="7"/>
  <c r="V508" i="7"/>
  <c r="V476" i="7"/>
  <c r="V452" i="7"/>
  <c r="V436" i="7"/>
  <c r="V617" i="7"/>
  <c r="V609" i="7"/>
  <c r="V601" i="7"/>
  <c r="V593" i="7"/>
  <c r="V585" i="7"/>
  <c r="V577" i="7"/>
  <c r="V569" i="7"/>
  <c r="V561" i="7"/>
  <c r="V553" i="7"/>
  <c r="V545" i="7"/>
  <c r="V537" i="7"/>
  <c r="V529" i="7"/>
  <c r="V521" i="7"/>
  <c r="V513" i="7"/>
  <c r="V505" i="7"/>
  <c r="V497" i="7"/>
  <c r="V489" i="7"/>
  <c r="V481" i="7"/>
  <c r="V473" i="7"/>
  <c r="V465" i="7"/>
  <c r="V457" i="7"/>
  <c r="V449" i="7"/>
  <c r="V441" i="7"/>
  <c r="V433" i="7"/>
  <c r="V812" i="7"/>
  <c r="V756" i="7"/>
  <c r="V643" i="7"/>
  <c r="O881" i="7"/>
  <c r="V612" i="7"/>
  <c r="V580" i="7"/>
  <c r="V556" i="7"/>
  <c r="V532" i="7"/>
  <c r="V500" i="7"/>
  <c r="V468" i="7"/>
  <c r="V424" i="7"/>
  <c r="V416" i="7"/>
  <c r="V852" i="7"/>
  <c r="V743" i="7"/>
  <c r="V719" i="7"/>
  <c r="V700" i="7"/>
  <c r="V687" i="7"/>
  <c r="V668" i="7"/>
  <c r="V671" i="7"/>
  <c r="V646" i="7"/>
  <c r="V780" i="7"/>
  <c r="V674" i="7"/>
  <c r="V657" i="7"/>
  <c r="V649" i="7"/>
  <c r="V425" i="7"/>
  <c r="V417" i="7"/>
  <c r="V409" i="7"/>
  <c r="V630" i="7"/>
  <c r="V661" i="7"/>
  <c r="V645" i="7"/>
  <c r="V636" i="7"/>
  <c r="V628" i="7"/>
  <c r="V695" i="7"/>
  <c r="V853" i="7"/>
  <c r="V720" i="7"/>
  <c r="J675" i="7"/>
  <c r="V675" i="7" s="1"/>
  <c r="V755" i="7"/>
  <c r="V642" i="7"/>
  <c r="J688" i="7"/>
  <c r="V688" i="7" s="1"/>
  <c r="V735" i="7"/>
  <c r="V683" i="7"/>
  <c r="V667" i="7"/>
  <c r="V670" i="7"/>
  <c r="J699" i="7"/>
  <c r="V699" i="7" s="1"/>
  <c r="J626" i="7"/>
  <c r="V626" i="7" s="1"/>
  <c r="V863" i="7"/>
  <c r="V696" i="7"/>
  <c r="J747" i="7"/>
  <c r="V747" i="7" s="1"/>
  <c r="V861" i="7"/>
  <c r="V429" i="7"/>
  <c r="V421" i="7"/>
  <c r="V413" i="7"/>
  <c r="V829" i="7"/>
  <c r="V800" i="7"/>
  <c r="V752" i="7"/>
  <c r="V712" i="7"/>
  <c r="V639" i="7"/>
  <c r="J768" i="7"/>
  <c r="V768" i="7" s="1"/>
  <c r="J744" i="7"/>
  <c r="V744" i="7" s="1"/>
  <c r="J650" i="7"/>
  <c r="V650" i="7" s="1"/>
  <c r="J778" i="7"/>
  <c r="V778" i="7" s="1"/>
  <c r="J754" i="7"/>
  <c r="V754" i="7" s="1"/>
  <c r="J746" i="7"/>
  <c r="V746" i="7" s="1"/>
  <c r="J722" i="7"/>
  <c r="V722" i="7" s="1"/>
  <c r="J682" i="7"/>
  <c r="V682" i="7" s="1"/>
  <c r="J666" i="7"/>
  <c r="V666" i="7" s="1"/>
  <c r="J641" i="7"/>
  <c r="V641" i="7" s="1"/>
  <c r="J633" i="7"/>
  <c r="V633" i="7" s="1"/>
  <c r="J625" i="7"/>
  <c r="V625" i="7" s="1"/>
  <c r="V862" i="7"/>
  <c r="V854" i="7"/>
  <c r="V830" i="7"/>
  <c r="V766" i="7"/>
  <c r="V734" i="7"/>
  <c r="V718" i="7"/>
  <c r="V710" i="7"/>
  <c r="V702" i="7"/>
  <c r="V694" i="7"/>
  <c r="V678" i="7"/>
  <c r="V653" i="7"/>
  <c r="J777" i="7"/>
  <c r="V777" i="7" s="1"/>
  <c r="J769" i="7"/>
  <c r="V769" i="7" s="1"/>
  <c r="J753" i="7"/>
  <c r="V753" i="7" s="1"/>
  <c r="J745" i="7"/>
  <c r="V745" i="7" s="1"/>
  <c r="J721" i="7"/>
  <c r="V721" i="7" s="1"/>
  <c r="J713" i="7"/>
  <c r="V713" i="7" s="1"/>
  <c r="J689" i="7"/>
  <c r="V689" i="7" s="1"/>
  <c r="J681" i="7"/>
  <c r="V681" i="7" s="1"/>
  <c r="J665" i="7"/>
  <c r="V665" i="7" s="1"/>
  <c r="J640" i="7"/>
  <c r="V640" i="7" s="1"/>
  <c r="J632" i="7"/>
  <c r="V632" i="7" s="1"/>
  <c r="J624" i="7"/>
  <c r="V624" i="7" s="1"/>
  <c r="V813" i="7"/>
  <c r="V765" i="7"/>
  <c r="V733" i="7"/>
  <c r="V701" i="7"/>
  <c r="V693" i="7"/>
  <c r="V677" i="7"/>
  <c r="V652" i="7"/>
  <c r="J776" i="7"/>
  <c r="V776" i="7" s="1"/>
  <c r="J631" i="7"/>
  <c r="V631" i="7" s="1"/>
  <c r="J623" i="7"/>
  <c r="V623" i="7" s="1"/>
  <c r="V676" i="7"/>
  <c r="V851" i="7"/>
  <c r="V827" i="7"/>
  <c r="V811" i="7"/>
  <c r="V779" i="7"/>
  <c r="V850" i="7"/>
  <c r="V810" i="7"/>
  <c r="V802" i="7"/>
  <c r="V801" i="7"/>
  <c r="I44" i="6"/>
  <c r="D44" i="6"/>
  <c r="B44" i="6"/>
  <c r="I43" i="6"/>
  <c r="D43" i="6"/>
  <c r="B43" i="6"/>
  <c r="C405" i="7"/>
  <c r="A404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6" i="7"/>
  <c r="P337" i="7"/>
  <c r="P338" i="7"/>
  <c r="P339" i="7"/>
  <c r="P340" i="7"/>
  <c r="P341" i="7"/>
  <c r="P342" i="7"/>
  <c r="P343" i="7"/>
  <c r="P344" i="7"/>
  <c r="H374" i="3"/>
  <c r="G374" i="3"/>
  <c r="D374" i="3"/>
  <c r="B374" i="3"/>
  <c r="H373" i="3"/>
  <c r="G373" i="3"/>
  <c r="D373" i="3"/>
  <c r="B373" i="3"/>
  <c r="H372" i="3"/>
  <c r="G372" i="3"/>
  <c r="D372" i="3"/>
  <c r="B372" i="3"/>
  <c r="H371" i="3"/>
  <c r="G371" i="3"/>
  <c r="D371" i="3"/>
  <c r="B371" i="3"/>
  <c r="H376" i="3"/>
  <c r="G376" i="3"/>
  <c r="D376" i="3"/>
  <c r="B376" i="3"/>
  <c r="H375" i="3"/>
  <c r="G375" i="3"/>
  <c r="D375" i="3"/>
  <c r="B375" i="3"/>
  <c r="H377" i="3"/>
  <c r="G377" i="3"/>
  <c r="D377" i="3"/>
  <c r="B377" i="3"/>
  <c r="H365" i="3"/>
  <c r="G365" i="3"/>
  <c r="D365" i="3"/>
  <c r="B365" i="3"/>
  <c r="H367" i="3"/>
  <c r="G367" i="3"/>
  <c r="D367" i="3"/>
  <c r="B367" i="3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42" i="6"/>
  <c r="D42" i="6"/>
  <c r="B42" i="6"/>
  <c r="I41" i="6"/>
  <c r="D41" i="6"/>
  <c r="F41" i="6" s="1"/>
  <c r="B41" i="6"/>
  <c r="I38" i="6"/>
  <c r="D38" i="6"/>
  <c r="F38" i="6" s="1"/>
  <c r="B38" i="6"/>
  <c r="I39" i="6"/>
  <c r="D39" i="6"/>
  <c r="B39" i="6"/>
  <c r="H383" i="3"/>
  <c r="G383" i="3"/>
  <c r="D383" i="3"/>
  <c r="B383" i="3"/>
  <c r="H382" i="3"/>
  <c r="G382" i="3"/>
  <c r="D382" i="3"/>
  <c r="B382" i="3"/>
  <c r="H381" i="3"/>
  <c r="G381" i="3"/>
  <c r="D381" i="3"/>
  <c r="B381" i="3"/>
  <c r="H380" i="3"/>
  <c r="G380" i="3"/>
  <c r="D380" i="3"/>
  <c r="B380" i="3"/>
  <c r="H379" i="3"/>
  <c r="G379" i="3"/>
  <c r="D379" i="3"/>
  <c r="B379" i="3"/>
  <c r="H378" i="3"/>
  <c r="G378" i="3"/>
  <c r="D378" i="3"/>
  <c r="B378" i="3"/>
  <c r="H370" i="3"/>
  <c r="G370" i="3"/>
  <c r="D370" i="3"/>
  <c r="B370" i="3"/>
  <c r="H369" i="3"/>
  <c r="G369" i="3"/>
  <c r="D369" i="3"/>
  <c r="B369" i="3"/>
  <c r="H366" i="3"/>
  <c r="G366" i="3"/>
  <c r="D366" i="3"/>
  <c r="B366" i="3"/>
  <c r="H368" i="3"/>
  <c r="G368" i="3"/>
  <c r="D368" i="3"/>
  <c r="B368" i="3"/>
  <c r="H364" i="3"/>
  <c r="G364" i="3"/>
  <c r="D364" i="3"/>
  <c r="B364" i="3"/>
  <c r="H355" i="3"/>
  <c r="G355" i="3"/>
  <c r="D355" i="3"/>
  <c r="B355" i="3"/>
  <c r="I37" i="6"/>
  <c r="D37" i="6"/>
  <c r="F37" i="6" s="1"/>
  <c r="B37" i="6"/>
  <c r="H346" i="3"/>
  <c r="G346" i="3"/>
  <c r="D346" i="3"/>
  <c r="B346" i="3"/>
  <c r="H350" i="3"/>
  <c r="G350" i="3"/>
  <c r="B350" i="3"/>
  <c r="H349" i="3"/>
  <c r="G349" i="3"/>
  <c r="D349" i="3"/>
  <c r="B349" i="3"/>
  <c r="H348" i="3"/>
  <c r="G348" i="3"/>
  <c r="D348" i="3"/>
  <c r="B348" i="3"/>
  <c r="H347" i="3"/>
  <c r="G347" i="3"/>
  <c r="D347" i="3"/>
  <c r="B347" i="3"/>
  <c r="H344" i="3"/>
  <c r="G344" i="3"/>
  <c r="D344" i="3"/>
  <c r="B344" i="3"/>
  <c r="H343" i="3"/>
  <c r="G343" i="3"/>
  <c r="D343" i="3"/>
  <c r="B343" i="3"/>
  <c r="H342" i="3"/>
  <c r="G342" i="3"/>
  <c r="D342" i="3"/>
  <c r="B342" i="3"/>
  <c r="H341" i="3"/>
  <c r="G341" i="3"/>
  <c r="D341" i="3"/>
  <c r="B341" i="3"/>
  <c r="H340" i="3"/>
  <c r="G340" i="3"/>
  <c r="D340" i="3"/>
  <c r="B340" i="3"/>
  <c r="H339" i="3"/>
  <c r="G339" i="3"/>
  <c r="D339" i="3"/>
  <c r="B339" i="3"/>
  <c r="H338" i="3"/>
  <c r="G338" i="3"/>
  <c r="D338" i="3"/>
  <c r="B338" i="3"/>
  <c r="H352" i="3"/>
  <c r="G352" i="3"/>
  <c r="D352" i="3"/>
  <c r="B352" i="3"/>
  <c r="I36" i="6"/>
  <c r="I40" i="6"/>
  <c r="I45" i="6"/>
  <c r="B45" i="6"/>
  <c r="B40" i="6"/>
  <c r="B36" i="6"/>
  <c r="D36" i="6"/>
  <c r="F36" i="6" s="1"/>
  <c r="D40" i="6"/>
  <c r="D45" i="6"/>
  <c r="F45" i="6" s="1"/>
  <c r="H359" i="3"/>
  <c r="G359" i="3"/>
  <c r="D359" i="3"/>
  <c r="B359" i="3"/>
  <c r="H392" i="3"/>
  <c r="G392" i="3"/>
  <c r="D392" i="3"/>
  <c r="B392" i="3"/>
  <c r="H391" i="3"/>
  <c r="G391" i="3"/>
  <c r="D391" i="3"/>
  <c r="B391" i="3"/>
  <c r="H390" i="3"/>
  <c r="G390" i="3"/>
  <c r="D390" i="3"/>
  <c r="B390" i="3"/>
  <c r="H389" i="3"/>
  <c r="G389" i="3"/>
  <c r="D389" i="3"/>
  <c r="B389" i="3"/>
  <c r="H388" i="3"/>
  <c r="G388" i="3"/>
  <c r="D388" i="3"/>
  <c r="B388" i="3"/>
  <c r="H386" i="3"/>
  <c r="G386" i="3"/>
  <c r="D386" i="3"/>
  <c r="B386" i="3"/>
  <c r="H385" i="3"/>
  <c r="G385" i="3"/>
  <c r="D385" i="3"/>
  <c r="B385" i="3"/>
  <c r="H384" i="3"/>
  <c r="G384" i="3"/>
  <c r="D384" i="3"/>
  <c r="B384" i="3"/>
  <c r="H363" i="3"/>
  <c r="G363" i="3"/>
  <c r="D363" i="3"/>
  <c r="B363" i="3"/>
  <c r="H362" i="3"/>
  <c r="G362" i="3"/>
  <c r="D362" i="3"/>
  <c r="B362" i="3"/>
  <c r="H361" i="3"/>
  <c r="G361" i="3"/>
  <c r="D361" i="3"/>
  <c r="B361" i="3"/>
  <c r="H360" i="3"/>
  <c r="G360" i="3"/>
  <c r="D360" i="3"/>
  <c r="B360" i="3"/>
  <c r="H358" i="3"/>
  <c r="G358" i="3"/>
  <c r="D358" i="3"/>
  <c r="B358" i="3"/>
  <c r="H357" i="3"/>
  <c r="G357" i="3"/>
  <c r="D357" i="3"/>
  <c r="B357" i="3"/>
  <c r="H356" i="3"/>
  <c r="G356" i="3"/>
  <c r="D356" i="3"/>
  <c r="B356" i="3"/>
  <c r="H353" i="3"/>
  <c r="G353" i="3"/>
  <c r="D353" i="3"/>
  <c r="B353" i="3"/>
  <c r="H351" i="3"/>
  <c r="G351" i="3"/>
  <c r="D351" i="3"/>
  <c r="B351" i="3"/>
  <c r="H324" i="3"/>
  <c r="G324" i="3"/>
  <c r="D324" i="3"/>
  <c r="B324" i="3"/>
  <c r="H337" i="3"/>
  <c r="G337" i="3"/>
  <c r="D337" i="3"/>
  <c r="B337" i="3"/>
  <c r="H336" i="3"/>
  <c r="G336" i="3"/>
  <c r="D336" i="3"/>
  <c r="B336" i="3"/>
  <c r="H335" i="3"/>
  <c r="G335" i="3"/>
  <c r="D335" i="3"/>
  <c r="B335" i="3"/>
  <c r="H334" i="3"/>
  <c r="G334" i="3"/>
  <c r="D334" i="3"/>
  <c r="B334" i="3"/>
  <c r="H333" i="3"/>
  <c r="G333" i="3"/>
  <c r="D333" i="3"/>
  <c r="B333" i="3"/>
  <c r="H332" i="3"/>
  <c r="G332" i="3"/>
  <c r="D332" i="3"/>
  <c r="B332" i="3"/>
  <c r="H331" i="3"/>
  <c r="G331" i="3"/>
  <c r="D331" i="3"/>
  <c r="B331" i="3"/>
  <c r="H330" i="3"/>
  <c r="G330" i="3"/>
  <c r="D330" i="3"/>
  <c r="B330" i="3"/>
  <c r="H329" i="3"/>
  <c r="G329" i="3"/>
  <c r="D329" i="3"/>
  <c r="B329" i="3"/>
  <c r="H328" i="3"/>
  <c r="G328" i="3"/>
  <c r="D328" i="3"/>
  <c r="B328" i="3"/>
  <c r="H327" i="3"/>
  <c r="G327" i="3"/>
  <c r="D327" i="3"/>
  <c r="B327" i="3"/>
  <c r="H326" i="3"/>
  <c r="G326" i="3"/>
  <c r="D326" i="3"/>
  <c r="B326" i="3"/>
  <c r="H325" i="3"/>
  <c r="G325" i="3"/>
  <c r="D325" i="3"/>
  <c r="B325" i="3"/>
  <c r="H323" i="3"/>
  <c r="G323" i="3"/>
  <c r="D323" i="3"/>
  <c r="B323" i="3"/>
  <c r="AE196" i="7"/>
  <c r="AE197" i="7"/>
  <c r="AE198" i="7"/>
  <c r="I286" i="7"/>
  <c r="H295" i="3"/>
  <c r="G295" i="3"/>
  <c r="D295" i="3"/>
  <c r="B295" i="3"/>
  <c r="H293" i="3"/>
  <c r="G293" i="3"/>
  <c r="D293" i="3"/>
  <c r="B293" i="3"/>
  <c r="H292" i="3"/>
  <c r="G292" i="3"/>
  <c r="D292" i="3"/>
  <c r="B292" i="3"/>
  <c r="H156" i="3"/>
  <c r="G156" i="3"/>
  <c r="D156" i="3"/>
  <c r="B156" i="3"/>
  <c r="H157" i="3"/>
  <c r="G157" i="3"/>
  <c r="D157" i="3"/>
  <c r="B157" i="3"/>
  <c r="E200" i="7"/>
  <c r="AE200" i="7" s="1"/>
  <c r="E201" i="7"/>
  <c r="AE201" i="7" s="1"/>
  <c r="E202" i="7"/>
  <c r="AE202" i="7" s="1"/>
  <c r="E203" i="7"/>
  <c r="AE203" i="7" s="1"/>
  <c r="E204" i="7"/>
  <c r="AE204" i="7" s="1"/>
  <c r="E205" i="7"/>
  <c r="AE205" i="7" s="1"/>
  <c r="E206" i="7"/>
  <c r="AE206" i="7" s="1"/>
  <c r="E207" i="7"/>
  <c r="AE207" i="7" s="1"/>
  <c r="E208" i="7"/>
  <c r="AE208" i="7" s="1"/>
  <c r="E209" i="7"/>
  <c r="AE209" i="7" s="1"/>
  <c r="E210" i="7"/>
  <c r="AE210" i="7" s="1"/>
  <c r="E211" i="7"/>
  <c r="AE211" i="7" s="1"/>
  <c r="E212" i="7"/>
  <c r="AE212" i="7" s="1"/>
  <c r="E213" i="7"/>
  <c r="AE213" i="7" s="1"/>
  <c r="E214" i="7"/>
  <c r="AE214" i="7" s="1"/>
  <c r="E215" i="7"/>
  <c r="AE215" i="7" s="1"/>
  <c r="E199" i="7"/>
  <c r="AE199" i="7" s="1"/>
  <c r="J352" i="7"/>
  <c r="H315" i="3"/>
  <c r="G315" i="3"/>
  <c r="D315" i="3"/>
  <c r="B315" i="3"/>
  <c r="H321" i="3"/>
  <c r="G321" i="3"/>
  <c r="D321" i="3"/>
  <c r="B321" i="3"/>
  <c r="H319" i="3"/>
  <c r="G319" i="3"/>
  <c r="D319" i="3"/>
  <c r="B319" i="3"/>
  <c r="H314" i="3"/>
  <c r="G314" i="3"/>
  <c r="D314" i="3"/>
  <c r="B314" i="3"/>
  <c r="H313" i="3"/>
  <c r="G313" i="3"/>
  <c r="D313" i="3"/>
  <c r="B313" i="3"/>
  <c r="I35" i="6"/>
  <c r="D35" i="6"/>
  <c r="F35" i="6" s="1"/>
  <c r="B35" i="6"/>
  <c r="H312" i="3"/>
  <c r="H316" i="3"/>
  <c r="H317" i="3"/>
  <c r="H318" i="3"/>
  <c r="H320" i="3"/>
  <c r="H322" i="3"/>
  <c r="D312" i="3"/>
  <c r="D316" i="3"/>
  <c r="D317" i="3"/>
  <c r="D318" i="3"/>
  <c r="D320" i="3"/>
  <c r="D322" i="3"/>
  <c r="B312" i="3"/>
  <c r="B316" i="3"/>
  <c r="B317" i="3"/>
  <c r="B318" i="3"/>
  <c r="B320" i="3"/>
  <c r="B322" i="3"/>
  <c r="G312" i="3"/>
  <c r="G316" i="3"/>
  <c r="G317" i="3"/>
  <c r="G318" i="3"/>
  <c r="G320" i="3"/>
  <c r="G322" i="3"/>
  <c r="H140" i="3"/>
  <c r="G140" i="3"/>
  <c r="D140" i="3"/>
  <c r="B140" i="3"/>
  <c r="H306" i="3"/>
  <c r="G306" i="3"/>
  <c r="D306" i="3"/>
  <c r="B306" i="3"/>
  <c r="I33" i="6"/>
  <c r="I34" i="6"/>
  <c r="B33" i="6"/>
  <c r="B34" i="6"/>
  <c r="D33" i="6"/>
  <c r="F33" i="6" s="1"/>
  <c r="D34" i="6"/>
  <c r="F34" i="6" s="1"/>
  <c r="H288" i="3"/>
  <c r="H289" i="3"/>
  <c r="H290" i="3"/>
  <c r="H291" i="3"/>
  <c r="H294" i="3"/>
  <c r="G288" i="3"/>
  <c r="G289" i="3"/>
  <c r="G290" i="3"/>
  <c r="G291" i="3"/>
  <c r="G294" i="3"/>
  <c r="D288" i="3"/>
  <c r="D289" i="3"/>
  <c r="D290" i="3"/>
  <c r="D291" i="3"/>
  <c r="D294" i="3"/>
  <c r="D296" i="3"/>
  <c r="D297" i="3"/>
  <c r="D298" i="3"/>
  <c r="D299" i="3"/>
  <c r="D300" i="3"/>
  <c r="B288" i="3"/>
  <c r="B289" i="3"/>
  <c r="B290" i="3"/>
  <c r="B291" i="3"/>
  <c r="B294" i="3"/>
  <c r="B296" i="3"/>
  <c r="B297" i="3"/>
  <c r="B298" i="3"/>
  <c r="B299" i="3"/>
  <c r="B300" i="3"/>
  <c r="H300" i="3"/>
  <c r="G300" i="3"/>
  <c r="H299" i="3"/>
  <c r="G299" i="3"/>
  <c r="H298" i="3"/>
  <c r="G298" i="3"/>
  <c r="H297" i="3"/>
  <c r="G297" i="3"/>
  <c r="H296" i="3"/>
  <c r="G296" i="3"/>
  <c r="H301" i="3"/>
  <c r="N301" i="3" s="1"/>
  <c r="H302" i="3"/>
  <c r="H303" i="3"/>
  <c r="H304" i="3"/>
  <c r="H305" i="3"/>
  <c r="G302" i="3"/>
  <c r="G303" i="3"/>
  <c r="G304" i="3"/>
  <c r="G30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301" i="3"/>
  <c r="D302" i="3"/>
  <c r="D303" i="3"/>
  <c r="D304" i="3"/>
  <c r="D305" i="3"/>
  <c r="D307" i="3"/>
  <c r="D308" i="3"/>
  <c r="D309" i="3"/>
  <c r="D310" i="3"/>
  <c r="D311" i="3"/>
  <c r="B304" i="3"/>
  <c r="B301" i="3"/>
  <c r="B302" i="3"/>
  <c r="B303" i="3"/>
  <c r="B305" i="3"/>
  <c r="H311" i="3"/>
  <c r="G311" i="3"/>
  <c r="B311" i="3"/>
  <c r="H310" i="3"/>
  <c r="G310" i="3"/>
  <c r="B310" i="3"/>
  <c r="H309" i="3"/>
  <c r="G309" i="3"/>
  <c r="B309" i="3"/>
  <c r="H308" i="3"/>
  <c r="G308" i="3"/>
  <c r="B308" i="3"/>
  <c r="H307" i="3"/>
  <c r="G307" i="3"/>
  <c r="B307" i="3"/>
  <c r="L300" i="7"/>
  <c r="L301" i="7"/>
  <c r="L302" i="7"/>
  <c r="L299" i="7"/>
  <c r="H122" i="3"/>
  <c r="G122" i="3"/>
  <c r="B122" i="3"/>
  <c r="O187" i="7"/>
  <c r="O186" i="7"/>
  <c r="O185" i="7"/>
  <c r="C193" i="7"/>
  <c r="AE195" i="7" s="1"/>
  <c r="C182" i="7"/>
  <c r="O184" i="7" s="1"/>
  <c r="A192" i="7"/>
  <c r="V406" i="7" l="1"/>
  <c r="V407" i="7"/>
  <c r="N372" i="3"/>
  <c r="N374" i="3"/>
  <c r="N375" i="3"/>
  <c r="N371" i="3"/>
  <c r="N373" i="3"/>
  <c r="N377" i="3"/>
  <c r="N376" i="3"/>
  <c r="N365" i="3"/>
  <c r="N367" i="3"/>
  <c r="N379" i="3"/>
  <c r="N370" i="3"/>
  <c r="N380" i="3"/>
  <c r="N368" i="3"/>
  <c r="N381" i="3"/>
  <c r="N383" i="3"/>
  <c r="N364" i="3"/>
  <c r="N366" i="3"/>
  <c r="N378" i="3"/>
  <c r="N382" i="3"/>
  <c r="N369" i="3"/>
  <c r="N355" i="3"/>
  <c r="N338" i="3"/>
  <c r="N340" i="3"/>
  <c r="N344" i="3"/>
  <c r="N348" i="3"/>
  <c r="N350" i="3"/>
  <c r="N352" i="3"/>
  <c r="N349" i="3"/>
  <c r="N346" i="3"/>
  <c r="N347" i="3"/>
  <c r="N342" i="3"/>
  <c r="N339" i="3"/>
  <c r="N341" i="3"/>
  <c r="N343" i="3"/>
  <c r="N390" i="3"/>
  <c r="N392" i="3"/>
  <c r="N359" i="3"/>
  <c r="N336" i="3"/>
  <c r="N386" i="3"/>
  <c r="N391" i="3"/>
  <c r="N331" i="3"/>
  <c r="N351" i="3"/>
  <c r="N356" i="3"/>
  <c r="N361" i="3"/>
  <c r="N363" i="3"/>
  <c r="N385" i="3"/>
  <c r="N334" i="3"/>
  <c r="N324" i="3"/>
  <c r="N353" i="3"/>
  <c r="N357" i="3"/>
  <c r="N360" i="3"/>
  <c r="N362" i="3"/>
  <c r="N384" i="3"/>
  <c r="N389" i="3"/>
  <c r="N388" i="3"/>
  <c r="N358" i="3"/>
  <c r="N327" i="3"/>
  <c r="N325" i="3"/>
  <c r="N333" i="3"/>
  <c r="N335" i="3"/>
  <c r="N337" i="3"/>
  <c r="N323" i="3"/>
  <c r="N326" i="3"/>
  <c r="N330" i="3"/>
  <c r="N328" i="3"/>
  <c r="N332" i="3"/>
  <c r="N329" i="3"/>
  <c r="N318" i="3"/>
  <c r="N295" i="3"/>
  <c r="N313" i="3"/>
  <c r="N156" i="3"/>
  <c r="N293" i="3"/>
  <c r="N320" i="3"/>
  <c r="N292" i="3"/>
  <c r="N322" i="3"/>
  <c r="N314" i="3"/>
  <c r="N321" i="3"/>
  <c r="N157" i="3"/>
  <c r="N319" i="3"/>
  <c r="N315" i="3"/>
  <c r="N317" i="3"/>
  <c r="N316" i="3"/>
  <c r="P309" i="7"/>
  <c r="N312" i="3"/>
  <c r="N294" i="3"/>
  <c r="N305" i="3"/>
  <c r="N303" i="3"/>
  <c r="N297" i="3"/>
  <c r="N309" i="3"/>
  <c r="N306" i="3"/>
  <c r="N298" i="3"/>
  <c r="N288" i="3"/>
  <c r="N308" i="3"/>
  <c r="N289" i="3"/>
  <c r="N307" i="3"/>
  <c r="N311" i="3"/>
  <c r="N299" i="3"/>
  <c r="N291" i="3"/>
  <c r="N304" i="3"/>
  <c r="N296" i="3"/>
  <c r="N300" i="3"/>
  <c r="N290" i="3"/>
  <c r="N310" i="3"/>
  <c r="N302" i="3"/>
  <c r="N140" i="3"/>
  <c r="N122" i="3"/>
  <c r="AE194" i="7"/>
  <c r="H278" i="3"/>
  <c r="G278" i="3"/>
  <c r="B278" i="3"/>
  <c r="H287" i="3"/>
  <c r="G287" i="3"/>
  <c r="B287" i="3"/>
  <c r="H286" i="3"/>
  <c r="G286" i="3"/>
  <c r="B286" i="3"/>
  <c r="H285" i="3"/>
  <c r="G285" i="3"/>
  <c r="B285" i="3"/>
  <c r="H284" i="3"/>
  <c r="G284" i="3"/>
  <c r="B284" i="3"/>
  <c r="H283" i="3"/>
  <c r="G283" i="3"/>
  <c r="B283" i="3"/>
  <c r="H275" i="3"/>
  <c r="G275" i="3"/>
  <c r="B275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F31" i="6" s="1"/>
  <c r="D32" i="6"/>
  <c r="D3" i="6"/>
  <c r="I32" i="6"/>
  <c r="B32" i="6"/>
  <c r="I31" i="6"/>
  <c r="B31" i="6"/>
  <c r="H276" i="3"/>
  <c r="H277" i="3"/>
  <c r="H279" i="3"/>
  <c r="H280" i="3"/>
  <c r="H281" i="3"/>
  <c r="H282" i="3"/>
  <c r="B276" i="3"/>
  <c r="B277" i="3"/>
  <c r="B279" i="3"/>
  <c r="B280" i="3"/>
  <c r="B281" i="3"/>
  <c r="B282" i="3"/>
  <c r="G277" i="3"/>
  <c r="G279" i="3"/>
  <c r="G280" i="3"/>
  <c r="G281" i="3"/>
  <c r="G282" i="3"/>
  <c r="G276" i="3"/>
  <c r="H274" i="3"/>
  <c r="G274" i="3"/>
  <c r="B274" i="3"/>
  <c r="P251" i="7"/>
  <c r="P252" i="7"/>
  <c r="P253" i="7"/>
  <c r="P254" i="7"/>
  <c r="P255" i="7"/>
  <c r="P256" i="7"/>
  <c r="K151" i="7"/>
  <c r="K152" i="7"/>
  <c r="K153" i="7"/>
  <c r="K154" i="7"/>
  <c r="K149" i="7"/>
  <c r="K150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N276" i="3" l="1"/>
  <c r="N283" i="3"/>
  <c r="N277" i="3"/>
  <c r="N280" i="3"/>
  <c r="N287" i="3"/>
  <c r="N279" i="3"/>
  <c r="N282" i="3"/>
  <c r="N284" i="3"/>
  <c r="N275" i="3"/>
  <c r="N274" i="3"/>
  <c r="N285" i="3"/>
  <c r="N278" i="3"/>
  <c r="N286" i="3"/>
  <c r="N281" i="3"/>
  <c r="H4" i="2"/>
  <c r="H5" i="2"/>
  <c r="H6" i="2"/>
  <c r="H7" i="2"/>
  <c r="H8" i="2"/>
  <c r="H9" i="2"/>
  <c r="H10" i="2"/>
  <c r="H11" i="2"/>
  <c r="H12" i="2"/>
  <c r="H13" i="2"/>
  <c r="H14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H41" i="7" l="1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40" i="7"/>
  <c r="H39" i="7"/>
  <c r="H35" i="7"/>
  <c r="H36" i="7"/>
  <c r="H37" i="7"/>
  <c r="H38" i="7"/>
  <c r="H33" i="7"/>
  <c r="H34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I27" i="6"/>
  <c r="I28" i="6"/>
  <c r="I29" i="6"/>
  <c r="I30" i="6"/>
  <c r="B28" i="6"/>
  <c r="B29" i="6"/>
  <c r="B30" i="6"/>
  <c r="B268" i="3"/>
  <c r="G268" i="3"/>
  <c r="H268" i="3"/>
  <c r="H269" i="3"/>
  <c r="H270" i="3"/>
  <c r="H271" i="3"/>
  <c r="H272" i="3"/>
  <c r="H273" i="3"/>
  <c r="G269" i="3"/>
  <c r="G270" i="3"/>
  <c r="G271" i="3"/>
  <c r="G272" i="3"/>
  <c r="G273" i="3"/>
  <c r="B273" i="3"/>
  <c r="B272" i="3"/>
  <c r="B271" i="3"/>
  <c r="B270" i="3"/>
  <c r="B269" i="3"/>
  <c r="N272" i="3" l="1"/>
  <c r="N273" i="3"/>
  <c r="N269" i="3"/>
  <c r="N270" i="3"/>
  <c r="N268" i="3"/>
  <c r="N271" i="3"/>
  <c r="H260" i="3"/>
  <c r="G260" i="3"/>
  <c r="B260" i="3"/>
  <c r="B267" i="3"/>
  <c r="H267" i="3"/>
  <c r="G267" i="3"/>
  <c r="H266" i="3"/>
  <c r="G266" i="3"/>
  <c r="B266" i="3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B27" i="6"/>
  <c r="H262" i="3"/>
  <c r="H263" i="3"/>
  <c r="H264" i="3"/>
  <c r="H265" i="3"/>
  <c r="G262" i="3"/>
  <c r="G263" i="3"/>
  <c r="G264" i="3"/>
  <c r="G265" i="3"/>
  <c r="B262" i="3"/>
  <c r="B263" i="3"/>
  <c r="B264" i="3"/>
  <c r="B26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1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B261" i="3"/>
  <c r="O183" i="7"/>
  <c r="B176" i="3"/>
  <c r="B175" i="3"/>
  <c r="B155" i="3"/>
  <c r="B251" i="3"/>
  <c r="B23" i="6"/>
  <c r="B24" i="6"/>
  <c r="B25" i="6"/>
  <c r="B26" i="6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2" i="3"/>
  <c r="B253" i="3"/>
  <c r="B254" i="3"/>
  <c r="B255" i="3"/>
  <c r="B256" i="3"/>
  <c r="B257" i="3"/>
  <c r="B258" i="3"/>
  <c r="B259" i="3"/>
  <c r="N222" i="3" l="1"/>
  <c r="N214" i="3"/>
  <c r="N206" i="3"/>
  <c r="N198" i="3"/>
  <c r="N190" i="3"/>
  <c r="N182" i="3"/>
  <c r="N181" i="3"/>
  <c r="N173" i="3"/>
  <c r="N165" i="3"/>
  <c r="N155" i="3"/>
  <c r="N146" i="3"/>
  <c r="N137" i="3"/>
  <c r="N129" i="3"/>
  <c r="N261" i="3"/>
  <c r="N228" i="3"/>
  <c r="N212" i="3"/>
  <c r="N179" i="3"/>
  <c r="N135" i="3"/>
  <c r="N252" i="3"/>
  <c r="N244" i="3"/>
  <c r="N236" i="3"/>
  <c r="N220" i="3"/>
  <c r="N204" i="3"/>
  <c r="N196" i="3"/>
  <c r="N188" i="3"/>
  <c r="N171" i="3"/>
  <c r="N163" i="3"/>
  <c r="N153" i="3"/>
  <c r="N152" i="3"/>
  <c r="N144" i="3"/>
  <c r="N127" i="3"/>
  <c r="N230" i="3"/>
  <c r="N255" i="3"/>
  <c r="N247" i="3"/>
  <c r="N239" i="3"/>
  <c r="N231" i="3"/>
  <c r="N223" i="3"/>
  <c r="N215" i="3"/>
  <c r="N207" i="3"/>
  <c r="N199" i="3"/>
  <c r="N191" i="3"/>
  <c r="N183" i="3"/>
  <c r="N174" i="3"/>
  <c r="N166" i="3"/>
  <c r="N158" i="3"/>
  <c r="N147" i="3"/>
  <c r="N138" i="3"/>
  <c r="N130" i="3"/>
  <c r="N263" i="3"/>
  <c r="N254" i="3"/>
  <c r="N246" i="3"/>
  <c r="N238" i="3"/>
  <c r="N253" i="3"/>
  <c r="N245" i="3"/>
  <c r="N237" i="3"/>
  <c r="N229" i="3"/>
  <c r="N221" i="3"/>
  <c r="N213" i="3"/>
  <c r="N205" i="3"/>
  <c r="N197" i="3"/>
  <c r="N189" i="3"/>
  <c r="N180" i="3"/>
  <c r="N172" i="3"/>
  <c r="N164" i="3"/>
  <c r="N154" i="3"/>
  <c r="N145" i="3"/>
  <c r="N136" i="3"/>
  <c r="N128" i="3"/>
  <c r="N260" i="3"/>
  <c r="N258" i="3"/>
  <c r="N226" i="3"/>
  <c r="N202" i="3"/>
  <c r="N177" i="3"/>
  <c r="N250" i="3"/>
  <c r="N242" i="3"/>
  <c r="N234" i="3"/>
  <c r="N218" i="3"/>
  <c r="N210" i="3"/>
  <c r="N194" i="3"/>
  <c r="N186" i="3"/>
  <c r="N169" i="3"/>
  <c r="N161" i="3"/>
  <c r="N150" i="3"/>
  <c r="N142" i="3"/>
  <c r="N133" i="3"/>
  <c r="N257" i="3"/>
  <c r="N249" i="3"/>
  <c r="N241" i="3"/>
  <c r="N233" i="3"/>
  <c r="N225" i="3"/>
  <c r="N217" i="3"/>
  <c r="N209" i="3"/>
  <c r="N201" i="3"/>
  <c r="N193" i="3"/>
  <c r="N185" i="3"/>
  <c r="N176" i="3"/>
  <c r="N168" i="3"/>
  <c r="N160" i="3"/>
  <c r="N149" i="3"/>
  <c r="N141" i="3"/>
  <c r="N132" i="3"/>
  <c r="N267" i="3"/>
  <c r="N264" i="3"/>
  <c r="N262" i="3"/>
  <c r="N235" i="3"/>
  <c r="N178" i="3"/>
  <c r="N151" i="3"/>
  <c r="N227" i="3"/>
  <c r="N219" i="3"/>
  <c r="N259" i="3"/>
  <c r="N251" i="3"/>
  <c r="N243" i="3"/>
  <c r="N211" i="3"/>
  <c r="N203" i="3"/>
  <c r="N195" i="3"/>
  <c r="N187" i="3"/>
  <c r="N170" i="3"/>
  <c r="N162" i="3"/>
  <c r="N143" i="3"/>
  <c r="N134" i="3"/>
  <c r="N256" i="3"/>
  <c r="N248" i="3"/>
  <c r="N240" i="3"/>
  <c r="N232" i="3"/>
  <c r="N224" i="3"/>
  <c r="N216" i="3"/>
  <c r="N208" i="3"/>
  <c r="N200" i="3"/>
  <c r="N192" i="3"/>
  <c r="N184" i="3"/>
  <c r="N175" i="3"/>
  <c r="N167" i="3"/>
  <c r="N159" i="3"/>
  <c r="N148" i="3"/>
  <c r="N139" i="3"/>
  <c r="N131" i="3"/>
  <c r="N265" i="3"/>
  <c r="N266" i="3"/>
  <c r="B167" i="3"/>
  <c r="P250" i="7" l="1"/>
  <c r="K155" i="7"/>
  <c r="K156" i="7"/>
  <c r="K157" i="7"/>
  <c r="K158" i="7"/>
  <c r="K148" i="7"/>
  <c r="B203" i="3" l="1"/>
  <c r="B204" i="3"/>
  <c r="B205" i="3"/>
  <c r="B206" i="3"/>
  <c r="B207" i="3"/>
  <c r="B208" i="3"/>
  <c r="C247" i="7" l="1"/>
  <c r="A246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24" i="7"/>
  <c r="P249" i="7" l="1"/>
  <c r="P248" i="7"/>
  <c r="B94" i="3"/>
  <c r="B95" i="3"/>
  <c r="B96" i="3"/>
  <c r="N95" i="3" l="1"/>
  <c r="N97" i="3"/>
  <c r="N96" i="3"/>
  <c r="N94" i="3"/>
  <c r="C221" i="7" l="1"/>
  <c r="F222" i="7" s="1"/>
  <c r="A220" i="7"/>
  <c r="F223" i="7" l="1"/>
  <c r="B48" i="3"/>
  <c r="H7" i="7" l="1"/>
  <c r="C4" i="7"/>
  <c r="H5" i="7" s="1"/>
  <c r="A3" i="7"/>
  <c r="H6" i="7" l="1"/>
  <c r="B228" i="3" l="1"/>
  <c r="B229" i="3"/>
  <c r="B230" i="3"/>
  <c r="B231" i="3"/>
  <c r="B67" i="3"/>
  <c r="B41" i="3" l="1"/>
  <c r="B42" i="3"/>
  <c r="B9" i="3"/>
  <c r="B21" i="3"/>
  <c r="B22" i="3"/>
  <c r="B23" i="3"/>
  <c r="B24" i="3"/>
  <c r="B15" i="3"/>
  <c r="B172" i="3"/>
  <c r="B173" i="3"/>
  <c r="B170" i="3"/>
  <c r="B200" i="3"/>
  <c r="B201" i="3"/>
  <c r="B202" i="3"/>
  <c r="B210" i="3"/>
  <c r="B211" i="3"/>
  <c r="B212" i="3"/>
  <c r="B209" i="3"/>
  <c r="B11" i="6"/>
  <c r="N21" i="3" l="1"/>
  <c r="N114" i="3"/>
  <c r="N43" i="3"/>
  <c r="N24" i="3"/>
  <c r="N41" i="3"/>
  <c r="N22" i="3"/>
  <c r="N15" i="3"/>
  <c r="N23" i="3"/>
  <c r="N42" i="3"/>
  <c r="N9" i="3"/>
  <c r="B37" i="3"/>
  <c r="B33" i="3"/>
  <c r="B34" i="3"/>
  <c r="B35" i="3"/>
  <c r="B36" i="3"/>
  <c r="B38" i="3"/>
  <c r="B39" i="3"/>
  <c r="B30" i="3"/>
  <c r="B31" i="3"/>
  <c r="B32" i="3"/>
  <c r="B40" i="3"/>
  <c r="B43" i="3"/>
  <c r="B44" i="3"/>
  <c r="B45" i="3"/>
  <c r="B46" i="3"/>
  <c r="B47" i="3"/>
  <c r="B18" i="6"/>
  <c r="B93" i="3"/>
  <c r="B97" i="3"/>
  <c r="B98" i="3"/>
  <c r="B99" i="3"/>
  <c r="B100" i="3"/>
  <c r="B101" i="3"/>
  <c r="N36" i="3" l="1"/>
  <c r="N47" i="3"/>
  <c r="N40" i="3"/>
  <c r="N31" i="3"/>
  <c r="N39" i="3"/>
  <c r="N34" i="3"/>
  <c r="N45" i="3"/>
  <c r="N93" i="3"/>
  <c r="N44" i="3"/>
  <c r="N30" i="3"/>
  <c r="N38" i="3"/>
  <c r="N33" i="3"/>
  <c r="N46" i="3"/>
  <c r="N32" i="3"/>
  <c r="N35" i="3"/>
  <c r="N37" i="3"/>
  <c r="B169" i="3"/>
  <c r="B171" i="3"/>
  <c r="B174" i="3"/>
  <c r="B87" i="3" l="1"/>
  <c r="B88" i="3"/>
  <c r="B89" i="3"/>
  <c r="N88" i="3" l="1"/>
  <c r="N87" i="3"/>
  <c r="B76" i="3"/>
  <c r="B77" i="3"/>
  <c r="N76" i="3" l="1"/>
  <c r="B199" i="3"/>
  <c r="B213" i="3"/>
  <c r="B177" i="3" l="1"/>
  <c r="B178" i="3"/>
  <c r="B179" i="3"/>
  <c r="B180" i="3"/>
  <c r="B181" i="3"/>
  <c r="B168" i="3"/>
  <c r="B84" i="3"/>
  <c r="B85" i="3"/>
  <c r="B86" i="3"/>
  <c r="B90" i="3"/>
  <c r="B91" i="3"/>
  <c r="B92" i="3"/>
  <c r="N91" i="3" l="1"/>
  <c r="N85" i="3"/>
  <c r="N98" i="3"/>
  <c r="N84" i="3"/>
  <c r="N89" i="3"/>
  <c r="N90" i="3"/>
  <c r="N92" i="3"/>
  <c r="N86" i="3"/>
  <c r="L62" i="7"/>
  <c r="B52" i="3"/>
  <c r="B53" i="3"/>
  <c r="B54" i="3"/>
  <c r="B123" i="3"/>
  <c r="B124" i="3"/>
  <c r="B220" i="3"/>
  <c r="B221" i="3"/>
  <c r="B222" i="3"/>
  <c r="I287" i="7"/>
  <c r="I288" i="7"/>
  <c r="I289" i="7"/>
  <c r="I290" i="7"/>
  <c r="I291" i="7"/>
  <c r="N52" i="3" l="1"/>
  <c r="N123" i="3"/>
  <c r="B12" i="6"/>
  <c r="N68" i="3" l="1"/>
  <c r="N67" i="3"/>
  <c r="B138" i="3"/>
  <c r="B139" i="3"/>
  <c r="B68" i="3"/>
  <c r="B69" i="3"/>
  <c r="B70" i="3"/>
  <c r="B71" i="3"/>
  <c r="B72" i="3"/>
  <c r="B73" i="3"/>
  <c r="B74" i="3"/>
  <c r="B75" i="3"/>
  <c r="B78" i="3"/>
  <c r="B79" i="3"/>
  <c r="B80" i="3"/>
  <c r="B110" i="3"/>
  <c r="B5" i="6"/>
  <c r="N80" i="3" l="1"/>
  <c r="N75" i="3"/>
  <c r="N71" i="3"/>
  <c r="N77" i="3"/>
  <c r="N72" i="3"/>
  <c r="N69" i="3"/>
  <c r="N79" i="3"/>
  <c r="N74" i="3"/>
  <c r="N70" i="3"/>
  <c r="N73" i="3"/>
  <c r="N78" i="3"/>
  <c r="B16" i="6"/>
  <c r="B17" i="6"/>
  <c r="B19" i="6"/>
  <c r="B49" i="3" l="1"/>
  <c r="B50" i="3"/>
  <c r="M275" i="7"/>
  <c r="M276" i="7"/>
  <c r="M277" i="7"/>
  <c r="M274" i="7"/>
  <c r="M265" i="7"/>
  <c r="M266" i="7"/>
  <c r="M264" i="7"/>
  <c r="C271" i="7"/>
  <c r="M272" i="7" s="1"/>
  <c r="A270" i="7"/>
  <c r="C261" i="7"/>
  <c r="M262" i="7" s="1"/>
  <c r="B19" i="3"/>
  <c r="B20" i="3"/>
  <c r="B25" i="3"/>
  <c r="H3" i="3"/>
  <c r="D3" i="3"/>
  <c r="B17" i="3"/>
  <c r="B18" i="3"/>
  <c r="B26" i="3"/>
  <c r="B27" i="3"/>
  <c r="B28" i="3"/>
  <c r="B29" i="3"/>
  <c r="B3" i="3"/>
  <c r="B4" i="3"/>
  <c r="B5" i="3"/>
  <c r="B6" i="3"/>
  <c r="B7" i="3"/>
  <c r="B8" i="3"/>
  <c r="B10" i="3"/>
  <c r="B11" i="3"/>
  <c r="B12" i="3"/>
  <c r="B13" i="3"/>
  <c r="B16" i="3"/>
  <c r="B14" i="3"/>
  <c r="B114" i="3"/>
  <c r="B115" i="3"/>
  <c r="B116" i="3"/>
  <c r="B13" i="6"/>
  <c r="B14" i="6"/>
  <c r="B15" i="6"/>
  <c r="B111" i="3"/>
  <c r="B112" i="3"/>
  <c r="B113" i="3"/>
  <c r="B81" i="3"/>
  <c r="B82" i="3"/>
  <c r="B83" i="3"/>
  <c r="N14" i="3" l="1"/>
  <c r="N10" i="3"/>
  <c r="N110" i="3"/>
  <c r="N5" i="3"/>
  <c r="N13" i="3"/>
  <c r="N28" i="3"/>
  <c r="N111" i="3"/>
  <c r="N8" i="3"/>
  <c r="N112" i="3"/>
  <c r="N11" i="3"/>
  <c r="N6" i="3"/>
  <c r="N29" i="3"/>
  <c r="N25" i="3"/>
  <c r="N19" i="3"/>
  <c r="N101" i="3"/>
  <c r="N82" i="3"/>
  <c r="N18" i="3"/>
  <c r="N113" i="3"/>
  <c r="N12" i="3"/>
  <c r="N7" i="3"/>
  <c r="N3" i="3"/>
  <c r="N26" i="3"/>
  <c r="N16" i="3"/>
  <c r="N49" i="3"/>
  <c r="N4" i="3"/>
  <c r="N27" i="3"/>
  <c r="N17" i="3"/>
  <c r="N20" i="3"/>
  <c r="N100" i="3"/>
  <c r="N81" i="3"/>
  <c r="N99" i="3"/>
  <c r="N83" i="3"/>
  <c r="N48" i="3"/>
  <c r="M273" i="7"/>
  <c r="M263" i="7"/>
  <c r="I285" i="7"/>
  <c r="J176" i="7"/>
  <c r="J175" i="7"/>
  <c r="J167" i="7"/>
  <c r="J166" i="7"/>
  <c r="C349" i="7"/>
  <c r="J350" i="7" s="1"/>
  <c r="C306" i="7"/>
  <c r="C296" i="7"/>
  <c r="C282" i="7"/>
  <c r="I283" i="7" s="1"/>
  <c r="C172" i="7"/>
  <c r="J173" i="7" s="1"/>
  <c r="C163" i="7"/>
  <c r="J164" i="7" s="1"/>
  <c r="C145" i="7"/>
  <c r="K146" i="7" s="1"/>
  <c r="A348" i="7"/>
  <c r="A305" i="7"/>
  <c r="A295" i="7"/>
  <c r="A281" i="7"/>
  <c r="A181" i="7"/>
  <c r="A171" i="7"/>
  <c r="A162" i="7"/>
  <c r="A144" i="7"/>
  <c r="A58" i="7"/>
  <c r="C59" i="7"/>
  <c r="L60" i="7" s="1"/>
  <c r="P307" i="7" l="1"/>
  <c r="P308" i="7"/>
  <c r="L297" i="7"/>
  <c r="L298" i="7"/>
  <c r="L61" i="7"/>
  <c r="K147" i="7"/>
  <c r="J165" i="7"/>
  <c r="J174" i="7"/>
  <c r="I284" i="7"/>
  <c r="J351" i="7"/>
  <c r="B163" i="3" l="1"/>
  <c r="B195" i="3"/>
  <c r="B196" i="3"/>
  <c r="B4" i="6" l="1"/>
  <c r="I3" i="6"/>
  <c r="B7" i="6"/>
  <c r="B8" i="6"/>
  <c r="B9" i="6"/>
  <c r="B10" i="6"/>
  <c r="B20" i="6"/>
  <c r="B21" i="6"/>
  <c r="B22" i="6"/>
  <c r="B3" i="6"/>
  <c r="B6" i="6"/>
  <c r="B117" i="3"/>
  <c r="B118" i="3"/>
  <c r="B119" i="3"/>
  <c r="B120" i="3"/>
  <c r="B125" i="3"/>
  <c r="B126" i="3"/>
  <c r="B127" i="3"/>
  <c r="B128" i="3"/>
  <c r="B129" i="3"/>
  <c r="B130" i="3"/>
  <c r="B132" i="3"/>
  <c r="B133" i="3"/>
  <c r="B134" i="3"/>
  <c r="B135" i="3"/>
  <c r="B136" i="3"/>
  <c r="B137" i="3"/>
  <c r="B141" i="3"/>
  <c r="B142" i="3"/>
  <c r="B143" i="3"/>
  <c r="B144" i="3"/>
  <c r="B223" i="3"/>
  <c r="B224" i="3"/>
  <c r="B225" i="3"/>
  <c r="B226" i="3"/>
  <c r="B227" i="3"/>
  <c r="B154" i="3"/>
  <c r="B158" i="3"/>
  <c r="B159" i="3"/>
  <c r="B160" i="3"/>
  <c r="B161" i="3"/>
  <c r="B162" i="3"/>
  <c r="B164" i="3"/>
  <c r="B165" i="3"/>
  <c r="B166" i="3"/>
  <c r="B146" i="3"/>
  <c r="B147" i="3"/>
  <c r="B148" i="3"/>
  <c r="B149" i="3"/>
  <c r="B150" i="3"/>
  <c r="B151" i="3"/>
  <c r="B152" i="3"/>
  <c r="B103" i="3"/>
  <c r="B104" i="3"/>
  <c r="B105" i="3"/>
  <c r="B106" i="3"/>
  <c r="B107" i="3"/>
  <c r="B108" i="3"/>
  <c r="B109" i="3"/>
  <c r="B59" i="3"/>
  <c r="B60" i="3"/>
  <c r="B61" i="3"/>
  <c r="B62" i="3"/>
  <c r="B63" i="3"/>
  <c r="B64" i="3"/>
  <c r="B65" i="3"/>
  <c r="B66" i="3"/>
  <c r="B51" i="3"/>
  <c r="B55" i="3"/>
  <c r="B56" i="3"/>
  <c r="B57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7" i="3"/>
  <c r="B198" i="3"/>
  <c r="B214" i="3"/>
  <c r="B215" i="3"/>
  <c r="B216" i="3"/>
  <c r="B217" i="3"/>
  <c r="B218" i="3"/>
  <c r="B219" i="3"/>
  <c r="B182" i="3"/>
  <c r="B58" i="3"/>
  <c r="B102" i="3"/>
  <c r="B145" i="3"/>
  <c r="B153" i="3"/>
  <c r="B121" i="3"/>
  <c r="B131" i="3"/>
  <c r="N118" i="3" l="1"/>
  <c r="N124" i="3"/>
  <c r="N106" i="3"/>
  <c r="N102" i="3"/>
  <c r="N63" i="3"/>
  <c r="N59" i="3"/>
  <c r="N55" i="3"/>
  <c r="N50" i="3"/>
  <c r="N115" i="3"/>
  <c r="N119" i="3"/>
  <c r="N125" i="3"/>
  <c r="N116" i="3"/>
  <c r="N120" i="3"/>
  <c r="N126" i="3"/>
  <c r="N109" i="3"/>
  <c r="N105" i="3"/>
  <c r="N66" i="3"/>
  <c r="N62" i="3"/>
  <c r="N58" i="3"/>
  <c r="N54" i="3"/>
  <c r="N108" i="3"/>
  <c r="N104" i="3"/>
  <c r="N65" i="3"/>
  <c r="N61" i="3"/>
  <c r="N57" i="3"/>
  <c r="N53" i="3"/>
  <c r="N107" i="3"/>
  <c r="N103" i="3"/>
  <c r="N64" i="3"/>
  <c r="N60" i="3"/>
  <c r="N56" i="3"/>
  <c r="N51" i="3"/>
  <c r="N117" i="3"/>
  <c r="N121" i="3"/>
  <c r="H3" i="2" l="1"/>
  <c r="G686" i="7"/>
  <c r="V686" i="7" s="1"/>
  <c r="G685" i="7"/>
  <c r="V685" i="7" s="1"/>
  <c r="G684" i="7"/>
  <c r="V684" i="7" s="1"/>
  <c r="G690" i="7"/>
  <c r="V690" i="7" s="1"/>
  <c r="G692" i="7"/>
  <c r="V692" i="7" s="1"/>
  <c r="G691" i="7"/>
  <c r="V691" i="7" s="1"/>
  <c r="G697" i="7"/>
  <c r="V697" i="7" s="1"/>
  <c r="G698" i="7"/>
  <c r="V698" i="7" s="1"/>
  <c r="G707" i="7"/>
  <c r="V707" i="7" s="1"/>
  <c r="G703" i="7"/>
  <c r="V703" i="7" s="1"/>
  <c r="G704" i="7"/>
  <c r="V704" i="7" s="1"/>
  <c r="G709" i="7"/>
  <c r="V709" i="7" s="1"/>
  <c r="G705" i="7"/>
  <c r="V705" i="7" s="1"/>
  <c r="G706" i="7"/>
  <c r="V706" i="7" s="1"/>
  <c r="G708" i="7"/>
  <c r="V708" i="7" s="1"/>
  <c r="G715" i="7"/>
  <c r="V715" i="7" s="1"/>
  <c r="G717" i="7"/>
  <c r="V717" i="7" s="1"/>
  <c r="G714" i="7"/>
  <c r="V714" i="7" s="1"/>
  <c r="G716" i="7"/>
  <c r="V716" i="7" s="1"/>
  <c r="G729" i="7"/>
  <c r="V729" i="7" s="1"/>
  <c r="G728" i="7"/>
  <c r="V728" i="7" s="1"/>
  <c r="G723" i="7"/>
  <c r="V723" i="7" s="1"/>
  <c r="G731" i="7"/>
  <c r="V731" i="7" s="1"/>
  <c r="G727" i="7"/>
  <c r="V727" i="7" s="1"/>
  <c r="G726" i="7"/>
  <c r="V726" i="7" s="1"/>
  <c r="G725" i="7"/>
  <c r="V725" i="7" s="1"/>
  <c r="G724" i="7"/>
  <c r="V724" i="7" s="1"/>
  <c r="G730" i="7"/>
  <c r="V730" i="7" s="1"/>
  <c r="G742" i="7"/>
  <c r="V742" i="7" s="1"/>
  <c r="G738" i="7"/>
  <c r="V738" i="7" s="1"/>
  <c r="G740" i="7"/>
  <c r="V740" i="7" s="1"/>
  <c r="G737" i="7"/>
  <c r="V737" i="7" s="1"/>
  <c r="G736" i="7"/>
  <c r="V736" i="7" s="1"/>
  <c r="G741" i="7"/>
  <c r="V741" i="7" s="1"/>
  <c r="G739" i="7"/>
  <c r="V739" i="7" s="1"/>
  <c r="G751" i="7"/>
  <c r="V751" i="7" s="1"/>
  <c r="G750" i="7"/>
  <c r="V750" i="7" s="1"/>
  <c r="G749" i="7"/>
  <c r="V749" i="7" s="1"/>
  <c r="G748" i="7"/>
  <c r="V748" i="7" s="1"/>
  <c r="G762" i="7"/>
  <c r="V762" i="7" s="1"/>
  <c r="G760" i="7"/>
  <c r="V760" i="7" s="1"/>
  <c r="G763" i="7"/>
  <c r="V763" i="7" s="1"/>
  <c r="G759" i="7"/>
  <c r="V759" i="7" s="1"/>
  <c r="G761" i="7"/>
  <c r="V761" i="7" s="1"/>
  <c r="G757" i="7"/>
  <c r="V757" i="7" s="1"/>
  <c r="G758" i="7"/>
  <c r="V758" i="7" s="1"/>
  <c r="G764" i="7"/>
  <c r="V764" i="7" s="1"/>
  <c r="G770" i="7"/>
  <c r="V770" i="7" s="1"/>
  <c r="G774" i="7"/>
  <c r="V774" i="7" s="1"/>
  <c r="G771" i="7"/>
  <c r="V771" i="7" s="1"/>
  <c r="G773" i="7"/>
  <c r="V773" i="7" s="1"/>
  <c r="G775" i="7"/>
  <c r="V775" i="7" s="1"/>
  <c r="G772" i="7"/>
  <c r="V772" i="7" s="1"/>
  <c r="G790" i="7"/>
  <c r="V790" i="7" s="1"/>
  <c r="G793" i="7"/>
  <c r="V793" i="7" s="1"/>
  <c r="G783" i="7"/>
  <c r="V783" i="7" s="1"/>
  <c r="G789" i="7"/>
  <c r="V789" i="7" s="1"/>
  <c r="G794" i="7"/>
  <c r="V794" i="7" s="1"/>
  <c r="G785" i="7"/>
  <c r="V785" i="7" s="1"/>
  <c r="G787" i="7"/>
  <c r="V787" i="7" s="1"/>
  <c r="G796" i="7"/>
  <c r="V796" i="7" s="1"/>
  <c r="G781" i="7"/>
  <c r="V781" i="7" s="1"/>
  <c r="G786" i="7"/>
  <c r="V786" i="7" s="1"/>
  <c r="G797" i="7"/>
  <c r="V797" i="7" s="1"/>
  <c r="G798" i="7"/>
  <c r="V798" i="7" s="1"/>
  <c r="G788" i="7"/>
  <c r="V788" i="7" s="1"/>
  <c r="G791" i="7"/>
  <c r="V791" i="7" s="1"/>
  <c r="G782" i="7"/>
  <c r="V782" i="7" s="1"/>
  <c r="G792" i="7"/>
  <c r="V792" i="7" s="1"/>
  <c r="G795" i="7"/>
  <c r="V795" i="7" s="1"/>
  <c r="G784" i="7"/>
  <c r="V784" i="7" s="1"/>
  <c r="G806" i="7"/>
  <c r="V806" i="7" s="1"/>
  <c r="G809" i="7"/>
  <c r="V809" i="7" s="1"/>
  <c r="G808" i="7"/>
  <c r="V808" i="7" s="1"/>
  <c r="G804" i="7"/>
  <c r="V804" i="7" s="1"/>
  <c r="G805" i="7"/>
  <c r="V805" i="7" s="1"/>
  <c r="G803" i="7"/>
  <c r="V803" i="7" s="1"/>
  <c r="G807" i="7"/>
  <c r="V807" i="7" s="1"/>
  <c r="G826" i="7"/>
  <c r="V826" i="7" s="1"/>
  <c r="G817" i="7"/>
  <c r="V817" i="7" s="1"/>
  <c r="G819" i="7"/>
  <c r="V819" i="7" s="1"/>
  <c r="G816" i="7"/>
  <c r="V816" i="7" s="1"/>
  <c r="G814" i="7"/>
  <c r="V814" i="7" s="1"/>
  <c r="G821" i="7"/>
  <c r="V821" i="7" s="1"/>
  <c r="G822" i="7"/>
  <c r="V822" i="7" s="1"/>
  <c r="G820" i="7"/>
  <c r="V820" i="7" s="1"/>
  <c r="G824" i="7"/>
  <c r="V824" i="7" s="1"/>
  <c r="G823" i="7"/>
  <c r="V823" i="7" s="1"/>
  <c r="G818" i="7"/>
  <c r="V818" i="7" s="1"/>
  <c r="G815" i="7"/>
  <c r="V815" i="7" s="1"/>
  <c r="G825" i="7"/>
  <c r="V825" i="7" s="1"/>
  <c r="G844" i="7"/>
  <c r="V844" i="7" s="1"/>
  <c r="G842" i="7"/>
  <c r="V842" i="7" s="1"/>
  <c r="G843" i="7"/>
  <c r="V843" i="7" s="1"/>
  <c r="G846" i="7"/>
  <c r="V846" i="7" s="1"/>
  <c r="G835" i="7"/>
  <c r="V835" i="7" s="1"/>
  <c r="G838" i="7"/>
  <c r="V838" i="7" s="1"/>
  <c r="G841" i="7"/>
  <c r="V841" i="7" s="1"/>
  <c r="G847" i="7"/>
  <c r="V847" i="7" s="1"/>
  <c r="G836" i="7"/>
  <c r="V836" i="7" s="1"/>
  <c r="G834" i="7"/>
  <c r="V834" i="7" s="1"/>
  <c r="G837" i="7"/>
  <c r="V837" i="7" s="1"/>
  <c r="G848" i="7"/>
  <c r="V848" i="7" s="1"/>
  <c r="G839" i="7"/>
  <c r="V839" i="7" s="1"/>
  <c r="G832" i="7"/>
  <c r="V832" i="7" s="1"/>
  <c r="G833" i="7"/>
  <c r="V833" i="7" s="1"/>
  <c r="G849" i="7"/>
  <c r="V849" i="7" s="1"/>
  <c r="G831" i="7"/>
  <c r="V831" i="7" s="1"/>
  <c r="G840" i="7"/>
  <c r="V840" i="7" s="1"/>
  <c r="G845" i="7"/>
  <c r="V845" i="7" s="1"/>
  <c r="G856" i="7"/>
  <c r="V856" i="7" s="1"/>
  <c r="G855" i="7"/>
  <c r="V855" i="7" s="1"/>
  <c r="G858" i="7"/>
  <c r="V858" i="7" s="1"/>
  <c r="G859" i="7"/>
  <c r="V859" i="7" s="1"/>
  <c r="G857" i="7"/>
  <c r="V857" i="7" s="1"/>
  <c r="G867" i="7"/>
  <c r="V867" i="7" s="1"/>
  <c r="G865" i="7"/>
  <c r="V865" i="7" s="1"/>
  <c r="G868" i="7"/>
  <c r="V868" i="7" s="1"/>
  <c r="G864" i="7"/>
  <c r="V864" i="7" s="1"/>
  <c r="G866" i="7"/>
  <c r="V866" i="7" s="1"/>
  <c r="G869" i="7"/>
  <c r="V869" i="7" s="1"/>
  <c r="V664" i="7"/>
  <c r="J664" i="7"/>
  <c r="D664" i="7"/>
  <c r="G664" i="7"/>
</calcChain>
</file>

<file path=xl/sharedStrings.xml><?xml version="1.0" encoding="utf-8"?>
<sst xmlns="http://schemas.openxmlformats.org/spreadsheetml/2006/main" count="11265" uniqueCount="2268">
  <si>
    <t>비고</t>
    <phoneticPr fontId="2" type="noConversion"/>
  </si>
  <si>
    <t>O</t>
    <phoneticPr fontId="2" type="noConversion"/>
  </si>
  <si>
    <t>No</t>
    <phoneticPr fontId="2" type="noConversion"/>
  </si>
  <si>
    <t>테이블명</t>
    <phoneticPr fontId="2" type="noConversion"/>
  </si>
  <si>
    <t>영역</t>
    <phoneticPr fontId="2" type="noConversion"/>
  </si>
  <si>
    <t>설명</t>
    <phoneticPr fontId="2" type="noConversion"/>
  </si>
  <si>
    <t>컬럼명</t>
    <phoneticPr fontId="2" type="noConversion"/>
  </si>
  <si>
    <t>물리</t>
    <phoneticPr fontId="2" type="noConversion"/>
  </si>
  <si>
    <t>논리</t>
    <phoneticPr fontId="2" type="noConversion"/>
  </si>
  <si>
    <t>데이터 타입</t>
    <phoneticPr fontId="2" type="noConversion"/>
  </si>
  <si>
    <t>컬럼
순서</t>
    <phoneticPr fontId="2" type="noConversion"/>
  </si>
  <si>
    <t>PK</t>
    <phoneticPr fontId="2" type="noConversion"/>
  </si>
  <si>
    <t>VARCHAR(100)</t>
  </si>
  <si>
    <t>MENU_ID</t>
  </si>
  <si>
    <t>MENU_NM</t>
  </si>
  <si>
    <t>MENU_URL</t>
  </si>
  <si>
    <t>도메인명</t>
    <phoneticPr fontId="2" type="noConversion"/>
  </si>
  <si>
    <t>초기
데이터</t>
    <phoneticPr fontId="2" type="noConversion"/>
  </si>
  <si>
    <t>T_CODE</t>
  </si>
  <si>
    <t>T_USER</t>
  </si>
  <si>
    <t>T_DEPT</t>
  </si>
  <si>
    <t>T_PSTN</t>
  </si>
  <si>
    <t>부서 정보</t>
  </si>
  <si>
    <t>직위 정보</t>
  </si>
  <si>
    <t>사용자</t>
  </si>
  <si>
    <t>관리자</t>
  </si>
  <si>
    <t>사용자 이력</t>
  </si>
  <si>
    <t>부서</t>
  </si>
  <si>
    <t>직위</t>
  </si>
  <si>
    <t>Y</t>
  </si>
  <si>
    <t>N</t>
  </si>
  <si>
    <t>공통</t>
  </si>
  <si>
    <t>코드</t>
  </si>
  <si>
    <t>본부</t>
  </si>
  <si>
    <t>T_HDEPT</t>
  </si>
  <si>
    <t>공통 코드</t>
  </si>
  <si>
    <t>본부 정보</t>
  </si>
  <si>
    <t>사용자 정보</t>
  </si>
  <si>
    <t>사용자 시스템 권한 관리</t>
  </si>
  <si>
    <t>VARCHAR(256)</t>
  </si>
  <si>
    <t>VARCHAR(16)</t>
  </si>
  <si>
    <t>겸직 부서 명</t>
  </si>
  <si>
    <t>ADOF_DEPT_NM</t>
  </si>
  <si>
    <t>겸직 부서 코드</t>
  </si>
  <si>
    <t>ADOF_DEPT_CODE</t>
  </si>
  <si>
    <t>권한 ID</t>
  </si>
  <si>
    <t>AUTH_ID</t>
  </si>
  <si>
    <t>VARCHAR(32)</t>
  </si>
  <si>
    <t>권한 명</t>
  </si>
  <si>
    <t>AUTH_NM</t>
  </si>
  <si>
    <t>권한 설명</t>
  </si>
  <si>
    <t>AUTH_DSC</t>
  </si>
  <si>
    <t>VARCHAR(1000)</t>
  </si>
  <si>
    <t>그룹 ID</t>
  </si>
  <si>
    <t>GROUP_ID</t>
  </si>
  <si>
    <t>RGST_DT</t>
  </si>
  <si>
    <t>TIMESTAMP</t>
  </si>
  <si>
    <t>등록 ID</t>
  </si>
  <si>
    <t>RGST_ID</t>
  </si>
  <si>
    <t>LAST_LOG_DT</t>
  </si>
  <si>
    <t>메뉴 ID</t>
  </si>
  <si>
    <t>메뉴 URL</t>
  </si>
  <si>
    <t>메뉴 구분</t>
  </si>
  <si>
    <t>MENU_SE</t>
  </si>
  <si>
    <t>메뉴 명</t>
  </si>
  <si>
    <t>메뉴 설명</t>
  </si>
  <si>
    <t>MENU_DSC</t>
  </si>
  <si>
    <t>본부 명</t>
  </si>
  <si>
    <t>HDEPT_NM</t>
  </si>
  <si>
    <t>본부 코드</t>
  </si>
  <si>
    <t>HDEPT_CODE</t>
  </si>
  <si>
    <t>부서 명</t>
  </si>
  <si>
    <t>DEPT_NM</t>
  </si>
  <si>
    <t>부서 코드</t>
  </si>
  <si>
    <t>DEPT_CODE</t>
  </si>
  <si>
    <t>사용 여부</t>
  </si>
  <si>
    <t>USE_YN</t>
  </si>
  <si>
    <t>VARCHAR(1)</t>
  </si>
  <si>
    <t>사용자 ID</t>
  </si>
  <si>
    <t>USER_ID</t>
  </si>
  <si>
    <t>사용자 명</t>
  </si>
  <si>
    <t>USER_NM</t>
  </si>
  <si>
    <t>상위 메뉴 ID</t>
  </si>
  <si>
    <t>UP_MENU_ID</t>
  </si>
  <si>
    <t>수정 ID</t>
  </si>
  <si>
    <t>MODI_ID</t>
  </si>
  <si>
    <t>수정 구분</t>
  </si>
  <si>
    <t>MODI_SE</t>
  </si>
  <si>
    <t>수정 일시</t>
  </si>
  <si>
    <t>MODI_DT</t>
  </si>
  <si>
    <t>시작 일시</t>
  </si>
  <si>
    <t>START_DT</t>
  </si>
  <si>
    <t>이력 일시</t>
  </si>
  <si>
    <t>HIST_DT</t>
  </si>
  <si>
    <t>정렬 순서</t>
  </si>
  <si>
    <t>ORD_SEQ</t>
  </si>
  <si>
    <t>NUMERIC(5,0)</t>
  </si>
  <si>
    <t>종료 일시</t>
  </si>
  <si>
    <t>END_DT</t>
  </si>
  <si>
    <t>직위 명</t>
  </si>
  <si>
    <t>PSTN_NM</t>
  </si>
  <si>
    <t>직위 코드</t>
  </si>
  <si>
    <t>PSTN_CODE</t>
  </si>
  <si>
    <t>코드 ID</t>
  </si>
  <si>
    <t>CODE_ID</t>
  </si>
  <si>
    <t>코드 명</t>
  </si>
  <si>
    <t>CODE_NM</t>
  </si>
  <si>
    <t>코드 설명</t>
  </si>
  <si>
    <t>CODE_DSC</t>
  </si>
  <si>
    <t>회사 명</t>
  </si>
  <si>
    <t>COMPANY_NM</t>
  </si>
  <si>
    <t>회사 코드</t>
  </si>
  <si>
    <t>COMPANY_CODE</t>
  </si>
  <si>
    <t>NULLABLE</t>
    <phoneticPr fontId="2" type="noConversion"/>
  </si>
  <si>
    <t>DEFAULT</t>
    <phoneticPr fontId="2" type="noConversion"/>
  </si>
  <si>
    <t>사용자 시스템 권한</t>
    <phoneticPr fontId="2" type="noConversion"/>
  </si>
  <si>
    <t>No</t>
    <phoneticPr fontId="2" type="noConversion"/>
  </si>
  <si>
    <t>테이블 명</t>
    <phoneticPr fontId="2" type="noConversion"/>
  </si>
  <si>
    <t>영역</t>
    <phoneticPr fontId="2" type="noConversion"/>
  </si>
  <si>
    <t>논리</t>
    <phoneticPr fontId="2" type="noConversion"/>
  </si>
  <si>
    <t>물리</t>
    <phoneticPr fontId="2" type="noConversion"/>
  </si>
  <si>
    <t>인덱스
번호</t>
    <phoneticPr fontId="2" type="noConversion"/>
  </si>
  <si>
    <t>인덱스 명</t>
    <phoneticPr fontId="2" type="noConversion"/>
  </si>
  <si>
    <t>컬럼
순서</t>
    <phoneticPr fontId="2" type="noConversion"/>
  </si>
  <si>
    <t>컬럼명</t>
    <phoneticPr fontId="2" type="noConversion"/>
  </si>
  <si>
    <t>인덱스 타입</t>
    <phoneticPr fontId="2" type="noConversion"/>
  </si>
  <si>
    <t>정렬</t>
    <phoneticPr fontId="2" type="noConversion"/>
  </si>
  <si>
    <t>비고</t>
    <phoneticPr fontId="2" type="noConversion"/>
  </si>
  <si>
    <t>코드</t>
    <phoneticPr fontId="2" type="noConversion"/>
  </si>
  <si>
    <t>T_CODE_PK</t>
    <phoneticPr fontId="2" type="noConversion"/>
  </si>
  <si>
    <t>PRIMARY KEY</t>
  </si>
  <si>
    <t>ASC</t>
    <phoneticPr fontId="2" type="noConversion"/>
  </si>
  <si>
    <t>부서 코드</t>
    <phoneticPr fontId="2" type="noConversion"/>
  </si>
  <si>
    <t>본부 코드</t>
    <phoneticPr fontId="2" type="noConversion"/>
  </si>
  <si>
    <t>직위 코드</t>
    <phoneticPr fontId="2" type="noConversion"/>
  </si>
  <si>
    <t>사용자 ID</t>
    <phoneticPr fontId="2" type="noConversion"/>
  </si>
  <si>
    <t>이력 일시</t>
    <phoneticPr fontId="2" type="noConversion"/>
  </si>
  <si>
    <t>T_USER_HIST_IX1</t>
  </si>
  <si>
    <t>INDEX</t>
  </si>
  <si>
    <t>T_DEPT_PK</t>
  </si>
  <si>
    <t>T_USER_PK</t>
  </si>
  <si>
    <t>T_PSTN_PK</t>
  </si>
  <si>
    <t>T_HDEPT_PK</t>
  </si>
  <si>
    <t>권한 ID</t>
    <phoneticPr fontId="2" type="noConversion"/>
  </si>
  <si>
    <t>메뉴 ID</t>
    <phoneticPr fontId="2" type="noConversion"/>
  </si>
  <si>
    <t>T_MGR_AUTH_PK</t>
  </si>
  <si>
    <t>T_MGR_SYS_AUTH_PK</t>
  </si>
  <si>
    <t>T_MGR_SYS_MENU_PK</t>
  </si>
  <si>
    <t>T_USER_SYS_AUTH_PK</t>
  </si>
  <si>
    <t>직책 구분</t>
  </si>
  <si>
    <t>DUTY_SE</t>
    <phoneticPr fontId="2" type="noConversion"/>
  </si>
  <si>
    <t>마지막 로그 일시</t>
    <phoneticPr fontId="2" type="noConversion"/>
  </si>
  <si>
    <t>VARCHAR(16)</t>
    <phoneticPr fontId="2" type="noConversion"/>
  </si>
  <si>
    <t>DEFAULT 'N'</t>
    <phoneticPr fontId="2" type="noConversion"/>
  </si>
  <si>
    <t>DEFAULT 'M'</t>
    <phoneticPr fontId="2" type="noConversion"/>
  </si>
  <si>
    <t>DEFAULT CURRENT_TIMESTAMP</t>
    <phoneticPr fontId="2" type="noConversion"/>
  </si>
  <si>
    <t>INSERT SQL</t>
    <phoneticPr fontId="2" type="noConversion"/>
  </si>
  <si>
    <t>No</t>
    <phoneticPr fontId="2" type="noConversion"/>
  </si>
  <si>
    <t>M</t>
  </si>
  <si>
    <t>NOW()</t>
    <phoneticPr fontId="2" type="noConversion"/>
  </si>
  <si>
    <t>코드</t>
    <phoneticPr fontId="2" type="noConversion"/>
  </si>
  <si>
    <t>10</t>
  </si>
  <si>
    <t>DUTY_SE</t>
  </si>
  <si>
    <t>마지막 로그 일시</t>
  </si>
  <si>
    <t>D1</t>
    <phoneticPr fontId="2" type="noConversion"/>
  </si>
  <si>
    <t>D2</t>
    <phoneticPr fontId="2" type="noConversion"/>
  </si>
  <si>
    <t>개발부</t>
    <phoneticPr fontId="2" type="noConversion"/>
  </si>
  <si>
    <t>NOW()</t>
    <phoneticPr fontId="2" type="noConversion"/>
  </si>
  <si>
    <t>S1</t>
    <phoneticPr fontId="2" type="noConversion"/>
  </si>
  <si>
    <t>S2</t>
    <phoneticPr fontId="2" type="noConversion"/>
  </si>
  <si>
    <t>포털사업본부</t>
    <phoneticPr fontId="2" type="noConversion"/>
  </si>
  <si>
    <t>C</t>
    <phoneticPr fontId="2" type="noConversion"/>
  </si>
  <si>
    <t>Y</t>
    <phoneticPr fontId="2" type="noConversion"/>
  </si>
  <si>
    <t>N</t>
    <phoneticPr fontId="2" type="noConversion"/>
  </si>
  <si>
    <t>개발본부</t>
    <phoneticPr fontId="2" type="noConversion"/>
  </si>
  <si>
    <t>디자인부</t>
    <phoneticPr fontId="2" type="noConversion"/>
  </si>
  <si>
    <t>P1</t>
    <phoneticPr fontId="2" type="noConversion"/>
  </si>
  <si>
    <t>P2</t>
    <phoneticPr fontId="2" type="noConversion"/>
  </si>
  <si>
    <t>수석</t>
    <phoneticPr fontId="2" type="noConversion"/>
  </si>
  <si>
    <t>책임</t>
    <phoneticPr fontId="2" type="noConversion"/>
  </si>
  <si>
    <t>테스트11</t>
  </si>
  <si>
    <t>테스트12</t>
  </si>
  <si>
    <t>테스트21</t>
  </si>
  <si>
    <t>테스트22</t>
  </si>
  <si>
    <t>테스트23</t>
  </si>
  <si>
    <t>테스트24</t>
  </si>
  <si>
    <t>테스트25</t>
  </si>
  <si>
    <t>실패11</t>
  </si>
  <si>
    <t>실패12</t>
  </si>
  <si>
    <t>실패13</t>
  </si>
  <si>
    <t>2020-11-01</t>
    <phoneticPr fontId="2" type="noConversion"/>
  </si>
  <si>
    <t>2021-12-31</t>
    <phoneticPr fontId="2" type="noConversion"/>
  </si>
  <si>
    <t>/</t>
  </si>
  <si>
    <t>3</t>
  </si>
  <si>
    <t>4</t>
  </si>
  <si>
    <t>5</t>
  </si>
  <si>
    <t>6</t>
  </si>
  <si>
    <t>7</t>
  </si>
  <si>
    <t>8</t>
  </si>
  <si>
    <t>9</t>
  </si>
  <si>
    <t>파일 ID</t>
    <phoneticPr fontId="2" type="noConversion"/>
  </si>
  <si>
    <t>파일</t>
    <phoneticPr fontId="2" type="noConversion"/>
  </si>
  <si>
    <t>저장 경로</t>
    <phoneticPr fontId="2" type="noConversion"/>
  </si>
  <si>
    <t>저장 파일 명</t>
    <phoneticPr fontId="2" type="noConversion"/>
  </si>
  <si>
    <t>파일</t>
    <phoneticPr fontId="2" type="noConversion"/>
  </si>
  <si>
    <t>T_FILE</t>
    <phoneticPr fontId="2" type="noConversion"/>
  </si>
  <si>
    <t>파일 정보</t>
    <phoneticPr fontId="2" type="noConversion"/>
  </si>
  <si>
    <t>파일 명</t>
    <phoneticPr fontId="2" type="noConversion"/>
  </si>
  <si>
    <t>파일 확장자</t>
    <phoneticPr fontId="2" type="noConversion"/>
  </si>
  <si>
    <t>ID 타입</t>
    <phoneticPr fontId="2" type="noConversion"/>
  </si>
  <si>
    <t>ID 구분</t>
    <phoneticPr fontId="2" type="noConversion"/>
  </si>
  <si>
    <t>ID 순번</t>
    <phoneticPr fontId="2" type="noConversion"/>
  </si>
  <si>
    <t>DEFAULT 0</t>
    <phoneticPr fontId="2" type="noConversion"/>
  </si>
  <si>
    <t>T_ID_SN</t>
    <phoneticPr fontId="2" type="noConversion"/>
  </si>
  <si>
    <t>ID 순번 관리</t>
    <phoneticPr fontId="2" type="noConversion"/>
  </si>
  <si>
    <t>ID_TY</t>
    <phoneticPr fontId="2" type="noConversion"/>
  </si>
  <si>
    <t>ID_SE</t>
    <phoneticPr fontId="2" type="noConversion"/>
  </si>
  <si>
    <t>ID_SN</t>
    <phoneticPr fontId="2" type="noConversion"/>
  </si>
  <si>
    <t>NUMERIC(9,0)</t>
    <phoneticPr fontId="2" type="noConversion"/>
  </si>
  <si>
    <t>FILE_ID</t>
  </si>
  <si>
    <t>FILE_ID</t>
    <phoneticPr fontId="2" type="noConversion"/>
  </si>
  <si>
    <t>FILE_NM</t>
    <phoneticPr fontId="2" type="noConversion"/>
  </si>
  <si>
    <t>FILE_SIZE</t>
    <phoneticPr fontId="2" type="noConversion"/>
  </si>
  <si>
    <t>파일 사이즈</t>
    <phoneticPr fontId="2" type="noConversion"/>
  </si>
  <si>
    <t>FILE_EXTSN</t>
    <phoneticPr fontId="2" type="noConversion"/>
  </si>
  <si>
    <t>NUMERIC(19,0)</t>
    <phoneticPr fontId="2" type="noConversion"/>
  </si>
  <si>
    <t>저장소 구분</t>
    <phoneticPr fontId="2" type="noConversion"/>
  </si>
  <si>
    <t>STORAGE_SE</t>
    <phoneticPr fontId="2" type="noConversion"/>
  </si>
  <si>
    <t>SAVE_PATH</t>
    <phoneticPr fontId="2" type="noConversion"/>
  </si>
  <si>
    <t>SAVE_FILE_NM</t>
    <phoneticPr fontId="2" type="noConversion"/>
  </si>
  <si>
    <t>ID 순번</t>
    <phoneticPr fontId="2" type="noConversion"/>
  </si>
  <si>
    <t>파일</t>
    <phoneticPr fontId="2" type="noConversion"/>
  </si>
  <si>
    <t>T_ID_SN_PK</t>
    <phoneticPr fontId="2" type="noConversion"/>
  </si>
  <si>
    <t>T_FILE_PK</t>
    <phoneticPr fontId="2" type="noConversion"/>
  </si>
  <si>
    <t>파일 ID</t>
  </si>
  <si>
    <t>파일 ID</t>
    <phoneticPr fontId="2" type="noConversion"/>
  </si>
  <si>
    <t>ID 타입</t>
    <phoneticPr fontId="2" type="noConversion"/>
  </si>
  <si>
    <t>ID 구분</t>
    <phoneticPr fontId="2" type="noConversion"/>
  </si>
  <si>
    <t>T_BBS_NOTICE</t>
    <phoneticPr fontId="2" type="noConversion"/>
  </si>
  <si>
    <t>T_BBS_FAQ</t>
    <phoneticPr fontId="2" type="noConversion"/>
  </si>
  <si>
    <t>게시판 FAQ</t>
    <phoneticPr fontId="2" type="noConversion"/>
  </si>
  <si>
    <t>게시판 공지사항</t>
    <phoneticPr fontId="2" type="noConversion"/>
  </si>
  <si>
    <t>공지사항 관리</t>
    <phoneticPr fontId="2" type="noConversion"/>
  </si>
  <si>
    <t>FAQ 관리</t>
    <phoneticPr fontId="2" type="noConversion"/>
  </si>
  <si>
    <t>제목</t>
  </si>
  <si>
    <t>제목</t>
    <phoneticPr fontId="2" type="noConversion"/>
  </si>
  <si>
    <t>내용</t>
  </si>
  <si>
    <t>내용</t>
    <phoneticPr fontId="2" type="noConversion"/>
  </si>
  <si>
    <t>중요 여부</t>
  </si>
  <si>
    <t>중요 여부</t>
    <phoneticPr fontId="2" type="noConversion"/>
  </si>
  <si>
    <t>파일 ID</t>
    <phoneticPr fontId="2" type="noConversion"/>
  </si>
  <si>
    <t>질문</t>
  </si>
  <si>
    <t>질문</t>
    <phoneticPr fontId="2" type="noConversion"/>
  </si>
  <si>
    <t>답변</t>
  </si>
  <si>
    <t>답변</t>
    <phoneticPr fontId="2" type="noConversion"/>
  </si>
  <si>
    <t>정렬 순서</t>
    <phoneticPr fontId="2" type="noConversion"/>
  </si>
  <si>
    <t>IMPORTANT_YN</t>
  </si>
  <si>
    <t>IMPORTANT_YN</t>
    <phoneticPr fontId="2" type="noConversion"/>
  </si>
  <si>
    <t>SJ</t>
  </si>
  <si>
    <t>SJ</t>
    <phoneticPr fontId="2" type="noConversion"/>
  </si>
  <si>
    <t>CN</t>
  </si>
  <si>
    <t>CN</t>
    <phoneticPr fontId="2" type="noConversion"/>
  </si>
  <si>
    <t>ANSW</t>
  </si>
  <si>
    <t>ANSW</t>
    <phoneticPr fontId="2" type="noConversion"/>
  </si>
  <si>
    <t>QSTN</t>
  </si>
  <si>
    <t>QSTN</t>
    <phoneticPr fontId="2" type="noConversion"/>
  </si>
  <si>
    <t>분류 코드</t>
  </si>
  <si>
    <t>분류 코드</t>
    <phoneticPr fontId="2" type="noConversion"/>
  </si>
  <si>
    <t>CL_CODE</t>
  </si>
  <si>
    <t>CL_CODE</t>
    <phoneticPr fontId="2" type="noConversion"/>
  </si>
  <si>
    <t>LOGIN</t>
    <phoneticPr fontId="2" type="noConversion"/>
  </si>
  <si>
    <t>SYSTEM</t>
    <phoneticPr fontId="2" type="noConversion"/>
  </si>
  <si>
    <t>DEFAULT 0</t>
    <phoneticPr fontId="2" type="noConversion"/>
  </si>
  <si>
    <t>FAQ ID</t>
  </si>
  <si>
    <t>공지사항 ID</t>
  </si>
  <si>
    <t>공지사항 ID</t>
    <phoneticPr fontId="2" type="noConversion"/>
  </si>
  <si>
    <t>FAQ ID</t>
    <phoneticPr fontId="2" type="noConversion"/>
  </si>
  <si>
    <t>NOTICE_ID</t>
  </si>
  <si>
    <t>NOTICE_ID</t>
    <phoneticPr fontId="2" type="noConversion"/>
  </si>
  <si>
    <t>FAQ_ID</t>
  </si>
  <si>
    <t>FAQ_ID</t>
    <phoneticPr fontId="2" type="noConversion"/>
  </si>
  <si>
    <t>게시판 공지사항</t>
    <phoneticPr fontId="2" type="noConversion"/>
  </si>
  <si>
    <t>게시판 FAQ</t>
    <phoneticPr fontId="2" type="noConversion"/>
  </si>
  <si>
    <t>로그인 질문 1</t>
    <phoneticPr fontId="2" type="noConversion"/>
  </si>
  <si>
    <t>로그인 질문 2</t>
    <phoneticPr fontId="2" type="noConversion"/>
  </si>
  <si>
    <t>시스템 질문 1</t>
    <phoneticPr fontId="2" type="noConversion"/>
  </si>
  <si>
    <t>시스템 질문 2</t>
    <phoneticPr fontId="2" type="noConversion"/>
  </si>
  <si>
    <t>로그인 답변 1</t>
    <phoneticPr fontId="2" type="noConversion"/>
  </si>
  <si>
    <t>시스템 답변 2</t>
  </si>
  <si>
    <t>시스템 답변 1</t>
    <phoneticPr fontId="2" type="noConversion"/>
  </si>
  <si>
    <t>로그인 답변 2</t>
  </si>
  <si>
    <t>Y</t>
    <phoneticPr fontId="2" type="noConversion"/>
  </si>
  <si>
    <t>N</t>
    <phoneticPr fontId="2" type="noConversion"/>
  </si>
  <si>
    <t>2</t>
    <phoneticPr fontId="2" type="noConversion"/>
  </si>
  <si>
    <t>1</t>
    <phoneticPr fontId="2" type="noConversion"/>
  </si>
  <si>
    <t>3</t>
    <phoneticPr fontId="2" type="noConversion"/>
  </si>
  <si>
    <t>공지사항 1</t>
    <phoneticPr fontId="2" type="noConversion"/>
  </si>
  <si>
    <t>공지사항 2</t>
  </si>
  <si>
    <t>공지사항 3</t>
  </si>
  <si>
    <t>공지사항 내용 1</t>
    <phoneticPr fontId="2" type="noConversion"/>
  </si>
  <si>
    <t>공지사항 내용 2</t>
  </si>
  <si>
    <t>공지사항 내용 3</t>
  </si>
  <si>
    <t>T_BBS_NOTICE_PK</t>
    <phoneticPr fontId="2" type="noConversion"/>
  </si>
  <si>
    <t>T_BBS_FAQ_PK</t>
    <phoneticPr fontId="2" type="noConversion"/>
  </si>
  <si>
    <t>공통</t>
    <phoneticPr fontId="2" type="noConversion"/>
  </si>
  <si>
    <t>부서 코드</t>
    <phoneticPr fontId="2" type="noConversion"/>
  </si>
  <si>
    <t>부서 명</t>
    <phoneticPr fontId="2" type="noConversion"/>
  </si>
  <si>
    <t>그룹 코드</t>
    <phoneticPr fontId="2" type="noConversion"/>
  </si>
  <si>
    <t>상위 그룹 코드</t>
    <phoneticPr fontId="2" type="noConversion"/>
  </si>
  <si>
    <t>레벨</t>
    <phoneticPr fontId="2" type="noConversion"/>
  </si>
  <si>
    <t>부서 경로</t>
    <phoneticPr fontId="2" type="noConversion"/>
  </si>
  <si>
    <t>LV</t>
    <phoneticPr fontId="2" type="noConversion"/>
  </si>
  <si>
    <t>DEPT_PATH</t>
    <phoneticPr fontId="2" type="noConversion"/>
  </si>
  <si>
    <t>UP_GROUP_CODE</t>
    <phoneticPr fontId="2" type="noConversion"/>
  </si>
  <si>
    <t>GROUP_CODE</t>
    <phoneticPr fontId="2" type="noConversion"/>
  </si>
  <si>
    <t>VARCHAR(1000)</t>
    <phoneticPr fontId="2" type="noConversion"/>
  </si>
  <si>
    <t>NUMERIC(5,0)</t>
    <phoneticPr fontId="2" type="noConversion"/>
  </si>
  <si>
    <t>부서 분류</t>
    <phoneticPr fontId="2" type="noConversion"/>
  </si>
  <si>
    <t>T_DEPT_CL_PK</t>
    <phoneticPr fontId="2" type="noConversion"/>
  </si>
  <si>
    <t>정렬 순서</t>
    <phoneticPr fontId="2" type="noConversion"/>
  </si>
  <si>
    <t>부서 분류</t>
    <phoneticPr fontId="2" type="noConversion"/>
  </si>
  <si>
    <t>상위 부서 코드</t>
    <phoneticPr fontId="2" type="noConversion"/>
  </si>
  <si>
    <t>UP_DEPT_CODE</t>
    <phoneticPr fontId="2" type="noConversion"/>
  </si>
  <si>
    <t>부서 조직도 정보</t>
    <phoneticPr fontId="2" type="noConversion"/>
  </si>
  <si>
    <t>메뉴 속성</t>
    <phoneticPr fontId="2" type="noConversion"/>
  </si>
  <si>
    <t>MENU_ATTR</t>
    <phoneticPr fontId="2" type="noConversion"/>
  </si>
  <si>
    <t>부서 분류</t>
    <phoneticPr fontId="2" type="noConversion"/>
  </si>
  <si>
    <t>T_DEPT_CL</t>
    <phoneticPr fontId="2" type="noConversion"/>
  </si>
  <si>
    <t>admin</t>
  </si>
  <si>
    <t>test11</t>
    <phoneticPr fontId="2" type="noConversion"/>
  </si>
  <si>
    <t>test12</t>
    <phoneticPr fontId="2" type="noConversion"/>
  </si>
  <si>
    <t>test21</t>
    <phoneticPr fontId="2" type="noConversion"/>
  </si>
  <si>
    <t>test22</t>
    <phoneticPr fontId="2" type="noConversion"/>
  </si>
  <si>
    <t>test23</t>
  </si>
  <si>
    <t>test24</t>
  </si>
  <si>
    <t>test25</t>
  </si>
  <si>
    <t>fail12</t>
    <phoneticPr fontId="2" type="noConversion"/>
  </si>
  <si>
    <t>fail13</t>
    <phoneticPr fontId="2" type="noConversion"/>
  </si>
  <si>
    <t>fail11</t>
    <phoneticPr fontId="2" type="noConversion"/>
  </si>
  <si>
    <t>test13</t>
  </si>
  <si>
    <t>test14</t>
  </si>
  <si>
    <t>test15</t>
  </si>
  <si>
    <t>테스트13</t>
  </si>
  <si>
    <t>테스트14</t>
  </si>
  <si>
    <t>테스트15</t>
  </si>
  <si>
    <t>test26</t>
  </si>
  <si>
    <t>test27</t>
  </si>
  <si>
    <t>test28</t>
  </si>
  <si>
    <t>test29</t>
  </si>
  <si>
    <t>테스트26</t>
  </si>
  <si>
    <t>테스트27</t>
  </si>
  <si>
    <t>테스트28</t>
  </si>
  <si>
    <t>테스트29</t>
  </si>
  <si>
    <t>권한 분류</t>
    <phoneticPr fontId="2" type="noConversion"/>
  </si>
  <si>
    <t>VARCHAR(32)</t>
    <phoneticPr fontId="2" type="noConversion"/>
  </si>
  <si>
    <t>AUTH_CL</t>
    <phoneticPr fontId="2" type="noConversion"/>
  </si>
  <si>
    <t>CODE GROUP_ID: FAQ_CL_CODE</t>
    <phoneticPr fontId="2" type="noConversion"/>
  </si>
  <si>
    <t>CODE GROUP_ID: USER_AUTH_CL</t>
    <phoneticPr fontId="2" type="noConversion"/>
  </si>
  <si>
    <t>CODE GROUP_ID: MGR_AUTH_CL</t>
    <phoneticPr fontId="2" type="noConversion"/>
  </si>
  <si>
    <t>권한 분류</t>
    <phoneticPr fontId="2" type="noConversion"/>
  </si>
  <si>
    <t>AUTH_CL</t>
    <phoneticPr fontId="2" type="noConversion"/>
  </si>
  <si>
    <t>CODE GROUP_ID: MENU_SE</t>
    <phoneticPr fontId="2" type="noConversion"/>
  </si>
  <si>
    <t>정렬 순서</t>
    <phoneticPr fontId="2" type="noConversion"/>
  </si>
  <si>
    <t>{"attr":{"insert":true,"update":true,"delete":true,"detail":true}}</t>
    <phoneticPr fontId="2" type="noConversion"/>
  </si>
  <si>
    <t>버킷 명</t>
    <phoneticPr fontId="2" type="noConversion"/>
  </si>
  <si>
    <t>파일 URL</t>
    <phoneticPr fontId="2" type="noConversion"/>
  </si>
  <si>
    <t>버킷 명</t>
    <phoneticPr fontId="2" type="noConversion"/>
  </si>
  <si>
    <t>파일 URL</t>
    <phoneticPr fontId="2" type="noConversion"/>
  </si>
  <si>
    <t>FILE_URL</t>
    <phoneticPr fontId="2" type="noConversion"/>
  </si>
  <si>
    <t>BUCKET_NM</t>
    <phoneticPr fontId="2" type="noConversion"/>
  </si>
  <si>
    <t>사진 파일</t>
    <phoneticPr fontId="2" type="noConversion"/>
  </si>
  <si>
    <t>개발</t>
    <phoneticPr fontId="2" type="noConversion"/>
  </si>
  <si>
    <t>저장 파일 버전</t>
    <phoneticPr fontId="2" type="noConversion"/>
  </si>
  <si>
    <t>파일 분류</t>
    <phoneticPr fontId="2" type="noConversion"/>
  </si>
  <si>
    <t>SAVE_FILE_VER</t>
    <phoneticPr fontId="2" type="noConversion"/>
  </si>
  <si>
    <t>FILE_CL</t>
    <phoneticPr fontId="2" type="noConversion"/>
  </si>
  <si>
    <t>참조 ID</t>
    <phoneticPr fontId="2" type="noConversion"/>
  </si>
  <si>
    <t>REF_ID</t>
    <phoneticPr fontId="2" type="noConversion"/>
  </si>
  <si>
    <t>VARCHAR(64)</t>
    <phoneticPr fontId="2" type="noConversion"/>
  </si>
  <si>
    <t>등록 일시</t>
  </si>
  <si>
    <t>등록 일시</t>
    <phoneticPr fontId="2" type="noConversion"/>
  </si>
  <si>
    <t>게시판 QNA</t>
    <phoneticPr fontId="2" type="noConversion"/>
  </si>
  <si>
    <t>T_BBS_QNA_PK</t>
    <phoneticPr fontId="2" type="noConversion"/>
  </si>
  <si>
    <t>T_BBS_QNA</t>
    <phoneticPr fontId="2" type="noConversion"/>
  </si>
  <si>
    <t>QNA 관리</t>
    <phoneticPr fontId="2" type="noConversion"/>
  </si>
  <si>
    <t>파일 ID</t>
    <phoneticPr fontId="2" type="noConversion"/>
  </si>
  <si>
    <t>답변 파일 ID</t>
    <phoneticPr fontId="2" type="noConversion"/>
  </si>
  <si>
    <t>공개 여부</t>
    <phoneticPr fontId="2" type="noConversion"/>
  </si>
  <si>
    <t>QNA 상태</t>
    <phoneticPr fontId="2" type="noConversion"/>
  </si>
  <si>
    <t>ANSW_FILE_ID</t>
    <phoneticPr fontId="2" type="noConversion"/>
  </si>
  <si>
    <t>OPEN_YN</t>
    <phoneticPr fontId="2" type="noConversion"/>
  </si>
  <si>
    <t>QNA_STAT</t>
    <phoneticPr fontId="2" type="noConversion"/>
  </si>
  <si>
    <t>VARCHAR(1)</t>
    <phoneticPr fontId="2" type="noConversion"/>
  </si>
  <si>
    <t>사용자 테스트</t>
    <phoneticPr fontId="2" type="noConversion"/>
  </si>
  <si>
    <t>T_USER_TEST</t>
    <phoneticPr fontId="2" type="noConversion"/>
  </si>
  <si>
    <t>공지사항 ID</t>
    <phoneticPr fontId="2" type="noConversion"/>
  </si>
  <si>
    <t>QNA ID</t>
    <phoneticPr fontId="2" type="noConversion"/>
  </si>
  <si>
    <t>T_USER_TEST_PK</t>
    <phoneticPr fontId="2" type="noConversion"/>
  </si>
  <si>
    <t>QNA ID</t>
    <phoneticPr fontId="2" type="noConversion"/>
  </si>
  <si>
    <t>QNA_ID</t>
    <phoneticPr fontId="2" type="noConversion"/>
  </si>
  <si>
    <t>관리자 권한 ID</t>
    <phoneticPr fontId="2" type="noConversion"/>
  </si>
  <si>
    <t>관리자 권한 명</t>
    <phoneticPr fontId="2" type="noConversion"/>
  </si>
  <si>
    <t>관리자 권한 분류</t>
    <phoneticPr fontId="2" type="noConversion"/>
  </si>
  <si>
    <t>관리자 시스템 환경</t>
    <phoneticPr fontId="2" type="noConversion"/>
  </si>
  <si>
    <t>MGR_AUTH_ID</t>
    <phoneticPr fontId="2" type="noConversion"/>
  </si>
  <si>
    <t>MGR_AUTH_NM</t>
    <phoneticPr fontId="2" type="noConversion"/>
  </si>
  <si>
    <t>MGR_AUTH_CL</t>
    <phoneticPr fontId="2" type="noConversion"/>
  </si>
  <si>
    <t>MGR_SYS_ENV</t>
    <phoneticPr fontId="2" type="noConversion"/>
  </si>
  <si>
    <t>VARCHAR(100)</t>
    <phoneticPr fontId="2" type="noConversion"/>
  </si>
  <si>
    <t>그룹 명</t>
    <phoneticPr fontId="2" type="noConversion"/>
  </si>
  <si>
    <t>GROUP_NM</t>
    <phoneticPr fontId="2" type="noConversion"/>
  </si>
  <si>
    <t>VARCHAR(200)</t>
    <phoneticPr fontId="2" type="noConversion"/>
  </si>
  <si>
    <t>TEXT</t>
    <phoneticPr fontId="2" type="noConversion"/>
  </si>
  <si>
    <t>답변 등록 ID</t>
    <phoneticPr fontId="2" type="noConversion"/>
  </si>
  <si>
    <t>답변 등록 일시</t>
    <phoneticPr fontId="2" type="noConversion"/>
  </si>
  <si>
    <t>ANSW_RGST_ID</t>
    <phoneticPr fontId="2" type="noConversion"/>
  </si>
  <si>
    <t>ANSW_RGST_DT</t>
    <phoneticPr fontId="2" type="noConversion"/>
  </si>
  <si>
    <t>TIMESTAMP</t>
    <phoneticPr fontId="2" type="noConversion"/>
  </si>
  <si>
    <t>NUMERIC(9,0)</t>
    <phoneticPr fontId="2" type="noConversion"/>
  </si>
  <si>
    <t>VARCHAR(16)</t>
    <phoneticPr fontId="2" type="noConversion"/>
  </si>
  <si>
    <t>VARCHAR(1)</t>
    <phoneticPr fontId="2" type="noConversion"/>
  </si>
  <si>
    <t>뷰 건수</t>
    <phoneticPr fontId="2" type="noConversion"/>
  </si>
  <si>
    <t>부서 변경 일시</t>
    <phoneticPr fontId="2" type="noConversion"/>
  </si>
  <si>
    <t>DEPT_UPDT_DT</t>
    <phoneticPr fontId="2" type="noConversion"/>
  </si>
  <si>
    <t>VIEW_CNT</t>
    <phoneticPr fontId="2" type="noConversion"/>
  </si>
  <si>
    <t>사용자 권한 ID</t>
    <phoneticPr fontId="2" type="noConversion"/>
  </si>
  <si>
    <t>사용자 권한 명</t>
    <phoneticPr fontId="2" type="noConversion"/>
  </si>
  <si>
    <t>사용자 권한 분류</t>
    <phoneticPr fontId="2" type="noConversion"/>
  </si>
  <si>
    <t>USER_AUTH_ID</t>
    <phoneticPr fontId="2" type="noConversion"/>
  </si>
  <si>
    <t>USER_AUTH_NM</t>
    <phoneticPr fontId="2" type="noConversion"/>
  </si>
  <si>
    <t>USER_AUTH_CL</t>
    <phoneticPr fontId="2" type="noConversion"/>
  </si>
  <si>
    <t>사용자 시스템 홈</t>
    <phoneticPr fontId="2" type="noConversion"/>
  </si>
  <si>
    <t>사용자 시스템 환경</t>
    <phoneticPr fontId="2" type="noConversion"/>
  </si>
  <si>
    <t>USER_SYS_ENV</t>
    <phoneticPr fontId="2" type="noConversion"/>
  </si>
  <si>
    <t>USER_SYS_HOME</t>
    <phoneticPr fontId="2" type="noConversion"/>
  </si>
  <si>
    <t>이전 QNA ID</t>
    <phoneticPr fontId="2" type="noConversion"/>
  </si>
  <si>
    <t>BF_QNA_ID</t>
    <phoneticPr fontId="2" type="noConversion"/>
  </si>
  <si>
    <t>이전 부서 코드</t>
    <phoneticPr fontId="2" type="noConversion"/>
  </si>
  <si>
    <t>BF_DEPT_CODE</t>
    <phoneticPr fontId="2" type="noConversion"/>
  </si>
  <si>
    <t>참조 버전</t>
    <phoneticPr fontId="2" type="noConversion"/>
  </si>
  <si>
    <t>REF_VER</t>
    <phoneticPr fontId="2" type="noConversion"/>
  </si>
  <si>
    <t>NUMERIC(9,3)</t>
    <phoneticPr fontId="2" type="noConversion"/>
  </si>
  <si>
    <t>참조 타입</t>
    <phoneticPr fontId="2" type="noConversion"/>
  </si>
  <si>
    <t>REF_TY</t>
    <phoneticPr fontId="2" type="noConversion"/>
  </si>
  <si>
    <t>팝업 여부</t>
    <phoneticPr fontId="2" type="noConversion"/>
  </si>
  <si>
    <t>POPUP_YN</t>
    <phoneticPr fontId="2" type="noConversion"/>
  </si>
  <si>
    <t>사용 여부</t>
    <phoneticPr fontId="2" type="noConversion"/>
  </si>
  <si>
    <t>등록 ID</t>
    <phoneticPr fontId="2" type="noConversion"/>
  </si>
  <si>
    <t>파일 URL</t>
    <phoneticPr fontId="2" type="noConversion"/>
  </si>
  <si>
    <t>사용자 시스템 환경</t>
    <phoneticPr fontId="2" type="noConversion"/>
  </si>
  <si>
    <t>관리자 시스템 환경</t>
    <phoneticPr fontId="2" type="noConversion"/>
  </si>
  <si>
    <t>참조 버전</t>
    <phoneticPr fontId="2" type="noConversion"/>
  </si>
  <si>
    <t>S3 / NAS</t>
    <phoneticPr fontId="2" type="noConversion"/>
  </si>
  <si>
    <t>시작 일시</t>
    <phoneticPr fontId="2" type="noConversion"/>
  </si>
  <si>
    <t>종료 일시</t>
    <phoneticPr fontId="2" type="noConversion"/>
  </si>
  <si>
    <t>게시 및 팝업 노출 시작 일시</t>
    <phoneticPr fontId="2" type="noConversion"/>
  </si>
  <si>
    <t>게시 및 팝업 노출 종료 일시</t>
    <phoneticPr fontId="2" type="noConversion"/>
  </si>
  <si>
    <t>FAQ ID</t>
    <phoneticPr fontId="2" type="noConversion"/>
  </si>
  <si>
    <t>답변 등록 일시</t>
    <phoneticPr fontId="2" type="noConversion"/>
  </si>
  <si>
    <t>그룹 ID</t>
    <phoneticPr fontId="2" type="noConversion"/>
  </si>
  <si>
    <t>I: 등록 / U: 수정 / D: 삭제 / C: 완료 / R: 삭제완료</t>
    <phoneticPr fontId="2" type="noConversion"/>
  </si>
  <si>
    <t>사용자 테스트</t>
    <phoneticPr fontId="2" type="noConversion"/>
  </si>
  <si>
    <t>사용자 ID</t>
    <phoneticPr fontId="2" type="noConversion"/>
  </si>
  <si>
    <t>사용자 명</t>
    <phoneticPr fontId="2" type="noConversion"/>
  </si>
  <si>
    <t>등록 ID</t>
    <phoneticPr fontId="2" type="noConversion"/>
  </si>
  <si>
    <t>등록 일시</t>
    <phoneticPr fontId="2" type="noConversion"/>
  </si>
  <si>
    <t>SYSTEM</t>
    <phoneticPr fontId="2" type="noConversion"/>
  </si>
  <si>
    <t>NOW()</t>
    <phoneticPr fontId="2" type="noConversion"/>
  </si>
  <si>
    <t>로그 참조 정보</t>
    <phoneticPr fontId="2" type="noConversion"/>
  </si>
  <si>
    <t>컨트롤러 명</t>
    <phoneticPr fontId="2" type="noConversion"/>
  </si>
  <si>
    <t>메소드 명</t>
    <phoneticPr fontId="2" type="noConversion"/>
  </si>
  <si>
    <t>프로그램 명</t>
    <phoneticPr fontId="2" type="noConversion"/>
  </si>
  <si>
    <t>등록 ID</t>
    <phoneticPr fontId="2" type="noConversion"/>
  </si>
  <si>
    <t>등록 일시</t>
    <phoneticPr fontId="2" type="noConversion"/>
  </si>
  <si>
    <t>RGST_DT</t>
    <phoneticPr fontId="2" type="noConversion"/>
  </si>
  <si>
    <t>RGST_ID</t>
    <phoneticPr fontId="2" type="noConversion"/>
  </si>
  <si>
    <t>PROGRAM_NM</t>
    <phoneticPr fontId="2" type="noConversion"/>
  </si>
  <si>
    <t>METHOD_NM</t>
    <phoneticPr fontId="2" type="noConversion"/>
  </si>
  <si>
    <t>CONTROLLER_NM</t>
    <phoneticPr fontId="2" type="noConversion"/>
  </si>
  <si>
    <t>LoginSuccessLoggingAuthenticationSuccessHandler</t>
    <phoneticPr fontId="2" type="noConversion"/>
  </si>
  <si>
    <t>onAuthenticationSuccess</t>
    <phoneticPr fontId="2" type="noConversion"/>
  </si>
  <si>
    <t>로그인 성공</t>
    <phoneticPr fontId="2" type="noConversion"/>
  </si>
  <si>
    <t>로그아웃</t>
    <phoneticPr fontId="2" type="noConversion"/>
  </si>
  <si>
    <t>onLogoutSuccess</t>
    <phoneticPr fontId="2" type="noConversion"/>
  </si>
  <si>
    <t>LogoutHandler</t>
    <phoneticPr fontId="2" type="noConversion"/>
  </si>
  <si>
    <t>CodeController</t>
    <phoneticPr fontId="2" type="noConversion"/>
  </si>
  <si>
    <t>IndexController</t>
    <phoneticPr fontId="2" type="noConversion"/>
  </si>
  <si>
    <t>LoginController</t>
    <phoneticPr fontId="2" type="noConversion"/>
  </si>
  <si>
    <t>LogController</t>
    <phoneticPr fontId="2" type="noConversion"/>
  </si>
  <si>
    <t>MemberController</t>
    <phoneticPr fontId="2" type="noConversion"/>
  </si>
  <si>
    <t>MenuController</t>
    <phoneticPr fontId="2" type="noConversion"/>
  </si>
  <si>
    <t>MenuAuthController</t>
    <phoneticPr fontId="2" type="noConversion"/>
  </si>
  <si>
    <t>RoleController</t>
    <phoneticPr fontId="2" type="noConversion"/>
  </si>
  <si>
    <t>save</t>
    <phoneticPr fontId="2" type="noConversion"/>
  </si>
  <si>
    <t>delete</t>
    <phoneticPr fontId="2" type="noConversion"/>
  </si>
  <si>
    <t>select</t>
    <phoneticPr fontId="2" type="noConversion"/>
  </si>
  <si>
    <t>list</t>
    <phoneticPr fontId="2" type="noConversion"/>
  </si>
  <si>
    <t>insert</t>
    <phoneticPr fontId="2" type="noConversion"/>
  </si>
  <si>
    <t>권한 목록</t>
    <phoneticPr fontId="2" type="noConversion"/>
  </si>
  <si>
    <t>권한 등록</t>
    <phoneticPr fontId="2" type="noConversion"/>
  </si>
  <si>
    <t>권한 삭제</t>
    <phoneticPr fontId="2" type="noConversion"/>
  </si>
  <si>
    <t>권한 상세</t>
    <phoneticPr fontId="2" type="noConversion"/>
  </si>
  <si>
    <t>update</t>
    <phoneticPr fontId="2" type="noConversion"/>
  </si>
  <si>
    <t>menu</t>
    <phoneticPr fontId="2" type="noConversion"/>
  </si>
  <si>
    <t>AuthSearch</t>
    <phoneticPr fontId="2" type="noConversion"/>
  </si>
  <si>
    <t>code</t>
    <phoneticPr fontId="2" type="noConversion"/>
  </si>
  <si>
    <t>groupSave</t>
    <phoneticPr fontId="2" type="noConversion"/>
  </si>
  <si>
    <t>groupDelete</t>
    <phoneticPr fontId="2" type="noConversion"/>
  </si>
  <si>
    <t>codesForGroupCd</t>
    <phoneticPr fontId="2" type="noConversion"/>
  </si>
  <si>
    <t>index</t>
    <phoneticPr fontId="2" type="noConversion"/>
  </si>
  <si>
    <t>login</t>
    <phoneticPr fontId="2" type="noConversion"/>
  </si>
  <si>
    <t>popupList</t>
    <phoneticPr fontId="2" type="noConversion"/>
  </si>
  <si>
    <t>menuPopup</t>
    <phoneticPr fontId="2" type="noConversion"/>
  </si>
  <si>
    <t>코드 등록</t>
    <phoneticPr fontId="2" type="noConversion"/>
  </si>
  <si>
    <t>코드 그룹 ID 등록</t>
    <phoneticPr fontId="2" type="noConversion"/>
  </si>
  <si>
    <t>코드 그룹 ID 삭제</t>
    <phoneticPr fontId="2" type="noConversion"/>
  </si>
  <si>
    <t>코드 상세</t>
    <phoneticPr fontId="2" type="noConversion"/>
  </si>
  <si>
    <t>코드 삭제</t>
    <phoneticPr fontId="2" type="noConversion"/>
  </si>
  <si>
    <t>HOME</t>
    <phoneticPr fontId="2" type="noConversion"/>
  </si>
  <si>
    <t>로그인</t>
    <phoneticPr fontId="2" type="noConversion"/>
  </si>
  <si>
    <t>로그 목록</t>
    <phoneticPr fontId="2" type="noConversion"/>
  </si>
  <si>
    <t>사용자 목록</t>
    <phoneticPr fontId="2" type="noConversion"/>
  </si>
  <si>
    <t>사용자 상세</t>
    <phoneticPr fontId="2" type="noConversion"/>
  </si>
  <si>
    <t>사용자 수정</t>
    <phoneticPr fontId="2" type="noConversion"/>
  </si>
  <si>
    <t>사용자 검색</t>
    <phoneticPr fontId="2" type="noConversion"/>
  </si>
  <si>
    <t>메뉴 목록</t>
    <phoneticPr fontId="2" type="noConversion"/>
  </si>
  <si>
    <t>메뉴 등록</t>
    <phoneticPr fontId="2" type="noConversion"/>
  </si>
  <si>
    <t>메뉴 삭제</t>
    <phoneticPr fontId="2" type="noConversion"/>
  </si>
  <si>
    <t>메뉴 검색</t>
    <phoneticPr fontId="2" type="noConversion"/>
  </si>
  <si>
    <t>메뉴 권한 목록</t>
    <phoneticPr fontId="2" type="noConversion"/>
  </si>
  <si>
    <t>FAQ ID</t>
    <phoneticPr fontId="2" type="noConversion"/>
  </si>
  <si>
    <t>파일 URL</t>
  </si>
  <si>
    <t>FILE_URL</t>
  </si>
  <si>
    <t>관리자 시스템 환경</t>
  </si>
  <si>
    <t>MGR_SYS_ENV</t>
  </si>
  <si>
    <t>사용자 시스템 홈</t>
  </si>
  <si>
    <t>USER_SYS_HOME</t>
  </si>
  <si>
    <t>사용자 시스템 환경</t>
  </si>
  <si>
    <t>USER_SYS_ENV</t>
  </si>
  <si>
    <t>이전 부서 코드</t>
  </si>
  <si>
    <t>BF_DEPT_CODE</t>
  </si>
  <si>
    <t>부서 변경 일시</t>
  </si>
  <si>
    <t>DEPT_UPDT_DT</t>
  </si>
  <si>
    <t>R</t>
    <phoneticPr fontId="2" type="noConversion"/>
  </si>
  <si>
    <t>SYSTEM</t>
    <phoneticPr fontId="2" type="noConversion"/>
  </si>
  <si>
    <t>시스템</t>
    <phoneticPr fontId="2" type="noConversion"/>
  </si>
  <si>
    <t>관리자</t>
    <phoneticPr fontId="2" type="noConversion"/>
  </si>
  <si>
    <t>개발</t>
    <phoneticPr fontId="2" type="noConversion"/>
  </si>
  <si>
    <t>사용자 테스트</t>
    <phoneticPr fontId="2" type="noConversion"/>
  </si>
  <si>
    <t>ACCOUNT_LOCK_PD</t>
    <phoneticPr fontId="2" type="noConversion"/>
  </si>
  <si>
    <t>LOCK_PD</t>
    <phoneticPr fontId="2" type="noConversion"/>
  </si>
  <si>
    <t>미사용 잠금 기간 설정</t>
    <phoneticPr fontId="2" type="noConversion"/>
  </si>
  <si>
    <t>장기 미사용 사용자 잠금 기간</t>
    <phoneticPr fontId="2" type="noConversion"/>
  </si>
  <si>
    <t>ACTIVE_YN</t>
    <phoneticPr fontId="2" type="noConversion"/>
  </si>
  <si>
    <t>활성화 여부</t>
    <phoneticPr fontId="2" type="noConversion"/>
  </si>
  <si>
    <t>비활성</t>
    <phoneticPr fontId="2" type="noConversion"/>
  </si>
  <si>
    <t>활성</t>
    <phoneticPr fontId="2" type="noConversion"/>
  </si>
  <si>
    <t>Y</t>
    <phoneticPr fontId="2" type="noConversion"/>
  </si>
  <si>
    <t>N</t>
    <phoneticPr fontId="2" type="noConversion"/>
  </si>
  <si>
    <t>COMPANY_CODE</t>
    <phoneticPr fontId="2" type="noConversion"/>
  </si>
  <si>
    <t>회사 구분</t>
    <phoneticPr fontId="2" type="noConversion"/>
  </si>
  <si>
    <t>DS</t>
    <phoneticPr fontId="2" type="noConversion"/>
  </si>
  <si>
    <t>GS</t>
    <phoneticPr fontId="2" type="noConversion"/>
  </si>
  <si>
    <t>신한DS</t>
    <phoneticPr fontId="2" type="noConversion"/>
  </si>
  <si>
    <t>신한금융투자</t>
    <phoneticPr fontId="2" type="noConversion"/>
  </si>
  <si>
    <t>PROJECT</t>
    <phoneticPr fontId="2" type="noConversion"/>
  </si>
  <si>
    <t>FAQ_CAT</t>
    <phoneticPr fontId="2" type="noConversion"/>
  </si>
  <si>
    <t>FAQ 카테고리</t>
    <phoneticPr fontId="2" type="noConversion"/>
  </si>
  <si>
    <t>ETC</t>
    <phoneticPr fontId="2" type="noConversion"/>
  </si>
  <si>
    <t>LOGIN</t>
    <phoneticPr fontId="2" type="noConversion"/>
  </si>
  <si>
    <t>MANUAL</t>
    <phoneticPr fontId="2" type="noConversion"/>
  </si>
  <si>
    <t>기타</t>
    <phoneticPr fontId="2" type="noConversion"/>
  </si>
  <si>
    <t>로그인</t>
    <phoneticPr fontId="2" type="noConversion"/>
  </si>
  <si>
    <t>사용문의</t>
    <phoneticPr fontId="2" type="noConversion"/>
  </si>
  <si>
    <t>프로젝트</t>
    <phoneticPr fontId="2" type="noConversion"/>
  </si>
  <si>
    <t>IMPORTANT_YN</t>
    <phoneticPr fontId="2" type="noConversion"/>
  </si>
  <si>
    <t>중요 여부</t>
    <phoneticPr fontId="2" type="noConversion"/>
  </si>
  <si>
    <t>일반</t>
    <phoneticPr fontId="2" type="noConversion"/>
  </si>
  <si>
    <t>중요</t>
    <phoneticPr fontId="2" type="noConversion"/>
  </si>
  <si>
    <t>LOGIN_MESSAGE</t>
    <phoneticPr fontId="2" type="noConversion"/>
  </si>
  <si>
    <t>로그인 실패 메시지</t>
    <phoneticPr fontId="2" type="noConversion"/>
  </si>
  <si>
    <t>MENU_SE</t>
    <phoneticPr fontId="2" type="noConversion"/>
  </si>
  <si>
    <t>메뉴 구분</t>
    <phoneticPr fontId="2" type="noConversion"/>
  </si>
  <si>
    <t>M</t>
    <phoneticPr fontId="2" type="noConversion"/>
  </si>
  <si>
    <t>F</t>
    <phoneticPr fontId="2" type="noConversion"/>
  </si>
  <si>
    <t>기능</t>
    <phoneticPr fontId="2" type="noConversion"/>
  </si>
  <si>
    <t>OPEN_YN</t>
    <phoneticPr fontId="2" type="noConversion"/>
  </si>
  <si>
    <t>공개 여부</t>
    <phoneticPr fontId="2" type="noConversion"/>
  </si>
  <si>
    <t>비공개</t>
    <phoneticPr fontId="2" type="noConversion"/>
  </si>
  <si>
    <t>공개</t>
    <phoneticPr fontId="2" type="noConversion"/>
  </si>
  <si>
    <t>QNA_CAT</t>
    <phoneticPr fontId="2" type="noConversion"/>
  </si>
  <si>
    <t>QNA 카테고리</t>
    <phoneticPr fontId="2" type="noConversion"/>
  </si>
  <si>
    <t>QNA_STAT_CODE</t>
    <phoneticPr fontId="2" type="noConversion"/>
  </si>
  <si>
    <t>QNA 답변 상태</t>
    <phoneticPr fontId="2" type="noConversion"/>
  </si>
  <si>
    <t>ANSWERED</t>
    <phoneticPr fontId="2" type="noConversion"/>
  </si>
  <si>
    <t>READED</t>
    <phoneticPr fontId="2" type="noConversion"/>
  </si>
  <si>
    <t>UNREAD</t>
    <phoneticPr fontId="2" type="noConversion"/>
  </si>
  <si>
    <t>미확인</t>
    <phoneticPr fontId="2" type="noConversion"/>
  </si>
  <si>
    <t>답변 완료</t>
    <phoneticPr fontId="2" type="noConversion"/>
  </si>
  <si>
    <t>확인중</t>
    <phoneticPr fontId="2" type="noConversion"/>
  </si>
  <si>
    <t>USER_SEARCH_CODE</t>
    <phoneticPr fontId="2" type="noConversion"/>
  </si>
  <si>
    <t>사용자 검색 구분</t>
    <phoneticPr fontId="2" type="noConversion"/>
  </si>
  <si>
    <t>USE_YN</t>
    <phoneticPr fontId="2" type="noConversion"/>
  </si>
  <si>
    <t>사용</t>
    <phoneticPr fontId="2" type="noConversion"/>
  </si>
  <si>
    <t>미사용</t>
    <phoneticPr fontId="2" type="noConversion"/>
  </si>
  <si>
    <t>사용 여부</t>
    <phoneticPr fontId="2" type="noConversion"/>
  </si>
  <si>
    <t>userId</t>
    <phoneticPr fontId="2" type="noConversion"/>
  </si>
  <si>
    <t>deptNm</t>
    <phoneticPr fontId="2" type="noConversion"/>
  </si>
  <si>
    <t>userNm</t>
    <phoneticPr fontId="2" type="noConversion"/>
  </si>
  <si>
    <t>성명</t>
    <phoneticPr fontId="2" type="noConversion"/>
  </si>
  <si>
    <t>사번</t>
    <phoneticPr fontId="2" type="noConversion"/>
  </si>
  <si>
    <t>부서명</t>
    <phoneticPr fontId="2" type="noConversion"/>
  </si>
  <si>
    <t>M</t>
    <phoneticPr fontId="2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</si>
  <si>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</si>
  <si>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</si>
  <si>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</si>
  <si>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</si>
  <si>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</si>
  <si>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</si>
  <si>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</si>
  <si>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</si>
  <si>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</si>
  <si>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</si>
  <si>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</si>
  <si>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</si>
  <si>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</si>
  <si>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</si>
  <si>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</si>
  <si>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</si>
  <si>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</si>
  <si>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</si>
  <si>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</si>
  <si>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자동 삭제 여부</t>
    <phoneticPr fontId="2" type="noConversion"/>
  </si>
  <si>
    <t>자동 삭제 일시</t>
    <phoneticPr fontId="2" type="noConversion"/>
  </si>
  <si>
    <t>삭제 여부</t>
    <phoneticPr fontId="2" type="noConversion"/>
  </si>
  <si>
    <t>DEL_YN</t>
    <phoneticPr fontId="2" type="noConversion"/>
  </si>
  <si>
    <t>ATMC_DEL_DT</t>
    <phoneticPr fontId="2" type="noConversion"/>
  </si>
  <si>
    <t>TIMESTAMP</t>
    <phoneticPr fontId="2" type="noConversion"/>
  </si>
  <si>
    <t>ATMC_DEL_YN</t>
    <phoneticPr fontId="2" type="noConversion"/>
  </si>
  <si>
    <t>30</t>
  </si>
  <si>
    <t>31</t>
  </si>
  <si>
    <t>32</t>
  </si>
  <si>
    <t>33</t>
  </si>
  <si>
    <t>34</t>
  </si>
  <si>
    <t>36</t>
  </si>
  <si>
    <t>상위 부서 코드</t>
  </si>
  <si>
    <t>레벨</t>
  </si>
  <si>
    <t>부서 경로</t>
  </si>
  <si>
    <t>그룹 코드</t>
  </si>
  <si>
    <t>상위 그룹 코드</t>
  </si>
  <si>
    <t>UP_DEPT_CODE</t>
  </si>
  <si>
    <t>LV</t>
  </si>
  <si>
    <t>DEPT_PATH</t>
  </si>
  <si>
    <t>GROUP_CODE</t>
  </si>
  <si>
    <t>UP_GROUP_CODE</t>
  </si>
  <si>
    <t>부서 분류</t>
    <phoneticPr fontId="2" type="noConversion"/>
  </si>
  <si>
    <t>C</t>
    <phoneticPr fontId="2" type="noConversion"/>
  </si>
  <si>
    <t>Y</t>
    <phoneticPr fontId="2" type="noConversion"/>
  </si>
  <si>
    <t>D0</t>
    <phoneticPr fontId="2" type="noConversion"/>
  </si>
  <si>
    <t>D1</t>
  </si>
  <si>
    <t>D2</t>
  </si>
  <si>
    <t>D3</t>
  </si>
  <si>
    <t>D4</t>
  </si>
  <si>
    <t>D5</t>
  </si>
  <si>
    <t>D6</t>
  </si>
  <si>
    <t>경영지원그룹</t>
    <phoneticPr fontId="2" type="noConversion"/>
  </si>
  <si>
    <t>개발 그룹</t>
    <phoneticPr fontId="2" type="noConversion"/>
  </si>
  <si>
    <t>영업부</t>
    <phoneticPr fontId="2" type="noConversion"/>
  </si>
  <si>
    <t>경영지원부</t>
    <phoneticPr fontId="2" type="noConversion"/>
  </si>
  <si>
    <t>Top</t>
    <phoneticPr fontId="2" type="noConversion"/>
  </si>
  <si>
    <t>top/D0</t>
    <phoneticPr fontId="2" type="noConversion"/>
  </si>
  <si>
    <t>top/D0/D1</t>
    <phoneticPr fontId="2" type="noConversion"/>
  </si>
  <si>
    <t>top/D0/D4</t>
    <phoneticPr fontId="2" type="noConversion"/>
  </si>
  <si>
    <t>top/D0/D1/D2</t>
    <phoneticPr fontId="2" type="noConversion"/>
  </si>
  <si>
    <t>top/D0/D1/D3</t>
    <phoneticPr fontId="2" type="noConversion"/>
  </si>
  <si>
    <t>top/D0/D4/D5</t>
    <phoneticPr fontId="2" type="noConversion"/>
  </si>
  <si>
    <t>top/D0/D4/D6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</si>
  <si>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</si>
  <si>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</si>
  <si>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</si>
  <si>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대용량 파일 사이즈 / 단위 byte</t>
    <phoneticPr fontId="2" type="noConversion"/>
  </si>
  <si>
    <t>대용량 파일 유지 기간 / 단위 일(INTERVAL)</t>
    <phoneticPr fontId="2" type="noConversion"/>
  </si>
  <si>
    <t>관리자 권한 사용 여부</t>
    <phoneticPr fontId="2" type="noConversion"/>
  </si>
  <si>
    <t>사용자 권한 사용 여부</t>
    <phoneticPr fontId="2" type="noConversion"/>
  </si>
  <si>
    <t>MGR_AUTH_USE_YN</t>
    <phoneticPr fontId="2" type="noConversion"/>
  </si>
  <si>
    <t>USER_AUTH_USE_YN</t>
    <phoneticPr fontId="2" type="noConversion"/>
  </si>
  <si>
    <t>FILE</t>
    <phoneticPr fontId="2" type="noConversion"/>
  </si>
  <si>
    <t>PD</t>
    <phoneticPr fontId="2" type="noConversion"/>
  </si>
  <si>
    <t>LIMIT</t>
    <phoneticPr fontId="2" type="noConversion"/>
  </si>
  <si>
    <t>대용량 파일 설정</t>
    <phoneticPr fontId="2" type="noConversion"/>
  </si>
  <si>
    <t>배치에서 사용</t>
    <phoneticPr fontId="2" type="noConversion"/>
  </si>
  <si>
    <t>LANG</t>
    <phoneticPr fontId="2" type="noConversion"/>
  </si>
  <si>
    <t>언어</t>
    <phoneticPr fontId="2" type="noConversion"/>
  </si>
  <si>
    <t>chn</t>
    <phoneticPr fontId="2" type="noConversion"/>
  </si>
  <si>
    <t>eng</t>
    <phoneticPr fontId="2" type="noConversion"/>
  </si>
  <si>
    <t>jpn</t>
    <phoneticPr fontId="2" type="noConversion"/>
  </si>
  <si>
    <t>kor</t>
    <phoneticPr fontId="2" type="noConversion"/>
  </si>
  <si>
    <t>중국어</t>
    <phoneticPr fontId="2" type="noConversion"/>
  </si>
  <si>
    <t>영어</t>
    <phoneticPr fontId="2" type="noConversion"/>
  </si>
  <si>
    <t>일본어</t>
    <phoneticPr fontId="2" type="noConversion"/>
  </si>
  <si>
    <t>한국어</t>
    <phoneticPr fontId="2" type="noConversion"/>
  </si>
  <si>
    <t>POPUP_YN</t>
    <phoneticPr fontId="2" type="noConversion"/>
  </si>
  <si>
    <t>팝업 사용 여부</t>
    <phoneticPr fontId="2" type="noConversion"/>
  </si>
  <si>
    <t>팝업 미사용</t>
    <phoneticPr fontId="2" type="noConversion"/>
  </si>
  <si>
    <t>팝업 사용</t>
    <phoneticPr fontId="2" type="noConversion"/>
  </si>
  <si>
    <t>공지사항 팝업 설정</t>
    <phoneticPr fontId="2" type="noConversion"/>
  </si>
  <si>
    <t>N</t>
    <phoneticPr fontId="2" type="noConversion"/>
  </si>
  <si>
    <t>Y</t>
    <phoneticPr fontId="2" type="noConversion"/>
  </si>
  <si>
    <t>테스트 사용자</t>
    <phoneticPr fontId="2" type="noConversion"/>
  </si>
  <si>
    <t>T_USER_HIST</t>
  </si>
  <si>
    <t>이력</t>
  </si>
  <si>
    <t>사용자 정보 이력</t>
  </si>
  <si>
    <t>사용기한 적용 여부</t>
    <phoneticPr fontId="2" type="noConversion"/>
  </si>
  <si>
    <t>DT_LIMIT_YN</t>
    <phoneticPr fontId="2" type="noConversion"/>
  </si>
  <si>
    <t>사용기한 적용 여부(Y/N)</t>
    <phoneticPr fontId="2" type="noConversion"/>
  </si>
  <si>
    <t>DT_LIMIT_YN</t>
  </si>
  <si>
    <t>35</t>
  </si>
  <si>
    <t>37</t>
  </si>
  <si>
    <t>로그</t>
  </si>
  <si>
    <t>사용자 시스템 요청 로그</t>
  </si>
  <si>
    <t>로그 요청 관리자 시스템</t>
    <phoneticPr fontId="2" type="noConversion"/>
  </si>
  <si>
    <t>로그 일시</t>
  </si>
  <si>
    <t>클라이언트 IP</t>
  </si>
  <si>
    <t>서버 IP</t>
    <phoneticPr fontId="2" type="noConversion"/>
  </si>
  <si>
    <t>요청 메소드</t>
  </si>
  <si>
    <t>요청 URI</t>
    <phoneticPr fontId="2" type="noConversion"/>
  </si>
  <si>
    <t>프로그램 명</t>
  </si>
  <si>
    <t>컨트롤러 명</t>
  </si>
  <si>
    <t>메소드 명</t>
  </si>
  <si>
    <t>메시지</t>
  </si>
  <si>
    <t>T_LOG_MGR_SYS_RQST_IX1</t>
  </si>
  <si>
    <t>로그 일시</t>
    <phoneticPr fontId="2" type="noConversion"/>
  </si>
  <si>
    <t>JSON</t>
  </si>
  <si>
    <t>T_LOG_RQST_MGR_SYS</t>
    <phoneticPr fontId="2" type="noConversion"/>
  </si>
  <si>
    <t>LOG_DT</t>
  </si>
  <si>
    <t>CLIENT_IP</t>
  </si>
  <si>
    <t>SERVER_IP</t>
  </si>
  <si>
    <t>RQST_METHOD</t>
  </si>
  <si>
    <t>RQST_URI</t>
  </si>
  <si>
    <t>PROGRAM_NM</t>
  </si>
  <si>
    <t>CONTROLLER_NM</t>
  </si>
  <si>
    <t>METHOD_NM</t>
  </si>
  <si>
    <t>MSG</t>
  </si>
  <si>
    <t>클라이언트 IP</t>
    <phoneticPr fontId="2" type="noConversion"/>
  </si>
  <si>
    <t>VARCHAR(45)</t>
    <phoneticPr fontId="2" type="noConversion"/>
  </si>
  <si>
    <t>VARCHAR(256)</t>
    <phoneticPr fontId="2" type="noConversion"/>
  </si>
  <si>
    <t>로그인 이력</t>
    <phoneticPr fontId="2" type="noConversion"/>
  </si>
  <si>
    <t>T_LOGIN_USER_HIST</t>
    <phoneticPr fontId="2" type="noConversion"/>
  </si>
  <si>
    <t>로그</t>
    <phoneticPr fontId="2" type="noConversion"/>
  </si>
  <si>
    <t>사용자 로그인 이력 로그</t>
    <phoneticPr fontId="2" type="noConversion"/>
  </si>
  <si>
    <t>직위 명</t>
    <phoneticPr fontId="2" type="noConversion"/>
  </si>
  <si>
    <t>권한 명</t>
    <phoneticPr fontId="2" type="noConversion"/>
  </si>
  <si>
    <t>T_LOG_USER_LOGIN_IX1</t>
    <phoneticPr fontId="2" type="noConversion"/>
  </si>
  <si>
    <t>비밀번호</t>
    <phoneticPr fontId="2" type="noConversion"/>
  </si>
  <si>
    <t>비밀번호 오류 횟수</t>
    <phoneticPr fontId="2" type="noConversion"/>
  </si>
  <si>
    <t>DEFAULT '0'</t>
    <phoneticPr fontId="2" type="noConversion"/>
  </si>
  <si>
    <t>PASSWORD</t>
    <phoneticPr fontId="2" type="noConversion"/>
  </si>
  <si>
    <t>PASS_ERROR</t>
    <phoneticPr fontId="2" type="noConversion"/>
  </si>
  <si>
    <t>PASS_INIT</t>
    <phoneticPr fontId="2" type="noConversion"/>
  </si>
  <si>
    <t>NUMERIC(1,0)</t>
    <phoneticPr fontId="2" type="noConversion"/>
  </si>
  <si>
    <t>비밀번호 초기화</t>
    <phoneticPr fontId="2" type="noConversion"/>
  </si>
  <si>
    <t>DEFAULT 'Y'</t>
    <phoneticPr fontId="2" type="noConversion"/>
  </si>
  <si>
    <t>규칙</t>
    <phoneticPr fontId="2" type="noConversion"/>
  </si>
  <si>
    <t>mn</t>
    <phoneticPr fontId="2" type="noConversion"/>
  </si>
  <si>
    <t>T_HOLIDAY</t>
    <phoneticPr fontId="2" type="noConversion"/>
  </si>
  <si>
    <t>공휴일 관리</t>
    <phoneticPr fontId="2" type="noConversion"/>
  </si>
  <si>
    <t>SOLAR_DATE</t>
    <phoneticPr fontId="2" type="noConversion"/>
  </si>
  <si>
    <t>음력일</t>
    <phoneticPr fontId="2" type="noConversion"/>
  </si>
  <si>
    <t>메모</t>
    <phoneticPr fontId="2" type="noConversion"/>
  </si>
  <si>
    <t>간지</t>
    <phoneticPr fontId="2" type="noConversion"/>
  </si>
  <si>
    <t>LUNAR_DATE</t>
    <phoneticPr fontId="2" type="noConversion"/>
  </si>
  <si>
    <t>윤년</t>
    <phoneticPr fontId="2" type="noConversion"/>
  </si>
  <si>
    <t>MEMO</t>
    <phoneticPr fontId="2" type="noConversion"/>
  </si>
  <si>
    <t>GANJI</t>
    <phoneticPr fontId="2" type="noConversion"/>
  </si>
  <si>
    <t>LEAP_YEAR</t>
    <phoneticPr fontId="2" type="noConversion"/>
  </si>
  <si>
    <t>양력일</t>
    <phoneticPr fontId="2" type="noConversion"/>
  </si>
  <si>
    <t>T_HOLIDAY_IX1</t>
    <phoneticPr fontId="2" type="noConversion"/>
  </si>
  <si>
    <t>휴일 타입</t>
    <phoneticPr fontId="2" type="noConversion"/>
  </si>
  <si>
    <t>HOLI_TYPE</t>
    <phoneticPr fontId="2" type="noConversion"/>
  </si>
  <si>
    <t>DEFAULT 'C'</t>
    <phoneticPr fontId="2" type="noConversion"/>
  </si>
  <si>
    <t>C:국가, W: 주말, T: 임시</t>
    <phoneticPr fontId="2" type="noConversion"/>
  </si>
  <si>
    <t>휴일명</t>
    <phoneticPr fontId="2" type="noConversion"/>
  </si>
  <si>
    <t>HOLI_NM</t>
    <phoneticPr fontId="2" type="noConversion"/>
  </si>
  <si>
    <t>VARCHAR(4000)</t>
    <phoneticPr fontId="2" type="noConversion"/>
  </si>
  <si>
    <t>T_LOG_REF_INFO</t>
    <phoneticPr fontId="2" type="noConversion"/>
  </si>
  <si>
    <t>접속 로그 참조 정보</t>
    <phoneticPr fontId="2" type="noConversion"/>
  </si>
  <si>
    <t>사용자 등록</t>
    <phoneticPr fontId="2" type="noConversion"/>
  </si>
  <si>
    <t>로그 참조 ID</t>
    <phoneticPr fontId="2" type="noConversion"/>
  </si>
  <si>
    <t>LOG_ID</t>
    <phoneticPr fontId="2" type="noConversion"/>
  </si>
  <si>
    <t>T_LOG_REF_INFO_PK</t>
    <phoneticPr fontId="2" type="noConversion"/>
  </si>
  <si>
    <t>getJobHstLog</t>
  </si>
  <si>
    <t>작업 이력 조회</t>
    <phoneticPr fontId="2" type="noConversion"/>
  </si>
  <si>
    <t>getLoginLog</t>
  </si>
  <si>
    <t>로그인 이력 조회</t>
    <phoneticPr fontId="2" type="noConversion"/>
  </si>
  <si>
    <t>ProjectController</t>
  </si>
  <si>
    <t>HolidayController</t>
  </si>
  <si>
    <t>ServiceController</t>
  </si>
  <si>
    <t>getProject</t>
  </si>
  <si>
    <t>getScenario</t>
  </si>
  <si>
    <t>list</t>
  </si>
  <si>
    <t>getService</t>
  </si>
  <si>
    <t>프로젝트 조회</t>
    <phoneticPr fontId="2" type="noConversion"/>
  </si>
  <si>
    <t>시나리오 조회</t>
    <phoneticPr fontId="2" type="noConversion"/>
  </si>
  <si>
    <t>공휴일 관리 조회</t>
    <phoneticPr fontId="2" type="noConversion"/>
  </si>
  <si>
    <t>서비스 조회</t>
    <phoneticPr fontId="2" type="noConversion"/>
  </si>
  <si>
    <t>getDomain</t>
  </si>
  <si>
    <t>도메인 조회</t>
    <phoneticPr fontId="2" type="noConversion"/>
  </si>
  <si>
    <t>channel</t>
  </si>
  <si>
    <t>channelDetail</t>
  </si>
  <si>
    <t>AnalysisController</t>
  </si>
  <si>
    <t>채널별 모니터링 상세보기</t>
    <phoneticPr fontId="2" type="noConversion"/>
  </si>
  <si>
    <t>getVoiceBot</t>
  </si>
  <si>
    <t>getImage</t>
  </si>
  <si>
    <t>getCampaign</t>
  </si>
  <si>
    <t>getConversationTkr</t>
  </si>
  <si>
    <t>getVoiceBotLearning</t>
  </si>
  <si>
    <t>getEvaluation</t>
  </si>
  <si>
    <t>getVoceBotIngressCtr</t>
  </si>
  <si>
    <t>getMonitoring</t>
  </si>
  <si>
    <t>summary</t>
  </si>
  <si>
    <t>getStatistics</t>
  </si>
  <si>
    <t>getUsage</t>
  </si>
  <si>
    <t>getResponse</t>
  </si>
  <si>
    <t>getKnowledge</t>
  </si>
  <si>
    <t>StatisticsController</t>
  </si>
  <si>
    <t>모니터링 조회</t>
    <phoneticPr fontId="2" type="noConversion"/>
  </si>
  <si>
    <t>지식통계 조회</t>
    <phoneticPr fontId="2" type="noConversion"/>
  </si>
  <si>
    <t>응답통계 조회</t>
    <phoneticPr fontId="2" type="noConversion"/>
  </si>
  <si>
    <t>대시보드 조회</t>
    <phoneticPr fontId="2" type="noConversion"/>
  </si>
  <si>
    <t>이용통계 조회</t>
    <phoneticPr fontId="2" type="noConversion"/>
  </si>
  <si>
    <t>분석 요약 조회</t>
    <phoneticPr fontId="2" type="noConversion"/>
  </si>
  <si>
    <t>음성봇 인입제어 조회</t>
    <phoneticPr fontId="2" type="noConversion"/>
  </si>
  <si>
    <t>평가셋 관리 조회</t>
    <phoneticPr fontId="2" type="noConversion"/>
  </si>
  <si>
    <t>음성봇 학습관리 조회</t>
    <phoneticPr fontId="2" type="noConversion"/>
  </si>
  <si>
    <t>대화 트래킹 조회</t>
    <phoneticPr fontId="2" type="noConversion"/>
  </si>
  <si>
    <t>캠페인 관리 조회</t>
    <phoneticPr fontId="2" type="noConversion"/>
  </si>
  <si>
    <t>음성봇 관리 조회</t>
    <phoneticPr fontId="2" type="noConversion"/>
  </si>
  <si>
    <t>이미지 관리 조회</t>
    <phoneticPr fontId="2" type="noConversion"/>
  </si>
  <si>
    <t>채널별 모니터링 조회</t>
    <phoneticPr fontId="2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</si>
  <si>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</si>
  <si>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</si>
  <si>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</si>
  <si>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</si>
  <si>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</si>
  <si>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</si>
  <si>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</si>
  <si>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</si>
  <si>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</si>
  <si>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</si>
  <si>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</si>
  <si>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180</t>
    <phoneticPr fontId="2" type="noConversion"/>
  </si>
  <si>
    <t>CHATBOT_STAT_CD</t>
  </si>
  <si>
    <t>AVG_MESSAGE_COUNT_PER_SESSION</t>
  </si>
  <si>
    <t>세션 당 평균 메시지 건수</t>
  </si>
  <si>
    <t>TOTAL_ACTIVE_USER_COUNT</t>
  </si>
  <si>
    <t>실사용자</t>
  </si>
  <si>
    <t>TOTAL_FAILED_MESSAGE_COUNT</t>
  </si>
  <si>
    <t>실패 대화</t>
  </si>
  <si>
    <t>TOTAL_MESSAGE_COUNT</t>
  </si>
  <si>
    <t>모든 메시지 건수</t>
  </si>
  <si>
    <t>2</t>
  </si>
  <si>
    <t>TOTAL_NORMAL_MESSAGING_USER_COUNT</t>
  </si>
  <si>
    <t>일반 메시지 사용자</t>
  </si>
  <si>
    <t>TOTAL_SESSION_COUNT</t>
  </si>
  <si>
    <t>모든 세션 건수</t>
  </si>
  <si>
    <t>1</t>
  </si>
  <si>
    <t>TOTAL_SINGLE_ANSWER_MESSAGE_COUNT</t>
  </si>
  <si>
    <t>단일 답변 건수</t>
  </si>
  <si>
    <t>TOTAL_VALID_MESSAGE_COUNT</t>
  </si>
  <si>
    <t>일반 메시지 건수</t>
  </si>
  <si>
    <t>GROUP_ID</t>
    <phoneticPr fontId="2" type="noConversion"/>
  </si>
  <si>
    <t>챗봇 통계 코드</t>
  </si>
  <si>
    <t>DATE_LIMIT_YN</t>
  </si>
  <si>
    <t>미사용</t>
  </si>
  <si>
    <t>기간 적용 여부 미사용</t>
  </si>
  <si>
    <t>사용</t>
  </si>
  <si>
    <t>기간 적용 여부 사용</t>
  </si>
  <si>
    <t>기간 시용 적용 여부</t>
  </si>
  <si>
    <t>SB</t>
    <phoneticPr fontId="2" type="noConversion"/>
  </si>
  <si>
    <t>신한은행</t>
    <phoneticPr fontId="2" type="noConversion"/>
  </si>
  <si>
    <t>RT</t>
    <phoneticPr fontId="2" type="noConversion"/>
  </si>
  <si>
    <t>LOGIN_MESSAGE</t>
  </si>
  <si>
    <t>ACCOUNT_DISABLE</t>
  </si>
  <si>
    <t>계정 미사용</t>
  </si>
  <si>
    <t>사용자 계정으로 로그인 할 수 없습니다.</t>
  </si>
  <si>
    <t>ACCOUNT_EXPIRE</t>
  </si>
  <si>
    <t>계정 만료</t>
  </si>
  <si>
    <t>사용자 계정이 만료되었습니다.</t>
  </si>
  <si>
    <t>ACCOUNT_LOCK</t>
  </si>
  <si>
    <t>계정 잠김</t>
  </si>
  <si>
    <t>사용자 계정이 잠겨있습니다.</t>
  </si>
  <si>
    <t>AUTH_FAIL</t>
  </si>
  <si>
    <t>계정 권한 없음</t>
  </si>
  <si>
    <t>사용자 계정의 권한이 없습니다.</t>
  </si>
  <si>
    <t>DB_CONNECT_FAIL</t>
  </si>
  <si>
    <t>UDB 연결 실패</t>
  </si>
  <si>
    <t>UDB 인증 서버와 연결이 원활하지 않습니다.</t>
  </si>
  <si>
    <t>DB_LOGIN_FAIL</t>
  </si>
  <si>
    <t>UDB 인증 실패</t>
  </si>
  <si>
    <t>UDB 인증을 실패하였습니다.</t>
  </si>
  <si>
    <t>DB_LOGIN_INIT</t>
  </si>
  <si>
    <t>비밀번호 초기화</t>
  </si>
  <si>
    <t>비밀번호가 초기화 되었습니다.\n신규 비밀번호로 변경하셔야 로그인이 가능합니다.</t>
  </si>
  <si>
    <t>DB_LOGIN_LOCK</t>
  </si>
  <si>
    <t>비밀번호 오류 5회 초과</t>
  </si>
  <si>
    <t>비밀번호 오류 5회 초과 하였습니다.\n관리자에게 문의해주세요.</t>
  </si>
  <si>
    <t>DB_LOGIN_NOT_MATCH</t>
  </si>
  <si>
    <t>사용자 및 비밀번호 불일치</t>
  </si>
  <si>
    <t>사용자 및 비밀번호가 일치하지 않습니다.</t>
  </si>
  <si>
    <t>LOGIN_FAIL</t>
  </si>
  <si>
    <t>기본 실패 메시지</t>
  </si>
  <si>
    <t>로그인을 하지 못하였습니다.</t>
  </si>
  <si>
    <t>SSO_CONNECT_FAIL</t>
  </si>
  <si>
    <t>SSO 연결 실패</t>
  </si>
  <si>
    <t>SSO 인증 서버와 연결이 원활하지 않습니다.</t>
  </si>
  <si>
    <t>SSO_LOGIN_FAIL</t>
  </si>
  <si>
    <t>SSO 인증 실패</t>
  </si>
  <si>
    <t>SSO 인증을 실패하였습니다.</t>
  </si>
  <si>
    <t>USER_NOT_FOUND</t>
  </si>
  <si>
    <t>사용자 조회 불가</t>
  </si>
  <si>
    <t>사용자 정보를 조회하지 못하였습니다.</t>
  </si>
  <si>
    <t>4</t>
    <phoneticPr fontId="2" type="noConversion"/>
  </si>
  <si>
    <t>도메인 ID</t>
    <phoneticPr fontId="2" type="noConversion"/>
  </si>
  <si>
    <t>부서 ID</t>
    <phoneticPr fontId="2" type="noConversion"/>
  </si>
  <si>
    <t>참여자</t>
    <phoneticPr fontId="2" type="noConversion"/>
  </si>
  <si>
    <t>도메인 코드</t>
    <phoneticPr fontId="2" type="noConversion"/>
  </si>
  <si>
    <t>DOMAIN_NM</t>
    <phoneticPr fontId="2" type="noConversion"/>
  </si>
  <si>
    <t>DEPT_ID</t>
    <phoneticPr fontId="2" type="noConversion"/>
  </si>
  <si>
    <t>DOMAIN_ID</t>
    <phoneticPr fontId="2" type="noConversion"/>
  </si>
  <si>
    <t>MANAGER_ID</t>
    <phoneticPr fontId="2" type="noConversion"/>
  </si>
  <si>
    <t>MEMBER_ID</t>
    <phoneticPr fontId="2" type="noConversion"/>
  </si>
  <si>
    <t>DOMAIN_CODE</t>
    <phoneticPr fontId="2" type="noConversion"/>
  </si>
  <si>
    <t>도메인 설명</t>
    <phoneticPr fontId="2" type="noConversion"/>
  </si>
  <si>
    <t>DOMAIN_DEC</t>
    <phoneticPr fontId="2" type="noConversion"/>
  </si>
  <si>
    <t>D0</t>
  </si>
  <si>
    <t>C</t>
  </si>
  <si>
    <t>SYSTEM</t>
  </si>
  <si>
    <t>경영지원그룹</t>
  </si>
  <si>
    <t>D10</t>
  </si>
  <si>
    <t>디자인부</t>
  </si>
  <si>
    <t>S1</t>
  </si>
  <si>
    <t>경영지원부</t>
  </si>
  <si>
    <t>영업부</t>
  </si>
  <si>
    <t>개발그룹</t>
  </si>
  <si>
    <t>개발부</t>
  </si>
  <si>
    <t>Data Analytics</t>
  </si>
  <si>
    <t>S2</t>
  </si>
  <si>
    <t>D7</t>
  </si>
  <si>
    <t>Data Engineering</t>
  </si>
  <si>
    <t>D8</t>
  </si>
  <si>
    <t>Data Service P/F</t>
  </si>
  <si>
    <t>D9</t>
  </si>
  <si>
    <t>웹개발부</t>
  </si>
  <si>
    <t>T_GROUP</t>
    <phoneticPr fontId="2" type="noConversion"/>
  </si>
  <si>
    <t>T_GROUP_AUTH</t>
    <phoneticPr fontId="2" type="noConversion"/>
  </si>
  <si>
    <t>그룹</t>
    <phoneticPr fontId="2" type="noConversion"/>
  </si>
  <si>
    <t>그룹 권한</t>
    <phoneticPr fontId="2" type="noConversion"/>
  </si>
  <si>
    <t>T_GROUP_MENU</t>
    <phoneticPr fontId="2" type="noConversion"/>
  </si>
  <si>
    <t>au2000001</t>
  </si>
  <si>
    <t>au2000002</t>
  </si>
  <si>
    <t>au2000001</t>
    <phoneticPr fontId="2" type="noConversion"/>
  </si>
  <si>
    <t>mn5000001</t>
  </si>
  <si>
    <t>mn5000002</t>
  </si>
  <si>
    <t>mn5000003</t>
  </si>
  <si>
    <t>mn5000004</t>
  </si>
  <si>
    <t>mn5000005</t>
  </si>
  <si>
    <t>mn5000006</t>
  </si>
  <si>
    <t>mn5000007</t>
  </si>
  <si>
    <t>mn5000008</t>
  </si>
  <si>
    <t>mn5000009</t>
  </si>
  <si>
    <t>mn5000010</t>
  </si>
  <si>
    <t>mn5000011</t>
  </si>
  <si>
    <t>fq2000001</t>
  </si>
  <si>
    <t>fq2000002</t>
  </si>
  <si>
    <t>fq2000003</t>
  </si>
  <si>
    <t>fq2000004</t>
  </si>
  <si>
    <t>nt2000001</t>
  </si>
  <si>
    <t>nt2000002</t>
  </si>
  <si>
    <t>nt2000003</t>
  </si>
  <si>
    <t>그룹 메뉴</t>
    <phoneticPr fontId="2" type="noConversion"/>
  </si>
  <si>
    <t>그룹 메뉴 권한</t>
    <phoneticPr fontId="2" type="noConversion"/>
  </si>
  <si>
    <t>회사</t>
    <phoneticPr fontId="2" type="noConversion"/>
  </si>
  <si>
    <t>T_COMPANY</t>
    <phoneticPr fontId="2" type="noConversion"/>
  </si>
  <si>
    <t>회사 코드</t>
    <phoneticPr fontId="2" type="noConversion"/>
  </si>
  <si>
    <t>사업자번호</t>
    <phoneticPr fontId="2" type="noConversion"/>
  </si>
  <si>
    <t>주소</t>
    <phoneticPr fontId="2" type="noConversion"/>
  </si>
  <si>
    <t>대표자명</t>
    <phoneticPr fontId="2" type="noConversion"/>
  </si>
  <si>
    <t>전화번호</t>
    <phoneticPr fontId="2" type="noConversion"/>
  </si>
  <si>
    <t>COMPANY_NO</t>
    <phoneticPr fontId="2" type="noConversion"/>
  </si>
  <si>
    <t>회사 명</t>
    <phoneticPr fontId="2" type="noConversion"/>
  </si>
  <si>
    <t>회사 ID</t>
    <phoneticPr fontId="2" type="noConversion"/>
  </si>
  <si>
    <t>COMPANY_ID</t>
    <phoneticPr fontId="2" type="noConversion"/>
  </si>
  <si>
    <t>ADDRESS</t>
    <phoneticPr fontId="2" type="noConversion"/>
  </si>
  <si>
    <t>REPRESENTATIVE_NM</t>
    <phoneticPr fontId="2" type="noConversion"/>
  </si>
  <si>
    <t>NOTE</t>
    <phoneticPr fontId="2" type="noConversion"/>
  </si>
  <si>
    <t>TELEPHONE_NO</t>
    <phoneticPr fontId="2" type="noConversion"/>
  </si>
  <si>
    <t>회사 설명</t>
    <phoneticPr fontId="2" type="noConversion"/>
  </si>
  <si>
    <t>COMPANY_DSC</t>
    <phoneticPr fontId="2" type="noConversion"/>
  </si>
  <si>
    <t>도메인 명</t>
    <phoneticPr fontId="2" type="noConversion"/>
  </si>
  <si>
    <t>대표 전화번호</t>
    <phoneticPr fontId="2" type="noConversion"/>
  </si>
  <si>
    <t>COMPANY_NM</t>
    <phoneticPr fontId="2" type="noConversion"/>
  </si>
  <si>
    <t>CP00001</t>
    <phoneticPr fontId="2" type="noConversion"/>
  </si>
  <si>
    <t>CP00002</t>
    <phoneticPr fontId="2" type="noConversion"/>
  </si>
  <si>
    <t>CP00003</t>
    <phoneticPr fontId="2" type="noConversion"/>
  </si>
  <si>
    <t>DTCOMPANY</t>
    <phoneticPr fontId="2" type="noConversion"/>
  </si>
  <si>
    <t>PCT</t>
    <phoneticPr fontId="2" type="noConversion"/>
  </si>
  <si>
    <t>123-45-67890</t>
    <phoneticPr fontId="2" type="noConversion"/>
  </si>
  <si>
    <t>999-18-34634</t>
    <phoneticPr fontId="2" type="noConversion"/>
  </si>
  <si>
    <t>554-13-45675</t>
    <phoneticPr fontId="2" type="noConversion"/>
  </si>
  <si>
    <t>02-123-45678</t>
    <phoneticPr fontId="2" type="noConversion"/>
  </si>
  <si>
    <t>010-3454-1235</t>
    <phoneticPr fontId="2" type="noConversion"/>
  </si>
  <si>
    <t>디티컴퍼니㈜</t>
    <phoneticPr fontId="2" type="noConversion"/>
  </si>
  <si>
    <t>주식회사 피씨티</t>
    <phoneticPr fontId="2" type="noConversion"/>
  </si>
  <si>
    <t>서울</t>
    <phoneticPr fontId="2" type="noConversion"/>
  </si>
  <si>
    <t>부산</t>
    <phoneticPr fontId="2" type="noConversion"/>
  </si>
  <si>
    <t>최고관리자</t>
    <phoneticPr fontId="2" type="noConversion"/>
  </si>
  <si>
    <t>A사이트 관리자</t>
  </si>
  <si>
    <t>A</t>
  </si>
  <si>
    <t>A사이트 직원</t>
  </si>
  <si>
    <t>U</t>
  </si>
  <si>
    <t>au2000003</t>
  </si>
  <si>
    <t>B사이트 관리자</t>
  </si>
  <si>
    <t>au2000004</t>
    <phoneticPr fontId="2" type="noConversion"/>
  </si>
  <si>
    <t>레포트 관리</t>
    <phoneticPr fontId="2" type="noConversion"/>
  </si>
  <si>
    <t>T_REPORT</t>
    <phoneticPr fontId="2" type="noConversion"/>
  </si>
  <si>
    <t>비밀번호 초기화 관리</t>
    <phoneticPr fontId="2" type="noConversion"/>
  </si>
  <si>
    <t>초기화 ID</t>
    <phoneticPr fontId="2" type="noConversion"/>
  </si>
  <si>
    <t>카운트</t>
    <phoneticPr fontId="2" type="noConversion"/>
  </si>
  <si>
    <t>레포트 ID</t>
    <phoneticPr fontId="2" type="noConversion"/>
  </si>
  <si>
    <t>레포트 명</t>
    <phoneticPr fontId="2" type="noConversion"/>
  </si>
  <si>
    <t>레포트 URL</t>
    <phoneticPr fontId="2" type="noConversion"/>
  </si>
  <si>
    <t>레포트 사이즈</t>
    <phoneticPr fontId="2" type="noConversion"/>
  </si>
  <si>
    <t>REPORT_ID</t>
    <phoneticPr fontId="2" type="noConversion"/>
  </si>
  <si>
    <t>REPORT_NM</t>
    <phoneticPr fontId="2" type="noConversion"/>
  </si>
  <si>
    <t>REPORT_URL</t>
    <phoneticPr fontId="2" type="noConversion"/>
  </si>
  <si>
    <t>REPORT_SIZE</t>
    <phoneticPr fontId="2" type="noConversion"/>
  </si>
  <si>
    <t>RESET_ID</t>
    <phoneticPr fontId="2" type="noConversion"/>
  </si>
  <si>
    <t>RESET_CNT</t>
    <phoneticPr fontId="2" type="noConversion"/>
  </si>
  <si>
    <t>T_RESET_PASSWORD</t>
    <phoneticPr fontId="2" type="noConversion"/>
  </si>
  <si>
    <t>승인 여부</t>
    <phoneticPr fontId="2" type="noConversion"/>
  </si>
  <si>
    <t>APPROVAL_YN</t>
    <phoneticPr fontId="2" type="noConversion"/>
  </si>
  <si>
    <t>알람</t>
    <phoneticPr fontId="2" type="noConversion"/>
  </si>
  <si>
    <t>mn5000012</t>
  </si>
  <si>
    <t>mn5000013</t>
  </si>
  <si>
    <t>mn5000014</t>
  </si>
  <si>
    <t>mn5000015</t>
  </si>
  <si>
    <t>mn5000016</t>
  </si>
  <si>
    <t>mn5000017</t>
  </si>
  <si>
    <t>mn5000018</t>
  </si>
  <si>
    <t>mn5000019</t>
  </si>
  <si>
    <t>mn5000020</t>
  </si>
  <si>
    <t>아이콘</t>
    <phoneticPr fontId="2" type="noConversion"/>
  </si>
  <si>
    <t>아이콘 명</t>
    <phoneticPr fontId="2" type="noConversion"/>
  </si>
  <si>
    <t>ICON_NM</t>
    <phoneticPr fontId="2" type="noConversion"/>
  </si>
  <si>
    <t>system</t>
  </si>
  <si>
    <t>loglist</t>
  </si>
  <si>
    <t>T_ALARM</t>
    <phoneticPr fontId="2" type="noConversion"/>
  </si>
  <si>
    <t>알람 ID</t>
    <phoneticPr fontId="2" type="noConversion"/>
  </si>
  <si>
    <t>보내는 사용자 ID</t>
    <phoneticPr fontId="2" type="noConversion"/>
  </si>
  <si>
    <t>수정 일시</t>
    <phoneticPr fontId="2" type="noConversion"/>
  </si>
  <si>
    <t>ALARM_ID</t>
    <phoneticPr fontId="2" type="noConversion"/>
  </si>
  <si>
    <t>RECIPIENT_ID</t>
    <phoneticPr fontId="2" type="noConversion"/>
  </si>
  <si>
    <t>받는 사용자 ID</t>
    <phoneticPr fontId="2" type="noConversion"/>
  </si>
  <si>
    <t>SENDER_ID</t>
    <phoneticPr fontId="2" type="noConversion"/>
  </si>
  <si>
    <t>확인 여부</t>
    <phoneticPr fontId="2" type="noConversion"/>
  </si>
  <si>
    <t>CHECK_YN</t>
    <phoneticPr fontId="2" type="noConversion"/>
  </si>
  <si>
    <t>알람 구분</t>
    <phoneticPr fontId="2" type="noConversion"/>
  </si>
  <si>
    <t>ALARM_SE</t>
    <phoneticPr fontId="2" type="noConversion"/>
  </si>
  <si>
    <t>mn5000000</t>
    <phoneticPr fontId="2" type="noConversion"/>
  </si>
  <si>
    <t>jinix55</t>
    <phoneticPr fontId="2" type="noConversion"/>
  </si>
  <si>
    <t>DTCOMPANY</t>
  </si>
  <si>
    <t>PCT</t>
  </si>
  <si>
    <t>EMAIL</t>
    <phoneticPr fontId="2" type="noConversion"/>
  </si>
  <si>
    <t>PHONE</t>
    <phoneticPr fontId="2" type="noConversion"/>
  </si>
  <si>
    <t>jinix55@gmail.com</t>
    <phoneticPr fontId="2" type="noConversion"/>
  </si>
  <si>
    <t>admin@pplus.com</t>
    <phoneticPr fontId="2" type="noConversion"/>
  </si>
  <si>
    <t>system@pplus.com</t>
    <phoneticPr fontId="2" type="noConversion"/>
  </si>
  <si>
    <t>02-000-0000</t>
    <phoneticPr fontId="2" type="noConversion"/>
  </si>
  <si>
    <t>010-5327-3000</t>
    <phoneticPr fontId="2" type="noConversion"/>
  </si>
  <si>
    <t>010-9999-0000</t>
    <phoneticPr fontId="2" type="noConversion"/>
  </si>
  <si>
    <t>010-9999-0001</t>
  </si>
  <si>
    <t>010-9999-0002</t>
  </si>
  <si>
    <t>010-9999-0003</t>
  </si>
  <si>
    <t>010-9999-0004</t>
  </si>
  <si>
    <t>010-9999-0005</t>
  </si>
  <si>
    <t>010-9999-0006</t>
  </si>
  <si>
    <t>010-9999-0007</t>
  </si>
  <si>
    <t>010-9999-0008</t>
  </si>
  <si>
    <t>010-9999-0009</t>
  </si>
  <si>
    <t>010-9999-0010</t>
  </si>
  <si>
    <t>010-9999-0011</t>
  </si>
  <si>
    <t>010-9999-0012</t>
  </si>
  <si>
    <t>010-9999-0013</t>
  </si>
  <si>
    <t>010-9999-0014</t>
  </si>
  <si>
    <t>010-9999-0015</t>
  </si>
  <si>
    <t>010-9999-0016</t>
  </si>
  <si>
    <t>010-9999-0017</t>
  </si>
  <si>
    <t>이메일</t>
    <phoneticPr fontId="2" type="noConversion"/>
  </si>
  <si>
    <t>연락처</t>
    <phoneticPr fontId="2" type="noConversion"/>
  </si>
  <si>
    <t>레포트 타입</t>
    <phoneticPr fontId="2" type="noConversion"/>
  </si>
  <si>
    <t>REPORT_TYPE</t>
    <phoneticPr fontId="2" type="noConversion"/>
  </si>
  <si>
    <t>레포트 설명</t>
    <phoneticPr fontId="2" type="noConversion"/>
  </si>
  <si>
    <t>REPORT_DSC</t>
    <phoneticPr fontId="2" type="noConversion"/>
  </si>
  <si>
    <t>PPLUS</t>
  </si>
  <si>
    <t>피플러스</t>
  </si>
  <si>
    <t>피플러스</t>
    <phoneticPr fontId="2" type="noConversion"/>
  </si>
  <si>
    <t>샘플 회사</t>
    <phoneticPr fontId="2" type="noConversion"/>
  </si>
  <si>
    <t>샘플 회사</t>
    <phoneticPr fontId="2" type="noConversion"/>
  </si>
  <si>
    <t>pplus!1</t>
    <phoneticPr fontId="2" type="noConversion"/>
  </si>
  <si>
    <t>2021-12-16</t>
    <phoneticPr fontId="2" type="noConversion"/>
  </si>
  <si>
    <t>T_PACKAGING_CODE</t>
    <phoneticPr fontId="2" type="noConversion"/>
  </si>
  <si>
    <t>소속 회사 코드</t>
    <phoneticPr fontId="2" type="noConversion"/>
  </si>
  <si>
    <t>제품 관리</t>
    <phoneticPr fontId="2" type="noConversion"/>
  </si>
  <si>
    <t>제품 관리</t>
    <phoneticPr fontId="2" type="noConversion"/>
  </si>
  <si>
    <t>제품 ID</t>
    <phoneticPr fontId="2" type="noConversion"/>
  </si>
  <si>
    <t>제품 명</t>
    <phoneticPr fontId="2" type="noConversion"/>
  </si>
  <si>
    <t>T_SUPPLIER</t>
    <phoneticPr fontId="2" type="noConversion"/>
  </si>
  <si>
    <t>SUPPLIER_ID</t>
  </si>
  <si>
    <t>SUPPLIER_NM</t>
  </si>
  <si>
    <t>SUPPLIER_DSC</t>
  </si>
  <si>
    <t>SUPPLIER_CODE</t>
  </si>
  <si>
    <t>SUPPLIER_NO</t>
    <phoneticPr fontId="2" type="noConversion"/>
  </si>
  <si>
    <t>공급 업체 관리</t>
  </si>
  <si>
    <t>공급 업체 관리</t>
    <phoneticPr fontId="2" type="noConversion"/>
  </si>
  <si>
    <t>제품 코드 관리</t>
  </si>
  <si>
    <t>제품 코드 관리</t>
    <phoneticPr fontId="2" type="noConversion"/>
  </si>
  <si>
    <t>소속 회사 코드</t>
  </si>
  <si>
    <t>UP_COMPANY_CODE</t>
  </si>
  <si>
    <t>UP_COMPANY_CODE</t>
    <phoneticPr fontId="2" type="noConversion"/>
  </si>
  <si>
    <t>코드 ID</t>
    <phoneticPr fontId="2" type="noConversion"/>
  </si>
  <si>
    <t>공급 업체 담당자 관리</t>
    <phoneticPr fontId="2" type="noConversion"/>
  </si>
  <si>
    <t>T_SUPPLIER_MANAGER</t>
    <phoneticPr fontId="2" type="noConversion"/>
  </si>
  <si>
    <t>담당자 ID</t>
    <phoneticPr fontId="2" type="noConversion"/>
  </si>
  <si>
    <t>담당자 명</t>
    <phoneticPr fontId="2" type="noConversion"/>
  </si>
  <si>
    <t>담당자 연락처</t>
    <phoneticPr fontId="2" type="noConversion"/>
  </si>
  <si>
    <t>담당자 메일</t>
    <phoneticPr fontId="2" type="noConversion"/>
  </si>
  <si>
    <t>담당자 부서</t>
    <phoneticPr fontId="2" type="noConversion"/>
  </si>
  <si>
    <t>담당자 직위</t>
    <phoneticPr fontId="2" type="noConversion"/>
  </si>
  <si>
    <t>MANAGER_NM</t>
    <phoneticPr fontId="2" type="noConversion"/>
  </si>
  <si>
    <t>MANAGER_PHONE</t>
    <phoneticPr fontId="2" type="noConversion"/>
  </si>
  <si>
    <t>MANAGER_MAIL</t>
    <phoneticPr fontId="2" type="noConversion"/>
  </si>
  <si>
    <t>MANAGER_DEPT</t>
    <phoneticPr fontId="2" type="noConversion"/>
  </si>
  <si>
    <t>MANAGER_PSTN</t>
    <phoneticPr fontId="2" type="noConversion"/>
  </si>
  <si>
    <t>코드 키</t>
  </si>
  <si>
    <t>코드 키</t>
    <phoneticPr fontId="2" type="noConversion"/>
  </si>
  <si>
    <t>CODE_KEY</t>
  </si>
  <si>
    <t>CODE_KEY</t>
    <phoneticPr fontId="2" type="noConversion"/>
  </si>
  <si>
    <t>환경부 코드 관리</t>
  </si>
  <si>
    <t>환경부 코드 관리</t>
    <phoneticPr fontId="2" type="noConversion"/>
  </si>
  <si>
    <t>T_ENVIRONMENT_CODE</t>
    <phoneticPr fontId="2" type="noConversion"/>
  </si>
  <si>
    <t>개정 월</t>
  </si>
  <si>
    <t>개정 월</t>
    <phoneticPr fontId="2" type="noConversion"/>
  </si>
  <si>
    <t>개정 년</t>
  </si>
  <si>
    <t>개정 년</t>
    <phoneticPr fontId="2" type="noConversion"/>
  </si>
  <si>
    <t>VARCHAR(4)</t>
    <phoneticPr fontId="2" type="noConversion"/>
  </si>
  <si>
    <t>VARCHAR(2)</t>
    <phoneticPr fontId="2" type="noConversion"/>
  </si>
  <si>
    <t>REVISION_YEAR</t>
  </si>
  <si>
    <t>REVISION_YEAR</t>
    <phoneticPr fontId="2" type="noConversion"/>
  </si>
  <si>
    <t>REVISION_MONTH</t>
  </si>
  <si>
    <t>REVISION_MONTH</t>
    <phoneticPr fontId="2" type="noConversion"/>
  </si>
  <si>
    <t>포장재질구조증명서</t>
  </si>
  <si>
    <t>포장재질구조증명서</t>
    <phoneticPr fontId="2" type="noConversion"/>
  </si>
  <si>
    <t>공인시험성적서</t>
  </si>
  <si>
    <t>공인시험성적서</t>
    <phoneticPr fontId="2" type="noConversion"/>
  </si>
  <si>
    <t>신고허가서류</t>
  </si>
  <si>
    <t>신고허가서류</t>
    <phoneticPr fontId="2" type="noConversion"/>
  </si>
  <si>
    <t>RPT_MAT_STRUCT</t>
  </si>
  <si>
    <t>RPT_DEV_ANAL</t>
  </si>
  <si>
    <t>RPT_VISUAL_JUDG</t>
  </si>
  <si>
    <t>RPT_TEST</t>
  </si>
  <si>
    <t>RPT_PERMISSION</t>
  </si>
  <si>
    <t>RPT_ETC</t>
  </si>
  <si>
    <t>기기분석증명서</t>
  </si>
  <si>
    <t>기기분석증명서</t>
    <phoneticPr fontId="2" type="noConversion"/>
  </si>
  <si>
    <t>기타서류</t>
  </si>
  <si>
    <t>기타서류</t>
    <phoneticPr fontId="2" type="noConversion"/>
  </si>
  <si>
    <t>육안판정서</t>
    <phoneticPr fontId="2" type="noConversion"/>
  </si>
  <si>
    <t>레포트</t>
  </si>
  <si>
    <t>/report</t>
  </si>
  <si>
    <t>{"attr":{"insert":true,"update":true,"detail":true,"delete":true}}</t>
  </si>
  <si>
    <t>chat</t>
  </si>
  <si>
    <t>A회사 레포트 1번</t>
  </si>
  <si>
    <t>/report/reportView/test01</t>
  </si>
  <si>
    <t>레포트 화면</t>
  </si>
  <si>
    <t>L</t>
  </si>
  <si>
    <t>A회사 레포트 2번</t>
  </si>
  <si>
    <t>/report/reportView/rp2100010</t>
  </si>
  <si>
    <t>A회사 레포트 3번</t>
  </si>
  <si>
    <t>/report/reportView/rp2100011</t>
  </si>
  <si>
    <t>B회사  레포트 1번</t>
  </si>
  <si>
    <t>/report/reportView/1</t>
  </si>
  <si>
    <t>B회사 레포트1번</t>
  </si>
  <si>
    <t>B회사 레포트 2번</t>
  </si>
  <si>
    <t>/report/reportView/2</t>
  </si>
  <si>
    <t>B회사 레포트2번</t>
  </si>
  <si>
    <t>C회사 레포트 1번</t>
  </si>
  <si>
    <t>/report/reportView/3</t>
  </si>
  <si>
    <t>공급 업체</t>
  </si>
  <si>
    <t>/supplier</t>
  </si>
  <si>
    <t>myself</t>
  </si>
  <si>
    <t>/supplier/supplier</t>
  </si>
  <si>
    <t>/system/packagingCode</t>
  </si>
  <si>
    <t>/system/environmentCode</t>
  </si>
  <si>
    <t>상품</t>
  </si>
  <si>
    <t>/product</t>
  </si>
  <si>
    <t>상품 관리</t>
  </si>
  <si>
    <t>/product/prodList</t>
  </si>
  <si>
    <t>상품 이미지</t>
  </si>
  <si>
    <t>/product/prodImage</t>
  </si>
  <si>
    <t>mn5000000</t>
  </si>
  <si>
    <t>비밀번호 변경</t>
  </si>
  <si>
    <t>/member/pwdChange</t>
  </si>
  <si>
    <t>F</t>
  </si>
  <si>
    <t>{"attr":{"insert":true,"update":true,"delete":true,"detail":true}}</t>
  </si>
  <si>
    <t>HOME</t>
  </si>
  <si>
    <t>계정관리</t>
  </si>
  <si>
    <t>/member</t>
  </si>
  <si>
    <t>user</t>
  </si>
  <si>
    <t>/member/member</t>
  </si>
  <si>
    <t>시스템관리</t>
  </si>
  <si>
    <t>/system</t>
  </si>
  <si>
    <t>회사관리</t>
  </si>
  <si>
    <t>/system/company</t>
  </si>
  <si>
    <t>그룹관리</t>
  </si>
  <si>
    <t>/system/role</t>
  </si>
  <si>
    <t>공통 코드 관리</t>
  </si>
  <si>
    <t>/system/code</t>
  </si>
  <si>
    <t>휴일관리</t>
  </si>
  <si>
    <t>/system/holiday</t>
  </si>
  <si>
    <t>메뉴관리</t>
  </si>
  <si>
    <t>/menu</t>
  </si>
  <si>
    <t>menu</t>
  </si>
  <si>
    <t>/menu/menu</t>
  </si>
  <si>
    <t>레포트관리</t>
  </si>
  <si>
    <t>/menu/report</t>
  </si>
  <si>
    <t>로그관리</t>
  </si>
  <si>
    <t>/log</t>
  </si>
  <si>
    <t>로그인이력관리</t>
  </si>
  <si>
    <t>/log/loginHst</t>
  </si>
  <si>
    <t>작업이력관리</t>
  </si>
  <si>
    <t>/log/jobHst</t>
  </si>
  <si>
    <t>게시판관리</t>
  </si>
  <si>
    <t>/board</t>
  </si>
  <si>
    <t>board</t>
  </si>
  <si>
    <t>공지사항</t>
  </si>
  <si>
    <t>/board/notice</t>
  </si>
  <si>
    <t>FAQ</t>
  </si>
  <si>
    <t>/board/faq</t>
  </si>
  <si>
    <t>QNA</t>
  </si>
  <si>
    <t>/board/qna</t>
  </si>
  <si>
    <t>알람관리</t>
  </si>
  <si>
    <t>/alarm</t>
  </si>
  <si>
    <t>alarm</t>
  </si>
  <si>
    <t>mn5000021</t>
  </si>
  <si>
    <t>/alarm/alarm</t>
  </si>
  <si>
    <t>L</t>
    <phoneticPr fontId="2" type="noConversion"/>
  </si>
  <si>
    <t>mn5000022</t>
  </si>
  <si>
    <t>mn5000023</t>
  </si>
  <si>
    <t>mn5000024</t>
  </si>
  <si>
    <t>mn5000025</t>
  </si>
  <si>
    <t>mn5000026</t>
  </si>
  <si>
    <t>mn5000027</t>
  </si>
  <si>
    <t>mn5000028</t>
  </si>
  <si>
    <t>mn5000029</t>
  </si>
  <si>
    <t>mn5000030</t>
  </si>
  <si>
    <t>mn5000031</t>
  </si>
  <si>
    <t>mn5000032</t>
  </si>
  <si>
    <t>mn5000033</t>
  </si>
  <si>
    <t>mn5000034</t>
  </si>
  <si>
    <t>mn5000011</t>
    <phoneticPr fontId="2" type="noConversion"/>
  </si>
  <si>
    <t>mn5000016</t>
    <phoneticPr fontId="2" type="noConversion"/>
  </si>
  <si>
    <t>N</t>
    <phoneticPr fontId="2" type="noConversion"/>
  </si>
  <si>
    <t>mn5000035</t>
  </si>
  <si>
    <t>T_GROUP_MENU_AUTH</t>
    <phoneticPr fontId="2" type="noConversion"/>
  </si>
  <si>
    <t>mn5000025</t>
    <phoneticPr fontId="2" type="noConversion"/>
  </si>
  <si>
    <t>mn5000001</t>
    <phoneticPr fontId="2" type="noConversion"/>
  </si>
  <si>
    <t>육안판정서</t>
    <phoneticPr fontId="2" type="noConversion"/>
  </si>
  <si>
    <t>GROUP_ID</t>
    <phoneticPr fontId="2" type="noConversion"/>
  </si>
  <si>
    <t>Y</t>
    <phoneticPr fontId="2" type="noConversion"/>
  </si>
  <si>
    <t>SYSTEM</t>
    <phoneticPr fontId="2" type="noConversion"/>
  </si>
  <si>
    <t>NOW()</t>
    <phoneticPr fontId="2" type="noConversion"/>
  </si>
  <si>
    <t>그룹 권한</t>
    <phoneticPr fontId="2" type="noConversion"/>
  </si>
  <si>
    <t>그룹 메뉴 권한</t>
    <phoneticPr fontId="2" type="noConversion"/>
  </si>
  <si>
    <t>종이팩</t>
    <phoneticPr fontId="2" type="noConversion"/>
  </si>
  <si>
    <t>유리병</t>
    <phoneticPr fontId="2" type="noConversion"/>
  </si>
  <si>
    <t>몸체</t>
    <phoneticPr fontId="2" type="noConversion"/>
  </si>
  <si>
    <t>우수</t>
    <phoneticPr fontId="2" type="noConversion"/>
  </si>
  <si>
    <t>어려움</t>
    <phoneticPr fontId="2" type="noConversion"/>
  </si>
  <si>
    <t>알루미늄 첩합 구조 미사용</t>
  </si>
  <si>
    <t>백색을 제외한 펄프를 사용한 제품</t>
  </si>
  <si>
    <t>보통</t>
    <phoneticPr fontId="2" type="noConversion"/>
  </si>
  <si>
    <t>미사용</t>
    <phoneticPr fontId="2" type="noConversion"/>
  </si>
  <si>
    <t xml:space="preserve">마개 및 잡자재의 중량이 전체 중량(몸체와 분리 가능한 마개 포함)의 10% 이내인 경우 </t>
  </si>
  <si>
    <t>몸체와 분리 불가능한 PE재질의 마개 및 잡자개가 전체중량의 10% 이내</t>
  </si>
  <si>
    <t>몸체와 분리가 불가능한 합성수지 마개 또는 성형 구조물</t>
  </si>
  <si>
    <t xml:space="preserve">마개 및 잡자재의 중량이 전체 중량(몸체와 분리 가능한 마개 포함)의 10% 이상인 경우 </t>
    <phoneticPr fontId="2" type="noConversion"/>
  </si>
  <si>
    <t>GROUP_ID</t>
    <phoneticPr fontId="2" type="noConversion"/>
  </si>
  <si>
    <t>PA</t>
    <phoneticPr fontId="2" type="noConversion"/>
  </si>
  <si>
    <t>알루미늄 첩합 구조 사용</t>
    <phoneticPr fontId="2" type="noConversion"/>
  </si>
  <si>
    <t>PA_B</t>
    <phoneticPr fontId="2" type="noConversion"/>
  </si>
  <si>
    <t>PA_B_B_01</t>
    <phoneticPr fontId="2" type="noConversion"/>
  </si>
  <si>
    <t>PA_B_B</t>
    <phoneticPr fontId="2" type="noConversion"/>
  </si>
  <si>
    <t>PA_G</t>
    <phoneticPr fontId="2" type="noConversion"/>
  </si>
  <si>
    <t>PA_G_B</t>
    <phoneticPr fontId="2" type="noConversion"/>
  </si>
  <si>
    <t>PA_G_C</t>
    <phoneticPr fontId="2" type="noConversion"/>
  </si>
  <si>
    <t>PA_G_D</t>
    <phoneticPr fontId="2" type="noConversion"/>
  </si>
  <si>
    <t>PA_G_B_01</t>
    <phoneticPr fontId="2" type="noConversion"/>
  </si>
  <si>
    <t>PA_G_C_01</t>
    <phoneticPr fontId="2" type="noConversion"/>
  </si>
  <si>
    <t>PA_G_C_02</t>
    <phoneticPr fontId="2" type="noConversion"/>
  </si>
  <si>
    <t>PA_G_D_01</t>
    <phoneticPr fontId="2" type="noConversion"/>
  </si>
  <si>
    <t>PA_G_D_02</t>
    <phoneticPr fontId="2" type="noConversion"/>
  </si>
  <si>
    <t>GL</t>
    <phoneticPr fontId="2" type="noConversion"/>
  </si>
  <si>
    <t>라벨</t>
    <phoneticPr fontId="2" type="noConversion"/>
  </si>
  <si>
    <t>무색</t>
    <phoneticPr fontId="2" type="noConversion"/>
  </si>
  <si>
    <t>녹색</t>
    <phoneticPr fontId="2" type="noConversion"/>
  </si>
  <si>
    <t>갈색</t>
    <phoneticPr fontId="2" type="noConversion"/>
  </si>
  <si>
    <t>무색, 갈색, 녹색 이외의 색상</t>
  </si>
  <si>
    <t>표면코팅 또는 도색</t>
  </si>
  <si>
    <t>미사용(유통기한 및 제조일자만 표시된 경우 포함)</t>
  </si>
  <si>
    <t>종이재질</t>
  </si>
  <si>
    <t>절취선을 포함한비접(점)착식 합성수지 재질</t>
  </si>
  <si>
    <t>절취선을 포함하지 않은 비접(점)착식 합성수지 재질</t>
  </si>
  <si>
    <t xml:space="preserve">접(점)착제가 사용된 합성수지 재질로서라벨 분리배출 유도문구를 기제하지 않은 경우 </t>
  </si>
  <si>
    <t>접(점)착제가 사용된 합성수지 재질로서 몸체와 분리 불가능한 경우</t>
  </si>
  <si>
    <t>몸체에 직접 인쇄(유통기간, 제조일자 표시 제외)</t>
  </si>
  <si>
    <t>금속혼입재질</t>
  </si>
  <si>
    <t>PVC계열</t>
  </si>
  <si>
    <t>뚜껑 테 일체형 구조</t>
  </si>
  <si>
    <t>뚜껑 테 일체형 외 몸체와 분리가능한 마개 및 잡자재 (재질 구분 불필요)</t>
  </si>
  <si>
    <t>합성수지를 덧씌운 금속 마개</t>
  </si>
  <si>
    <t>뚜껑·테 분리형</t>
  </si>
  <si>
    <t>몸체와 분리불가능한 마개 및 잡자재 (재질 구분 불필요)</t>
  </si>
  <si>
    <t>GL_B</t>
    <phoneticPr fontId="2" type="noConversion"/>
  </si>
  <si>
    <t>GL_B_B</t>
    <phoneticPr fontId="2" type="noConversion"/>
  </si>
  <si>
    <t>GL_B_D</t>
    <phoneticPr fontId="2" type="noConversion"/>
  </si>
  <si>
    <t>GL_B_B_01</t>
    <phoneticPr fontId="2" type="noConversion"/>
  </si>
  <si>
    <t>GL_B_B_02</t>
  </si>
  <si>
    <t>GL_B_B_03</t>
  </si>
  <si>
    <t>GL_B_D_01</t>
    <phoneticPr fontId="2" type="noConversion"/>
  </si>
  <si>
    <t>GL_B_D_02</t>
    <phoneticPr fontId="2" type="noConversion"/>
  </si>
  <si>
    <t>GL_G</t>
    <phoneticPr fontId="2" type="noConversion"/>
  </si>
  <si>
    <t>GL_L</t>
    <phoneticPr fontId="2" type="noConversion"/>
  </si>
  <si>
    <t>CA</t>
    <phoneticPr fontId="2" type="noConversion"/>
  </si>
  <si>
    <t>몸체</t>
  </si>
  <si>
    <t>몸체</t>
    <phoneticPr fontId="2" type="noConversion"/>
  </si>
  <si>
    <t>우수</t>
  </si>
  <si>
    <t>우수</t>
    <phoneticPr fontId="2" type="noConversion"/>
  </si>
  <si>
    <t>어려움</t>
  </si>
  <si>
    <t>어려움</t>
    <phoneticPr fontId="2" type="noConversion"/>
  </si>
  <si>
    <t>보통</t>
  </si>
  <si>
    <t>보통</t>
    <phoneticPr fontId="2" type="noConversion"/>
  </si>
  <si>
    <t>금속 철캔</t>
  </si>
  <si>
    <t>철 이외의 복합제질</t>
  </si>
  <si>
    <t>라벨</t>
  </si>
  <si>
    <t>라벨</t>
    <phoneticPr fontId="2" type="noConversion"/>
  </si>
  <si>
    <t>몸체에 직접 인쇄</t>
  </si>
  <si>
    <t>라벨 부착 (라벨재질 구분 불필요)</t>
  </si>
  <si>
    <t>몸체와 동일한 재질</t>
  </si>
  <si>
    <t>알루미늄 재질</t>
  </si>
  <si>
    <t>철, 알루미늄 이외의 재질(마개 잡자재, 재질 구분 불필요)</t>
  </si>
  <si>
    <t>금속캔(알루미늄)</t>
    <phoneticPr fontId="2" type="noConversion"/>
  </si>
  <si>
    <t>AL</t>
    <phoneticPr fontId="2" type="noConversion"/>
  </si>
  <si>
    <t>몸체와 동일한 재질의 라벨</t>
  </si>
  <si>
    <t>몸체와 다른 재질로서 몸체와 분리가 가능한 라벨 (재질 구분 불필요)</t>
  </si>
  <si>
    <t>몸체와 다른 재질로서 몸체와 분리가 불가능한 경우</t>
  </si>
  <si>
    <t>금속 알루미늄 캔</t>
  </si>
  <si>
    <t>알루미늄 이외의 복합재질 구조 (재질 구분 불필요)</t>
  </si>
  <si>
    <t>몸체와 다른재질로서 분리 가능 (재질, 마개, 잡자재 구분 불필요)</t>
  </si>
  <si>
    <t>일반 발포합성수지 단일·복합재질</t>
  </si>
  <si>
    <t>SY</t>
    <phoneticPr fontId="2" type="noConversion"/>
  </si>
  <si>
    <t xml:space="preserve">백색 EPS </t>
  </si>
  <si>
    <t>백색 EPE</t>
  </si>
  <si>
    <t>백색 EPP</t>
  </si>
  <si>
    <t>기타 단일재질 백색</t>
  </si>
  <si>
    <t>검은색 EPE</t>
  </si>
  <si>
    <t>검은색 EPP</t>
  </si>
  <si>
    <t>복합재질 구조(기타 재질과의 조합 포함)로서 분리 가능한 경우</t>
  </si>
  <si>
    <t>복합재질 구조(기타 재질과의 조합 포함)로서 분리 불가능한 경우</t>
  </si>
  <si>
    <t>백색 이외의 색상(재질, 색상 구분 불필요)</t>
  </si>
  <si>
    <t>라벨, 마개및잡자재</t>
  </si>
  <si>
    <t>직접 인쇄(부분인쇄)</t>
  </si>
  <si>
    <t>몸체와 다른 재질로서 몸체와 분리가 가능(라벨, 마개, 잡자재, 재질 구분불필요)</t>
  </si>
  <si>
    <t>몸체와 다른 재질의 라벨로서 몸체와 분리 불가능 (재질구분 불필요)</t>
  </si>
  <si>
    <t>PVC계열의 재질</t>
  </si>
  <si>
    <t>폴리스티렌페이퍼(PSP)</t>
  </si>
  <si>
    <t>PO</t>
    <phoneticPr fontId="2" type="noConversion"/>
  </si>
  <si>
    <t>백색 단일재질</t>
  </si>
  <si>
    <t>복합재질 구조(기타 재질과의 조합 포함)로서 분리가능한 경우</t>
  </si>
  <si>
    <t>백색 이외의 색상(색상 구분 불필요)</t>
  </si>
  <si>
    <t>최우수</t>
    <phoneticPr fontId="2" type="noConversion"/>
  </si>
  <si>
    <t>몸체와 동일한 재질로써 분리가 가능한 경우</t>
  </si>
  <si>
    <t>몸체와 다른 재질로써 분리가 가능한 경우(재질 구분 불필요)</t>
  </si>
  <si>
    <t>직접인쇄(부분인쇄)</t>
  </si>
  <si>
    <t>몸체와 동일한 재질로서 몸체와 분리가 불가능한 경우</t>
  </si>
  <si>
    <t>몸체와 다른 재질로서 몸체와 분리 불가능(라벨 재질구분 불필요)</t>
  </si>
  <si>
    <t>PVC 계열 재질</t>
  </si>
  <si>
    <t>페트병</t>
    <phoneticPr fontId="2" type="noConversion"/>
  </si>
  <si>
    <t>PE</t>
    <phoneticPr fontId="2" type="noConversion"/>
  </si>
  <si>
    <t>단일재질 무색</t>
  </si>
  <si>
    <t>단일재질 녹색(먹는샘물, 음료류 제외)</t>
  </si>
  <si>
    <t>PET-G 재질 혼합</t>
  </si>
  <si>
    <t>유색(먹는샘물, 음료류)</t>
  </si>
  <si>
    <t>녹색 이외의 유색(먹는샘물, 음료류 제외)</t>
  </si>
  <si>
    <t>복합재질</t>
  </si>
  <si>
    <t xml:space="preserve">비중 1미만, 비접(점)착식 라벨 (절취선 포함) </t>
  </si>
  <si>
    <t xml:space="preserve">비중 1미만 0.5% 미만 열알칼리성 분리 접착제 사용 (가장자리 미도포- 절취선 포함) </t>
  </si>
  <si>
    <t>비중 1 미만, 열알칼리성 분리 접(점)착제 사용도포면적: 전체의 20% 라벨의 60% 이하), (가장자리 미도포- 절취선 포함)</t>
  </si>
  <si>
    <t>비중 1 미만, 비접(점)착식 라벨 (절취선 없음)</t>
  </si>
  <si>
    <t>비중 1 미만 열알칼리성 분리 접(점)착제 사용 (접(점)착제 도표면적: 전체의 20% 라벨의 60% 이하), (가장자리 도포)</t>
  </si>
  <si>
    <t>비중 1미만, 열알칼리성 분리 접(점)착제 사용(접(점)착제 도표면적: 전체의 20%, 라벨의 60% 초과)</t>
  </si>
  <si>
    <t xml:space="preserve">비중 1 이상의 합성수지 (절취선 포함) (색상,재질 구분 불필요) </t>
  </si>
  <si>
    <t xml:space="preserve">비중 1이상의 합성수지 (절취선이 없거나 가장자리 도포) (재질 구분 불필요) </t>
  </si>
  <si>
    <t>열알칼리성 분리가 불가능한 접(점)착제 사용</t>
  </si>
  <si>
    <t>직접 인쇄(유통기간 및 제조일자 표시 제외)</t>
  </si>
  <si>
    <t>PVC 계열의 재질</t>
  </si>
  <si>
    <t>TR</t>
    <phoneticPr fontId="2" type="noConversion"/>
  </si>
  <si>
    <t>PET 재질</t>
  </si>
  <si>
    <t>PP 재질</t>
  </si>
  <si>
    <t>PS 재질</t>
  </si>
  <si>
    <t>기타 단일재질</t>
  </si>
  <si>
    <t>단일재질 무색 페트</t>
  </si>
  <si>
    <t>PET-G 수질 혼합</t>
  </si>
  <si>
    <t>유색 PET 재질</t>
  </si>
  <si>
    <t>몸체가 PET 재질- 미사용</t>
  </si>
  <si>
    <t>몸체가 PET 재질- 비접(점)착식 (재질 구분 불필요)</t>
  </si>
  <si>
    <t>몸체가 PET 이외재질 - 미사용</t>
  </si>
  <si>
    <t>몸체가 PET 이외재질 - 몸체에 직접 인쇄</t>
  </si>
  <si>
    <t>몸체가 PET 이외재질 - 몸체와 동일한 재질 | 몸체가 PE /PP 재질이면서 라벨, 마개 및 잡자재에 몸체와 다른 올레핀계열(PE,PP 등) 재질이 혼합된 경우 동일한 재질로 인정)</t>
  </si>
  <si>
    <t>몸체가 PET 재질- 접(점)착식</t>
  </si>
  <si>
    <t>몸체가 PET 재질- 직접인쇄 (재질 구분 불필요)</t>
  </si>
  <si>
    <r>
      <rPr>
        <sz val="9"/>
        <color rgb="FF000000"/>
        <rFont val="맑은 고딕"/>
        <family val="3"/>
        <charset val="129"/>
      </rPr>
      <t>몸체가</t>
    </r>
    <r>
      <rPr>
        <sz val="9"/>
        <color rgb="FF000000"/>
        <rFont val="Arial"/>
        <family val="2"/>
      </rPr>
      <t xml:space="preserve"> PET </t>
    </r>
    <r>
      <rPr>
        <sz val="9"/>
        <color rgb="FF000000"/>
        <rFont val="맑은 고딕"/>
        <family val="3"/>
        <charset val="129"/>
      </rPr>
      <t>이외재질</t>
    </r>
    <r>
      <rPr>
        <sz val="9"/>
        <color rgb="FF000000"/>
        <rFont val="Arial"/>
        <family val="2"/>
      </rPr>
      <t xml:space="preserve">-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다른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재질로써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분리가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가능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재질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구분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불필요</t>
    </r>
    <r>
      <rPr>
        <sz val="9"/>
        <color rgb="FF000000"/>
        <rFont val="Arial"/>
        <family val="2"/>
      </rPr>
      <t>)</t>
    </r>
    <phoneticPr fontId="2" type="noConversion"/>
  </si>
  <si>
    <r>
      <rPr>
        <sz val="9"/>
        <color rgb="FF000000"/>
        <rFont val="맑은 고딕"/>
        <family val="3"/>
        <charset val="129"/>
      </rPr>
      <t>몸체가</t>
    </r>
    <r>
      <rPr>
        <sz val="9"/>
        <color rgb="FF000000"/>
        <rFont val="Arial"/>
        <family val="2"/>
      </rPr>
      <t xml:space="preserve"> PET </t>
    </r>
    <r>
      <rPr>
        <sz val="9"/>
        <color rgb="FF000000"/>
        <rFont val="맑은 고딕"/>
        <family val="3"/>
        <charset val="129"/>
      </rPr>
      <t>이외재질</t>
    </r>
    <r>
      <rPr>
        <sz val="9"/>
        <color rgb="FF000000"/>
        <rFont val="Arial"/>
        <family val="2"/>
      </rPr>
      <t xml:space="preserve">-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다른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재질로써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분리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불가능하나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어린이보호포장에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관한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안전기준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준수를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위한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경우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재질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구분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불필요</t>
    </r>
    <r>
      <rPr>
        <sz val="9"/>
        <color rgb="FF000000"/>
        <rFont val="Arial"/>
        <family val="2"/>
      </rPr>
      <t>)</t>
    </r>
    <phoneticPr fontId="2" type="noConversion"/>
  </si>
  <si>
    <t>몸체가 PET 재질 - PVC 계열 재질</t>
  </si>
  <si>
    <t>몸체가 PET 이외재질- PVC 계열 재질</t>
  </si>
  <si>
    <t>몸체가 PET 이외재질- 몸체와 다른 재질로써 몸체와 분리 불가능(재질 구분 불필요)</t>
  </si>
  <si>
    <t xml:space="preserve">몸체가 PET 이외재질-합성수지 이외의 재질이 함유된 리드 또는 마개를 쓰면서 빨대가 부착된 경우 </t>
  </si>
  <si>
    <t>복합재질 용기·트레이 및 단일·복합재질 필름·시트류(페트병, 발포합성수지 제외)</t>
  </si>
  <si>
    <t>OT</t>
    <phoneticPr fontId="2" type="noConversion"/>
  </si>
  <si>
    <t>복합재질 합성수지 용기·트레이(2가지 이상의 합성수지 재질)</t>
  </si>
  <si>
    <t>복합재질 합성수지 용기·트레이(합성수지+ 합성수지 이외 재질이 복합된 경우)</t>
  </si>
  <si>
    <t>단일재질 필름시트류</t>
  </si>
  <si>
    <t>복합재질 필름시트류 (2가지 이상의 합성수지 재질)</t>
  </si>
  <si>
    <t>복합재질 필름시트류(합성수지+합성수지 이외 재질(알루미늄 제외))</t>
  </si>
  <si>
    <t>복합재질 필름 시트류(알루미늄 두께 20㎛ 초과)</t>
  </si>
  <si>
    <t>합성수지 이외 재질 병합사용 (알루미늄재질 20㎛ 이하사용 미포함)</t>
  </si>
  <si>
    <t>합성수지 재질</t>
  </si>
  <si>
    <t>몸체에 직접 인쇄 (재질 구분 불필요)</t>
  </si>
  <si>
    <t>합성수지 이외의 재질로 몸체와 분리 가능(재질 구분 불필요)</t>
  </si>
  <si>
    <t>합성수지 이외의 재질로 몸체와 분리 불가능한 경우 (재질 구분 불필요)</t>
  </si>
  <si>
    <t>CA_B</t>
    <phoneticPr fontId="2" type="noConversion"/>
  </si>
  <si>
    <t>CA_L</t>
    <phoneticPr fontId="2" type="noConversion"/>
  </si>
  <si>
    <t>CA_G</t>
    <phoneticPr fontId="2" type="noConversion"/>
  </si>
  <si>
    <t>AL_B</t>
    <phoneticPr fontId="2" type="noConversion"/>
  </si>
  <si>
    <t>GL_L_B</t>
    <phoneticPr fontId="2" type="noConversion"/>
  </si>
  <si>
    <t>GL_L_C</t>
    <phoneticPr fontId="2" type="noConversion"/>
  </si>
  <si>
    <t>GL_L_D</t>
    <phoneticPr fontId="2" type="noConversion"/>
  </si>
  <si>
    <t>GL_L_B_01</t>
    <phoneticPr fontId="2" type="noConversion"/>
  </si>
  <si>
    <t>GL_L_C_01</t>
    <phoneticPr fontId="2" type="noConversion"/>
  </si>
  <si>
    <t>GL_L_D_01</t>
    <phoneticPr fontId="2" type="noConversion"/>
  </si>
  <si>
    <t>GL_L_B_02</t>
  </si>
  <si>
    <t>GL_L_B_03</t>
  </si>
  <si>
    <t>GL_L_B_04</t>
  </si>
  <si>
    <t>GL_L_B_05</t>
  </si>
  <si>
    <t>GL_L_C_02</t>
  </si>
  <si>
    <t>GL_L_D_02</t>
  </si>
  <si>
    <t>GL_L_D_03</t>
  </si>
  <si>
    <t>GL_L_D_04</t>
  </si>
  <si>
    <t>GL_G_B</t>
    <phoneticPr fontId="2" type="noConversion"/>
  </si>
  <si>
    <t>GL_G_D</t>
    <phoneticPr fontId="2" type="noConversion"/>
  </si>
  <si>
    <t>PA_B_D</t>
    <phoneticPr fontId="2" type="noConversion"/>
  </si>
  <si>
    <t>PA_B_D_01</t>
    <phoneticPr fontId="2" type="noConversion"/>
  </si>
  <si>
    <t>PA_B_D_02</t>
    <phoneticPr fontId="2" type="noConversion"/>
  </si>
  <si>
    <t>AL_L</t>
    <phoneticPr fontId="2" type="noConversion"/>
  </si>
  <si>
    <t>AL_G</t>
    <phoneticPr fontId="2" type="noConversion"/>
  </si>
  <si>
    <t>AL_B_B</t>
    <phoneticPr fontId="2" type="noConversion"/>
  </si>
  <si>
    <t>AL_B_D</t>
    <phoneticPr fontId="2" type="noConversion"/>
  </si>
  <si>
    <t>AL_B_B_01</t>
    <phoneticPr fontId="2" type="noConversion"/>
  </si>
  <si>
    <t>AL_B_D_01</t>
    <phoneticPr fontId="2" type="noConversion"/>
  </si>
  <si>
    <t>PO_C</t>
    <phoneticPr fontId="2" type="noConversion"/>
  </si>
  <si>
    <t>PO_B</t>
    <phoneticPr fontId="2" type="noConversion"/>
  </si>
  <si>
    <t>GL_G_B_01</t>
    <phoneticPr fontId="2" type="noConversion"/>
  </si>
  <si>
    <t>GL_G_B_02</t>
    <phoneticPr fontId="2" type="noConversion"/>
  </si>
  <si>
    <t>GL_G_D_01</t>
    <phoneticPr fontId="2" type="noConversion"/>
  </si>
  <si>
    <t>GL_G_D_02</t>
  </si>
  <si>
    <t>GL_G_D_03</t>
  </si>
  <si>
    <t>CA_B_B</t>
    <phoneticPr fontId="2" type="noConversion"/>
  </si>
  <si>
    <t>CA_B_C</t>
    <phoneticPr fontId="2" type="noConversion"/>
  </si>
  <si>
    <t>CA_B_B_01</t>
    <phoneticPr fontId="2" type="noConversion"/>
  </si>
  <si>
    <t>CA_B_C_01</t>
    <phoneticPr fontId="2" type="noConversion"/>
  </si>
  <si>
    <t>CA_L_B</t>
    <phoneticPr fontId="2" type="noConversion"/>
  </si>
  <si>
    <t>CA_L_C</t>
    <phoneticPr fontId="2" type="noConversion"/>
  </si>
  <si>
    <t>CA_L_B_01</t>
    <phoneticPr fontId="2" type="noConversion"/>
  </si>
  <si>
    <t>CA_L_C_01</t>
    <phoneticPr fontId="2" type="noConversion"/>
  </si>
  <si>
    <t>CA_G_B</t>
    <phoneticPr fontId="2" type="noConversion"/>
  </si>
  <si>
    <t>CA_G_C</t>
    <phoneticPr fontId="2" type="noConversion"/>
  </si>
  <si>
    <t>CA_G_B_01</t>
    <phoneticPr fontId="2" type="noConversion"/>
  </si>
  <si>
    <t>CA_G_B_02</t>
    <phoneticPr fontId="2" type="noConversion"/>
  </si>
  <si>
    <t>CA_G_C_01</t>
    <phoneticPr fontId="2" type="noConversion"/>
  </si>
  <si>
    <t>AL_L_B</t>
    <phoneticPr fontId="2" type="noConversion"/>
  </si>
  <si>
    <t>AL_L_C</t>
    <phoneticPr fontId="2" type="noConversion"/>
  </si>
  <si>
    <t>AL_L_D</t>
    <phoneticPr fontId="2" type="noConversion"/>
  </si>
  <si>
    <t>AL_L_B_01</t>
    <phoneticPr fontId="2" type="noConversion"/>
  </si>
  <si>
    <t>AL_L_C_01</t>
    <phoneticPr fontId="2" type="noConversion"/>
  </si>
  <si>
    <t>AL_L_C_02</t>
    <phoneticPr fontId="2" type="noConversion"/>
  </si>
  <si>
    <t>AL_L_D_01</t>
    <phoneticPr fontId="2" type="noConversion"/>
  </si>
  <si>
    <t>AL_G_B</t>
    <phoneticPr fontId="2" type="noConversion"/>
  </si>
  <si>
    <t>AL_G_C</t>
    <phoneticPr fontId="2" type="noConversion"/>
  </si>
  <si>
    <t>AL_G_D</t>
    <phoneticPr fontId="2" type="noConversion"/>
  </si>
  <si>
    <t>AL_G_B_01</t>
    <phoneticPr fontId="2" type="noConversion"/>
  </si>
  <si>
    <t>AL_G_C_01</t>
    <phoneticPr fontId="2" type="noConversion"/>
  </si>
  <si>
    <t>AL_G_D_01</t>
    <phoneticPr fontId="2" type="noConversion"/>
  </si>
  <si>
    <t>SY_B</t>
    <phoneticPr fontId="2" type="noConversion"/>
  </si>
  <si>
    <t>SY_C</t>
    <phoneticPr fontId="2" type="noConversion"/>
  </si>
  <si>
    <t>SY_B_B</t>
    <phoneticPr fontId="2" type="noConversion"/>
  </si>
  <si>
    <t>SY_B_C</t>
    <phoneticPr fontId="2" type="noConversion"/>
  </si>
  <si>
    <t>SY_B_D</t>
    <phoneticPr fontId="2" type="noConversion"/>
  </si>
  <si>
    <t>SY_B_B_01</t>
    <phoneticPr fontId="2" type="noConversion"/>
  </si>
  <si>
    <t>SY_B_C_01</t>
    <phoneticPr fontId="2" type="noConversion"/>
  </si>
  <si>
    <t>SY_B_D_01</t>
    <phoneticPr fontId="2" type="noConversion"/>
  </si>
  <si>
    <t>SY_B_B_02</t>
  </si>
  <si>
    <t>SY_B_B_03</t>
  </si>
  <si>
    <t>SY_B_B_04</t>
  </si>
  <si>
    <t>SY_B_C_02</t>
  </si>
  <si>
    <t>SY_B_C_03</t>
  </si>
  <si>
    <t>SY_B_D_02</t>
  </si>
  <si>
    <t>SY_C_B</t>
    <phoneticPr fontId="2" type="noConversion"/>
  </si>
  <si>
    <t>SY_C_C</t>
    <phoneticPr fontId="2" type="noConversion"/>
  </si>
  <si>
    <t>SY_C_D</t>
    <phoneticPr fontId="2" type="noConversion"/>
  </si>
  <si>
    <t>SY_C_B_01</t>
    <phoneticPr fontId="2" type="noConversion"/>
  </si>
  <si>
    <t>SY_C_C_01</t>
    <phoneticPr fontId="2" type="noConversion"/>
  </si>
  <si>
    <t>SY_C_D_01</t>
    <phoneticPr fontId="2" type="noConversion"/>
  </si>
  <si>
    <t>SY_C_B_02</t>
  </si>
  <si>
    <t>SY_C_B_03</t>
  </si>
  <si>
    <t>SY_C_D_02</t>
  </si>
  <si>
    <t>SY_C_D_03</t>
  </si>
  <si>
    <t>PE_B</t>
    <phoneticPr fontId="2" type="noConversion"/>
  </si>
  <si>
    <t>PE_L</t>
    <phoneticPr fontId="2" type="noConversion"/>
  </si>
  <si>
    <t>TR_B</t>
    <phoneticPr fontId="2" type="noConversion"/>
  </si>
  <si>
    <t>TR_C</t>
    <phoneticPr fontId="2" type="noConversion"/>
  </si>
  <si>
    <t>OT_B</t>
    <phoneticPr fontId="2" type="noConversion"/>
  </si>
  <si>
    <t>OT_C</t>
    <phoneticPr fontId="2" type="noConversion"/>
  </si>
  <si>
    <t>PO_B_B</t>
    <phoneticPr fontId="2" type="noConversion"/>
  </si>
  <si>
    <t>PO_B_C</t>
    <phoneticPr fontId="2" type="noConversion"/>
  </si>
  <si>
    <t>PO_B_D</t>
    <phoneticPr fontId="2" type="noConversion"/>
  </si>
  <si>
    <t>PO_B_B_01</t>
    <phoneticPr fontId="2" type="noConversion"/>
  </si>
  <si>
    <t>PO_B_C_01</t>
    <phoneticPr fontId="2" type="noConversion"/>
  </si>
  <si>
    <t>PO_B_D_01</t>
    <phoneticPr fontId="2" type="noConversion"/>
  </si>
  <si>
    <t>PO_B_D_02</t>
    <phoneticPr fontId="2" type="noConversion"/>
  </si>
  <si>
    <t>PO_C_A</t>
    <phoneticPr fontId="2" type="noConversion"/>
  </si>
  <si>
    <t>PO_C_B</t>
    <phoneticPr fontId="2" type="noConversion"/>
  </si>
  <si>
    <t>PO_C_C</t>
    <phoneticPr fontId="2" type="noConversion"/>
  </si>
  <si>
    <t>PO_C_D</t>
    <phoneticPr fontId="2" type="noConversion"/>
  </si>
  <si>
    <t>PO_C_A_01</t>
    <phoneticPr fontId="2" type="noConversion"/>
  </si>
  <si>
    <t>PO_C_A_02</t>
    <phoneticPr fontId="2" type="noConversion"/>
  </si>
  <si>
    <t>PO_C_B_01</t>
    <phoneticPr fontId="2" type="noConversion"/>
  </si>
  <si>
    <t>PO_C_B_02</t>
    <phoneticPr fontId="2" type="noConversion"/>
  </si>
  <si>
    <t>PO_C_C_01</t>
    <phoneticPr fontId="2" type="noConversion"/>
  </si>
  <si>
    <t>PO_C_D_01</t>
    <phoneticPr fontId="2" type="noConversion"/>
  </si>
  <si>
    <t>PO_C_D_02</t>
  </si>
  <si>
    <t>PO_C_D_03</t>
  </si>
  <si>
    <t>PE_B_B</t>
    <phoneticPr fontId="2" type="noConversion"/>
  </si>
  <si>
    <t>PE_B_C</t>
    <phoneticPr fontId="2" type="noConversion"/>
  </si>
  <si>
    <t>PE_B_D</t>
    <phoneticPr fontId="2" type="noConversion"/>
  </si>
  <si>
    <t>PE_B_B_01</t>
    <phoneticPr fontId="2" type="noConversion"/>
  </si>
  <si>
    <t>PE_B_C_01</t>
    <phoneticPr fontId="2" type="noConversion"/>
  </si>
  <si>
    <t>PE_B_D_01</t>
    <phoneticPr fontId="2" type="noConversion"/>
  </si>
  <si>
    <t>PE_B_D_02</t>
  </si>
  <si>
    <t>PE_B_D_03</t>
  </si>
  <si>
    <t>PE_B_D_04</t>
  </si>
  <si>
    <t>PE_L_A</t>
    <phoneticPr fontId="2" type="noConversion"/>
  </si>
  <si>
    <t>PE_L_B</t>
    <phoneticPr fontId="2" type="noConversion"/>
  </si>
  <si>
    <t>PE_L_C</t>
    <phoneticPr fontId="2" type="noConversion"/>
  </si>
  <si>
    <t>PE_L_D</t>
    <phoneticPr fontId="2" type="noConversion"/>
  </si>
  <si>
    <t>PE_L_A_01</t>
    <phoneticPr fontId="2" type="noConversion"/>
  </si>
  <si>
    <t>PE_L_A_02</t>
    <phoneticPr fontId="2" type="noConversion"/>
  </si>
  <si>
    <t>PE_L_B_01</t>
    <phoneticPr fontId="2" type="noConversion"/>
  </si>
  <si>
    <t>PE_L_C_01</t>
    <phoneticPr fontId="2" type="noConversion"/>
  </si>
  <si>
    <t>PE_L_D_01</t>
    <phoneticPr fontId="2" type="noConversion"/>
  </si>
  <si>
    <t>PE_L_C_02</t>
  </si>
  <si>
    <t>PE_L_C_03</t>
  </si>
  <si>
    <t>PE_L_C_04</t>
  </si>
  <si>
    <t>PE_L_D_02</t>
  </si>
  <si>
    <t>PE_L_D_03</t>
  </si>
  <si>
    <t>PE_L_D_04</t>
  </si>
  <si>
    <t>PE_L_D_05</t>
  </si>
  <si>
    <t>PE_L_D_06</t>
  </si>
  <si>
    <t>TR_B_B</t>
    <phoneticPr fontId="2" type="noConversion"/>
  </si>
  <si>
    <t>TR_B_D</t>
    <phoneticPr fontId="2" type="noConversion"/>
  </si>
  <si>
    <t>TR_B_B_01</t>
    <phoneticPr fontId="2" type="noConversion"/>
  </si>
  <si>
    <t>TR_B_D_02</t>
  </si>
  <si>
    <t>TR_B_D_01</t>
    <phoneticPr fontId="2" type="noConversion"/>
  </si>
  <si>
    <t>TR_B_B_02</t>
  </si>
  <si>
    <t>TR_B_B_03</t>
  </si>
  <si>
    <t>TR_B_B_04</t>
  </si>
  <si>
    <t>TR_B_D_03</t>
  </si>
  <si>
    <t>TR_C_B</t>
    <phoneticPr fontId="2" type="noConversion"/>
  </si>
  <si>
    <t>TR_C_C</t>
    <phoneticPr fontId="2" type="noConversion"/>
  </si>
  <si>
    <t>TR_C_D</t>
    <phoneticPr fontId="2" type="noConversion"/>
  </si>
  <si>
    <t>TR_C_B_01</t>
    <phoneticPr fontId="2" type="noConversion"/>
  </si>
  <si>
    <t>TR_C_C_01</t>
    <phoneticPr fontId="2" type="noConversion"/>
  </si>
  <si>
    <t>TR_C_D_01</t>
    <phoneticPr fontId="2" type="noConversion"/>
  </si>
  <si>
    <t>TR_C_B_02</t>
  </si>
  <si>
    <t>TR_C_B_03</t>
  </si>
  <si>
    <t>TR_C_B_04</t>
  </si>
  <si>
    <t>TR_C_B_05</t>
  </si>
  <si>
    <t>TR_C_C_02</t>
  </si>
  <si>
    <t>TR_C_C_03</t>
  </si>
  <si>
    <t>TR_C_C_04</t>
  </si>
  <si>
    <t>TR_C_D_02</t>
  </si>
  <si>
    <t>TR_C_D_03</t>
  </si>
  <si>
    <t>TR_C_D_04</t>
  </si>
  <si>
    <t>OT_B_B</t>
    <phoneticPr fontId="2" type="noConversion"/>
  </si>
  <si>
    <t>OT_B_C</t>
    <phoneticPr fontId="2" type="noConversion"/>
  </si>
  <si>
    <t>OT_B_D</t>
    <phoneticPr fontId="2" type="noConversion"/>
  </si>
  <si>
    <t>OT_B_B_01</t>
    <phoneticPr fontId="2" type="noConversion"/>
  </si>
  <si>
    <t>OT_B_C_01</t>
    <phoneticPr fontId="2" type="noConversion"/>
  </si>
  <si>
    <t>OT_B_D_01</t>
    <phoneticPr fontId="2" type="noConversion"/>
  </si>
  <si>
    <t>OT_B_D_02</t>
    <phoneticPr fontId="2" type="noConversion"/>
  </si>
  <si>
    <t>OT_B_B_02</t>
  </si>
  <si>
    <t>OT_B_B_03</t>
  </si>
  <si>
    <t>OT_B_B_04</t>
  </si>
  <si>
    <t>OT_B_B_05</t>
  </si>
  <si>
    <t>OT_B_B_06</t>
  </si>
  <si>
    <t>OT_C_B</t>
    <phoneticPr fontId="2" type="noConversion"/>
  </si>
  <si>
    <t>OT_C_C</t>
    <phoneticPr fontId="2" type="noConversion"/>
  </si>
  <si>
    <t>OT_C_D</t>
    <phoneticPr fontId="2" type="noConversion"/>
  </si>
  <si>
    <t>OT_C_B_01</t>
    <phoneticPr fontId="2" type="noConversion"/>
  </si>
  <si>
    <t>OT_C_B_02</t>
    <phoneticPr fontId="2" type="noConversion"/>
  </si>
  <si>
    <t>OT_C_B_03</t>
    <phoneticPr fontId="2" type="noConversion"/>
  </si>
  <si>
    <t>OT_C_C_01</t>
    <phoneticPr fontId="2" type="noConversion"/>
  </si>
  <si>
    <t>OT_C_D_01</t>
    <phoneticPr fontId="2" type="noConversion"/>
  </si>
  <si>
    <t>OT_C_D_02</t>
    <phoneticPr fontId="2" type="noConversion"/>
  </si>
  <si>
    <t>09</t>
    <phoneticPr fontId="2" type="noConversion"/>
  </si>
  <si>
    <r>
      <rPr>
        <sz val="9"/>
        <rFont val="맑은 고딕"/>
        <family val="3"/>
        <charset val="129"/>
      </rPr>
      <t>접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점</t>
    </r>
    <r>
      <rPr>
        <sz val="9"/>
        <rFont val="Arial"/>
        <family val="2"/>
      </rPr>
      <t>)</t>
    </r>
    <r>
      <rPr>
        <sz val="9"/>
        <rFont val="맑은 고딕"/>
        <family val="3"/>
        <charset val="129"/>
      </rPr>
      <t>착제가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사용된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재질로서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몸체와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분리가능한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경우</t>
    </r>
    <phoneticPr fontId="2" type="noConversion"/>
  </si>
  <si>
    <r>
      <rPr>
        <sz val="9"/>
        <rFont val="맑은 고딕"/>
        <family val="3"/>
        <charset val="129"/>
      </rPr>
      <t>접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점</t>
    </r>
    <r>
      <rPr>
        <sz val="9"/>
        <rFont val="Arial"/>
        <family val="2"/>
      </rPr>
      <t>)</t>
    </r>
    <r>
      <rPr>
        <sz val="9"/>
        <rFont val="맑은 고딕"/>
        <family val="3"/>
        <charset val="129"/>
      </rPr>
      <t>착제가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사용된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재질로서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몸체와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분리가능하고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분리배출유도문구를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기제한경우</t>
    </r>
    <phoneticPr fontId="2" type="noConversion"/>
  </si>
  <si>
    <r>
      <rPr>
        <sz val="9"/>
        <rFont val="맑은 고딕"/>
        <family val="3"/>
        <charset val="129"/>
      </rPr>
      <t>비중</t>
    </r>
    <r>
      <rPr>
        <sz val="9"/>
        <rFont val="Arial"/>
        <family val="2"/>
      </rPr>
      <t xml:space="preserve"> 1</t>
    </r>
    <r>
      <rPr>
        <sz val="9"/>
        <rFont val="맑은 고딕"/>
        <family val="3"/>
        <charset val="129"/>
      </rPr>
      <t>이상의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(</t>
    </r>
    <r>
      <rPr>
        <sz val="9"/>
        <rFont val="맑은 고딕"/>
        <family val="3"/>
        <charset val="129"/>
      </rPr>
      <t>재질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구분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불필요</t>
    </r>
    <r>
      <rPr>
        <sz val="9"/>
        <rFont val="Arial"/>
        <family val="2"/>
      </rPr>
      <t>)</t>
    </r>
    <phoneticPr fontId="2" type="noConversion"/>
  </si>
  <si>
    <t>금속캔</t>
    <phoneticPr fontId="2" type="noConversion"/>
  </si>
  <si>
    <t>단일재질 용기, 트레이류(페트병, 발포합성수지 제외)</t>
    <phoneticPr fontId="2" type="noConversion"/>
  </si>
  <si>
    <t>TR_B_B_05</t>
    <phoneticPr fontId="2" type="noConversion"/>
  </si>
  <si>
    <t>PA</t>
    <phoneticPr fontId="2" type="noConversion"/>
  </si>
  <si>
    <t>GL</t>
    <phoneticPr fontId="2" type="noConversion"/>
  </si>
  <si>
    <t>종이팩</t>
  </si>
  <si>
    <t>유리병</t>
  </si>
  <si>
    <t>마개및잡자재</t>
  </si>
  <si>
    <t>금속캔</t>
  </si>
  <si>
    <t>금속캔(알루미늄)</t>
  </si>
  <si>
    <t>최우수</t>
  </si>
  <si>
    <t>합성수지 용기, 트레이류 (페트병, 발포합성수지 제외)</t>
  </si>
  <si>
    <t>알루미늄 첩합 구조를 사용한 종이팩</t>
  </si>
  <si>
    <t>몸체와 분리 가능한 마개 또는 성형 구조물</t>
  </si>
  <si>
    <t>PE재질의 마개 및 잡자재가 포장재 전체 중량의 10% 초과</t>
  </si>
  <si>
    <t>무색</t>
  </si>
  <si>
    <t>녹색</t>
  </si>
  <si>
    <t>갈색</t>
  </si>
  <si>
    <t>몸체에 표면코팅 또는 도색</t>
  </si>
  <si>
    <t>검정에 가까운 짙은 녹색 등 일반적인 녹/갈색이 아닌 색상</t>
  </si>
  <si>
    <t>절취선을 포함한 비접(점)착식 합성수지 재질</t>
  </si>
  <si>
    <t>접(점)착제가 사용된 합성수지 재질로서 몸체와 분리 가능한 경우</t>
  </si>
  <si>
    <t>접(점)착제가 사용된 합성수지 재질로서 몸체와 분리가능한 경우</t>
  </si>
  <si>
    <t>몸체에 직접 인쇄 (유통기간 및 제조일자 표시 제외)</t>
  </si>
  <si>
    <t>라벨을 분리하여 배출하도록 유도하는 문구를 기재하지 않은경우</t>
  </si>
  <si>
    <t>뚜껑.테 일체형 구조</t>
  </si>
  <si>
    <t>몸체와 분리가능한 마개 및 잡자재</t>
  </si>
  <si>
    <t>몸체와 분리가 가능한 마개 및 잡자재</t>
  </si>
  <si>
    <t>뚜껑·테 분리형 구조</t>
  </si>
  <si>
    <t>몸체와 분리가 불가능한 마개 및 잡자재</t>
  </si>
  <si>
    <t>철 이외의 복합재질</t>
  </si>
  <si>
    <t>종이 합성수지 라벨 부착</t>
  </si>
  <si>
    <t>철, 알루미늄 이외의 재질</t>
  </si>
  <si>
    <t>알루미늄 이외의 복합재질 구조</t>
  </si>
  <si>
    <t>몸체와 다른 재질로서 몸체와 분리 가능한 경우</t>
  </si>
  <si>
    <t>몸체와 다른 재질로서 몸체와 분리가 가능한 경우</t>
  </si>
  <si>
    <t>소비자로 하여금 해당 라벨을 분리하여 배출하도록 유도하는 문구를 기재하지 않은 경우</t>
  </si>
  <si>
    <t>백색 EPS</t>
  </si>
  <si>
    <t>복합재질 구조로서 발포합성수지와 기타 재질의 분리가 가능한 경우</t>
  </si>
  <si>
    <t>복합재질 구조로서 발포합성수지와 기타 재질의 분리가 불가능한 경우</t>
  </si>
  <si>
    <t>백색 이외의 색상</t>
  </si>
  <si>
    <t>몸체와 다른 재질의 라벨로서 몸체와 분리 가능한 경우</t>
  </si>
  <si>
    <t>몸체에 직접 인쇄 (필수사항 표시 제외)</t>
  </si>
  <si>
    <t>몸체와 다른 재질의 라벨로서 몸체와 분리 불가능한 경우</t>
  </si>
  <si>
    <t>복합재질 구조로서 분리불가능한 경우</t>
  </si>
  <si>
    <t>몸체와 다른 재질로써 분리가 가능한 경우</t>
  </si>
  <si>
    <t>몸체와 다른 재질 라벨 (몸체와 분리 불가능)</t>
  </si>
  <si>
    <t>글리콜변성PET 수지(PET-G) 재질이 혼합된 경우</t>
  </si>
  <si>
    <t>유색 페트병(먹는샘물, 음료류)</t>
  </si>
  <si>
    <t>비접(점)착식</t>
  </si>
  <si>
    <t>라벨면적의 0.5% 범위 미만으로 열알칼리성 분리 접(점)착제가 도포된 경우</t>
  </si>
  <si>
    <t>비중 1미만의 합성수지 재질로 소비자가 손쉽게 분리 가능하도록 하는 구조</t>
  </si>
  <si>
    <t>소비자가 손쉽게 분리 가능하도록 하는 구조. 절취손 또는 접 점착제 도포시 가장자리 미도포</t>
  </si>
  <si>
    <t>접(점)착제를 사용하는 경우 재활용 공정에서 분리가능한 열알칼리성 분리 접(점)착제 사용 (일정온도 80c 와 수산화 나트류 2% 에 반응하여 분리)</t>
  </si>
  <si>
    <t>비중 1미만의 합성수지 재질로 열알칼리성 분리 접(점)착제를 사용하고 접(점)착제 도포면적이 페트병 전체면적의 20%, 라벨면적의 60%를 초과한 경우</t>
  </si>
  <si>
    <t>소비자가 손쉽게 분리 가능하도록 하는 구조. 절취손 또는 접 점착제 도포시 가장자리 도포- PE Stretch 라벨 등 기술적으로 도입 불가능한 경우</t>
  </si>
  <si>
    <t>비중 1미만의 합성수지 재질로 열알칼리성 분리 접(점)착제를 사용하고 접(점)착제 도포면적이 페트병 전체면적의 20%, 라벨면적의 60% 이하이나 가장자리를 도포한 경우</t>
  </si>
  <si>
    <t>비중 1미만의 합성수지 재질로 절취선이 없는 비접(점)착식</t>
  </si>
  <si>
    <t>절취선이 있는 비중 1이상의 합성수지 재질</t>
  </si>
  <si>
    <t xml:space="preserve">소비자가 손쉽게 분리 가능하도록 하는 구조가 없는 비중 1이상의 합성수지 재질 </t>
  </si>
  <si>
    <t>합성수지 이외의 재질</t>
  </si>
  <si>
    <t>비중 1미만의 합성수지</t>
  </si>
  <si>
    <t>무색 페트 단일재질</t>
  </si>
  <si>
    <t>뚜껑, 몸체 모두와 완전분리가 가능한 합성수지 이외의 재질의 잡자재</t>
  </si>
  <si>
    <t>합성수지 이외의 재질이 포함된 비중 1미만의 잡자재</t>
  </si>
  <si>
    <t>비중 1이상의 합성수지</t>
  </si>
  <si>
    <t>PET 재질 - 단일재질 무색</t>
  </si>
  <si>
    <t>PET이외의 재질 - PE재질</t>
  </si>
  <si>
    <t>PET이외의 재질 - PP재질</t>
  </si>
  <si>
    <t>PET이외의 재질 - PS재질</t>
  </si>
  <si>
    <t>PET이외의 재질 - 기타 단일재질</t>
  </si>
  <si>
    <t>PET재질 - 글리콜변성PET 수지(PET-G) 재질이 혼합된 경우</t>
  </si>
  <si>
    <t>PET재질 - 유색 PET 재질</t>
  </si>
  <si>
    <t>PET재질 - PVC 계열의 재질</t>
  </si>
  <si>
    <t>합성수지 이외의 복합재질로 서 합성수지와 기타 재질의 분리가 불가능한 경우</t>
  </si>
  <si>
    <t>합성수지에 탄산칼슘 포함</t>
  </si>
  <si>
    <t>합성수지에 생분해성수지 포함</t>
  </si>
  <si>
    <t>합성수지에 미네랄 포함</t>
  </si>
  <si>
    <t>PET이외의 재질 - PVC계열의 재질</t>
  </si>
  <si>
    <t>몸체가 PET 재질 - 미사용</t>
  </si>
  <si>
    <t>몸체가 PET 재질 - 비접착식</t>
  </si>
  <si>
    <t>몸체가 PET 이외 단일재질 - 미사용</t>
  </si>
  <si>
    <t>몸체가 PET 이외 단일재질 - 몸체에 직접 인쇄</t>
  </si>
  <si>
    <t>몸체가 PET 이외 단일재질 - 몸체와 동일한 재질</t>
  </si>
  <si>
    <t>몸체가 PET 이외 단일재질 - 몸체와 다른 합성수지 재질로서 몸체와 완전분리가 가능한 경우</t>
  </si>
  <si>
    <t>몸체가 PET 이외 단일재질몸체가 PE 또는 PP 재질이면서 라벨, 마개 및 잡자재가 몸체와 다른 올레핀 계열 (PE, PP, PP+PE 등)인 경우에는 동일한 재지로 허용</t>
  </si>
  <si>
    <t>몸체가 PET 재질 - 접착식</t>
  </si>
  <si>
    <t>몸체가 PET 재질 - 몸체에 직접인쇄</t>
  </si>
  <si>
    <t>몸체가 PET 재질 -기타</t>
  </si>
  <si>
    <t>몸체가 PET 이외 재질 - 몸체와 다른 재질로서 몸체와 분리가 가능한 경우</t>
  </si>
  <si>
    <t>몸체가 PET 이외 재질 -몸체와 다른 재질로서 생활화학제품 및 살생물제의 안전관리에 관한 법률에 따른 어린이보호포장에 관한 안전기준 준수를 위해 분리 불가능한 경우</t>
  </si>
  <si>
    <t>몸체가 PET 단일재질 - PVC 계열 재질</t>
  </si>
  <si>
    <t>몸체가 PET 단일재질 - 몸체와 다른 재질로서 몸체와 분리 불가능한 경우</t>
  </si>
  <si>
    <t>몸체가 PET 이외 단일재질 - PVC 계열의 재질</t>
  </si>
  <si>
    <t>몸체가 PET 이외 단일재질 - 합성수지 이외의 재질이 함유된 리드 또는 마개를 쓰면서 빨대가 부착된 경우</t>
  </si>
  <si>
    <t>몸체가 PET 이외 단일재질 - 몸체와 다른 재질로서 몸체와 분리 불가능한 경우</t>
  </si>
  <si>
    <t>몸체가 복합재질 - PVC 계열 재질</t>
  </si>
  <si>
    <t>몸체가 복합재질 - 합성수지 이외의 재질로서 몸체와 분리가 불가능한 경우</t>
  </si>
  <si>
    <t>단일재질</t>
  </si>
  <si>
    <t>알류미늄 재질을 20㎛ 이하로 사용한 경우</t>
  </si>
  <si>
    <t>복합재질 합성수지 필름·시트류(알루미늄 20㎛초과 사용)</t>
  </si>
  <si>
    <t>합성수지 이외의 재질과 병합사용</t>
  </si>
  <si>
    <t>몸체에 직접인쇄</t>
  </si>
  <si>
    <t>합성수지 이외의 재질로 몸체와 분리 가능한 경우</t>
  </si>
  <si>
    <t>합성수지 이외의 재질로 몸체와 분리 불가능한 경우</t>
  </si>
  <si>
    <t>소비자로 하여금 해당마개 및 잡자재를 분리하여 배출하도록 유도하는 문구를 기재하지 않은 경우</t>
  </si>
  <si>
    <t>열알칼리성 분리 접(점)착제를 사용하고 접(점)착제 도포면적이페트병 전체면적의 20%, 라벨면적의 60% 이하인 경우</t>
  </si>
  <si>
    <t>소비자가 손쉽게 분리 가능하도록 하는 구조가 없으나 절취선이 있는 경우</t>
  </si>
  <si>
    <t>PA_B</t>
    <phoneticPr fontId="2" type="noConversion"/>
  </si>
  <si>
    <t>PA_B_B</t>
    <phoneticPr fontId="2" type="noConversion"/>
  </si>
  <si>
    <t>PA_B_D</t>
    <phoneticPr fontId="2" type="noConversion"/>
  </si>
  <si>
    <t>PA_G</t>
    <phoneticPr fontId="2" type="noConversion"/>
  </si>
  <si>
    <t>PA_G_B</t>
    <phoneticPr fontId="2" type="noConversion"/>
  </si>
  <si>
    <t>PA_G_C</t>
    <phoneticPr fontId="2" type="noConversion"/>
  </si>
  <si>
    <t>PA_G_D</t>
    <phoneticPr fontId="2" type="noConversion"/>
  </si>
  <si>
    <t>PA_B_B_01</t>
    <phoneticPr fontId="2" type="noConversion"/>
  </si>
  <si>
    <t>PA_B_D_01</t>
    <phoneticPr fontId="2" type="noConversion"/>
  </si>
  <si>
    <t>PA_B_D_02</t>
    <phoneticPr fontId="2" type="noConversion"/>
  </si>
  <si>
    <t>PA_G_B_01</t>
    <phoneticPr fontId="2" type="noConversion"/>
  </si>
  <si>
    <t>PA_G_C_01</t>
    <phoneticPr fontId="2" type="noConversion"/>
  </si>
  <si>
    <t>PA_G_C_02</t>
    <phoneticPr fontId="2" type="noConversion"/>
  </si>
  <si>
    <t>PA_G_D_01</t>
    <phoneticPr fontId="2" type="noConversion"/>
  </si>
  <si>
    <t>PA_G_D_02</t>
    <phoneticPr fontId="2" type="noConversion"/>
  </si>
  <si>
    <t>GL_B</t>
    <phoneticPr fontId="2" type="noConversion"/>
  </si>
  <si>
    <t>GL_B_B</t>
    <phoneticPr fontId="2" type="noConversion"/>
  </si>
  <si>
    <t>GL_B_C</t>
    <phoneticPr fontId="2" type="noConversion"/>
  </si>
  <si>
    <t>GL_B_D</t>
    <phoneticPr fontId="2" type="noConversion"/>
  </si>
  <si>
    <t>GL_L</t>
    <phoneticPr fontId="2" type="noConversion"/>
  </si>
  <si>
    <t>GL_L_B</t>
    <phoneticPr fontId="2" type="noConversion"/>
  </si>
  <si>
    <t>GL_L_C</t>
    <phoneticPr fontId="2" type="noConversion"/>
  </si>
  <si>
    <t>GL_L_D</t>
    <phoneticPr fontId="2" type="noConversion"/>
  </si>
  <si>
    <t>GL_B_B_01</t>
    <phoneticPr fontId="2" type="noConversion"/>
  </si>
  <si>
    <t>GL_B_B_02</t>
    <phoneticPr fontId="2" type="noConversion"/>
  </si>
  <si>
    <t>GL_B_B_03</t>
    <phoneticPr fontId="2" type="noConversion"/>
  </si>
  <si>
    <t>GL_B_C_01</t>
    <phoneticPr fontId="2" type="noConversion"/>
  </si>
  <si>
    <t>GL_B_D_01</t>
    <phoneticPr fontId="2" type="noConversion"/>
  </si>
  <si>
    <t>GL_B_D_02</t>
    <phoneticPr fontId="2" type="noConversion"/>
  </si>
  <si>
    <t>GL_L_B_01</t>
    <phoneticPr fontId="2" type="noConversion"/>
  </si>
  <si>
    <t>GL_L_B_02</t>
    <phoneticPr fontId="2" type="noConversion"/>
  </si>
  <si>
    <t>GL_L_B_03</t>
    <phoneticPr fontId="2" type="noConversion"/>
  </si>
  <si>
    <t>GL_L_C_01</t>
    <phoneticPr fontId="2" type="noConversion"/>
  </si>
  <si>
    <t>GL_L_C_02</t>
    <phoneticPr fontId="2" type="noConversion"/>
  </si>
  <si>
    <t>GL_L_C_03</t>
    <phoneticPr fontId="2" type="noConversion"/>
  </si>
  <si>
    <t>GL_L_C_04</t>
    <phoneticPr fontId="2" type="noConversion"/>
  </si>
  <si>
    <t>GL_L_D_01</t>
    <phoneticPr fontId="2" type="noConversion"/>
  </si>
  <si>
    <t>GL_L_D_02</t>
    <phoneticPr fontId="2" type="noConversion"/>
  </si>
  <si>
    <t>GL_L_D_03</t>
    <phoneticPr fontId="2" type="noConversion"/>
  </si>
  <si>
    <t>GL_G</t>
    <phoneticPr fontId="2" type="noConversion"/>
  </si>
  <si>
    <t>GL_G_B</t>
    <phoneticPr fontId="2" type="noConversion"/>
  </si>
  <si>
    <t>GL_G_C</t>
    <phoneticPr fontId="2" type="noConversion"/>
  </si>
  <si>
    <t>GL_G_D</t>
    <phoneticPr fontId="2" type="noConversion"/>
  </si>
  <si>
    <t>GL_G_B_01</t>
    <phoneticPr fontId="2" type="noConversion"/>
  </si>
  <si>
    <t>GL_G_B_02</t>
    <phoneticPr fontId="2" type="noConversion"/>
  </si>
  <si>
    <t>GL_G_C_01</t>
    <phoneticPr fontId="2" type="noConversion"/>
  </si>
  <si>
    <t>GL_G_D_01</t>
    <phoneticPr fontId="2" type="noConversion"/>
  </si>
  <si>
    <t>GL_G_D_02</t>
    <phoneticPr fontId="2" type="noConversion"/>
  </si>
  <si>
    <t>GL_G_D_03</t>
    <phoneticPr fontId="2" type="noConversion"/>
  </si>
  <si>
    <t>CA</t>
    <phoneticPr fontId="2" type="noConversion"/>
  </si>
  <si>
    <t>CA_B</t>
    <phoneticPr fontId="2" type="noConversion"/>
  </si>
  <si>
    <t>CA_L</t>
    <phoneticPr fontId="2" type="noConversion"/>
  </si>
  <si>
    <t>CA_G</t>
    <phoneticPr fontId="2" type="noConversion"/>
  </si>
  <si>
    <t>CA_B_B</t>
    <phoneticPr fontId="2" type="noConversion"/>
  </si>
  <si>
    <t>CA_B_C</t>
    <phoneticPr fontId="2" type="noConversion"/>
  </si>
  <si>
    <t>CA_L_B</t>
    <phoneticPr fontId="2" type="noConversion"/>
  </si>
  <si>
    <t>CA_L_C</t>
    <phoneticPr fontId="2" type="noConversion"/>
  </si>
  <si>
    <t>CA_G_B</t>
    <phoneticPr fontId="2" type="noConversion"/>
  </si>
  <si>
    <t>CA_G_C</t>
    <phoneticPr fontId="2" type="noConversion"/>
  </si>
  <si>
    <t>CA_B_B_01</t>
    <phoneticPr fontId="2" type="noConversion"/>
  </si>
  <si>
    <t>CA_B_C_01</t>
    <phoneticPr fontId="2" type="noConversion"/>
  </si>
  <si>
    <t>CA_L_B_01</t>
    <phoneticPr fontId="2" type="noConversion"/>
  </si>
  <si>
    <t>CA_L_B_02</t>
    <phoneticPr fontId="2" type="noConversion"/>
  </si>
  <si>
    <t>CA_L_C_01</t>
    <phoneticPr fontId="2" type="noConversion"/>
  </si>
  <si>
    <t>CA_G_B_01</t>
    <phoneticPr fontId="2" type="noConversion"/>
  </si>
  <si>
    <t>CA_G_B_02</t>
    <phoneticPr fontId="2" type="noConversion"/>
  </si>
  <si>
    <t>CA_G_C_01</t>
    <phoneticPr fontId="2" type="noConversion"/>
  </si>
  <si>
    <t>AL</t>
    <phoneticPr fontId="2" type="noConversion"/>
  </si>
  <si>
    <t>AL_B</t>
    <phoneticPr fontId="2" type="noConversion"/>
  </si>
  <si>
    <t>AL_L</t>
    <phoneticPr fontId="2" type="noConversion"/>
  </si>
  <si>
    <t>AL_G</t>
    <phoneticPr fontId="2" type="noConversion"/>
  </si>
  <si>
    <t>SY</t>
    <phoneticPr fontId="2" type="noConversion"/>
  </si>
  <si>
    <t>SY_B</t>
    <phoneticPr fontId="2" type="noConversion"/>
  </si>
  <si>
    <t>SY_S</t>
    <phoneticPr fontId="2" type="noConversion"/>
  </si>
  <si>
    <t>PO</t>
    <phoneticPr fontId="2" type="noConversion"/>
  </si>
  <si>
    <t>PS_B</t>
    <phoneticPr fontId="2" type="noConversion"/>
  </si>
  <si>
    <t>PS_S</t>
    <phoneticPr fontId="2" type="noConversion"/>
  </si>
  <si>
    <t>PE</t>
    <phoneticPr fontId="2" type="noConversion"/>
  </si>
  <si>
    <t>페트병</t>
    <phoneticPr fontId="2" type="noConversion"/>
  </si>
  <si>
    <t>PE_B</t>
    <phoneticPr fontId="2" type="noConversion"/>
  </si>
  <si>
    <t>PE_L</t>
    <phoneticPr fontId="2" type="noConversion"/>
  </si>
  <si>
    <t>PE_G</t>
    <phoneticPr fontId="2" type="noConversion"/>
  </si>
  <si>
    <t>합성수지 필름·시트류 (페트병, 발포합성수지 제외)</t>
    <phoneticPr fontId="2" type="noConversion"/>
  </si>
  <si>
    <t>TR</t>
    <phoneticPr fontId="2" type="noConversion"/>
  </si>
  <si>
    <t>TR_B</t>
    <phoneticPr fontId="2" type="noConversion"/>
  </si>
  <si>
    <t>TR_L</t>
    <phoneticPr fontId="2" type="noConversion"/>
  </si>
  <si>
    <t>OT</t>
    <phoneticPr fontId="2" type="noConversion"/>
  </si>
  <si>
    <t>OT_B</t>
    <phoneticPr fontId="2" type="noConversion"/>
  </si>
  <si>
    <t>AL_B_B</t>
    <phoneticPr fontId="2" type="noConversion"/>
  </si>
  <si>
    <t>AL_B_D</t>
    <phoneticPr fontId="2" type="noConversion"/>
  </si>
  <si>
    <t>AL_B_B_01</t>
    <phoneticPr fontId="2" type="noConversion"/>
  </si>
  <si>
    <t>AL_B_D_01</t>
    <phoneticPr fontId="2" type="noConversion"/>
  </si>
  <si>
    <t>AL_L_B</t>
    <phoneticPr fontId="2" type="noConversion"/>
  </si>
  <si>
    <t>AL_L_C</t>
    <phoneticPr fontId="2" type="noConversion"/>
  </si>
  <si>
    <t>AL_L_D</t>
    <phoneticPr fontId="2" type="noConversion"/>
  </si>
  <si>
    <t>AL_G_B</t>
    <phoneticPr fontId="2" type="noConversion"/>
  </si>
  <si>
    <t>AL_G_C</t>
    <phoneticPr fontId="2" type="noConversion"/>
  </si>
  <si>
    <t>AL_G_D</t>
    <phoneticPr fontId="2" type="noConversion"/>
  </si>
  <si>
    <t>SY_B_B</t>
    <phoneticPr fontId="2" type="noConversion"/>
  </si>
  <si>
    <t>SY_B_C</t>
    <phoneticPr fontId="2" type="noConversion"/>
  </si>
  <si>
    <t>SY_B_D</t>
    <phoneticPr fontId="2" type="noConversion"/>
  </si>
  <si>
    <t>SY_S_B</t>
    <phoneticPr fontId="2" type="noConversion"/>
  </si>
  <si>
    <t>SY_S_C</t>
    <phoneticPr fontId="2" type="noConversion"/>
  </si>
  <si>
    <t>SY_S_D</t>
    <phoneticPr fontId="2" type="noConversion"/>
  </si>
  <si>
    <t>PS_B_A</t>
    <phoneticPr fontId="2" type="noConversion"/>
  </si>
  <si>
    <t>PS_B_C</t>
    <phoneticPr fontId="2" type="noConversion"/>
  </si>
  <si>
    <t>PS_B_D</t>
    <phoneticPr fontId="2" type="noConversion"/>
  </si>
  <si>
    <t>PS_S_A</t>
    <phoneticPr fontId="2" type="noConversion"/>
  </si>
  <si>
    <t>PS_S_B</t>
    <phoneticPr fontId="2" type="noConversion"/>
  </si>
  <si>
    <t>PS_S_C</t>
    <phoneticPr fontId="2" type="noConversion"/>
  </si>
  <si>
    <t>PS_S_D</t>
    <phoneticPr fontId="2" type="noConversion"/>
  </si>
  <si>
    <t>PE_B_A</t>
    <phoneticPr fontId="2" type="noConversion"/>
  </si>
  <si>
    <t>PE_B_C</t>
    <phoneticPr fontId="2" type="noConversion"/>
  </si>
  <si>
    <t>PE_B_D</t>
    <phoneticPr fontId="2" type="noConversion"/>
  </si>
  <si>
    <t>PE_L_A</t>
    <phoneticPr fontId="2" type="noConversion"/>
  </si>
  <si>
    <t>PE_L_B</t>
    <phoneticPr fontId="2" type="noConversion"/>
  </si>
  <si>
    <t>PE_G_B</t>
    <phoneticPr fontId="2" type="noConversion"/>
  </si>
  <si>
    <t>PE_G_C</t>
    <phoneticPr fontId="2" type="noConversion"/>
  </si>
  <si>
    <t>PE_G_D</t>
    <phoneticPr fontId="2" type="noConversion"/>
  </si>
  <si>
    <t>TR_B_B</t>
    <phoneticPr fontId="2" type="noConversion"/>
  </si>
  <si>
    <t>TR_B_D</t>
    <phoneticPr fontId="2" type="noConversion"/>
  </si>
  <si>
    <t>TR_L_B</t>
    <phoneticPr fontId="2" type="noConversion"/>
  </si>
  <si>
    <t>TR_L_C</t>
    <phoneticPr fontId="2" type="noConversion"/>
  </si>
  <si>
    <t>TR_L_D</t>
    <phoneticPr fontId="2" type="noConversion"/>
  </si>
  <si>
    <t>OT_B_B</t>
    <phoneticPr fontId="2" type="noConversion"/>
  </si>
  <si>
    <t>OT_B_C</t>
    <phoneticPr fontId="2" type="noConversion"/>
  </si>
  <si>
    <t>OT_B_D</t>
    <phoneticPr fontId="2" type="noConversion"/>
  </si>
  <si>
    <t>AL_L_B_01</t>
    <phoneticPr fontId="2" type="noConversion"/>
  </si>
  <si>
    <t>AL_L_B_02</t>
    <phoneticPr fontId="2" type="noConversion"/>
  </si>
  <si>
    <t>AL_L_B_03</t>
    <phoneticPr fontId="2" type="noConversion"/>
  </si>
  <si>
    <t>AL_L_C_01</t>
    <phoneticPr fontId="2" type="noConversion"/>
  </si>
  <si>
    <t>AL_L_C_02</t>
    <phoneticPr fontId="2" type="noConversion"/>
  </si>
  <si>
    <t>AL_L_C_03</t>
    <phoneticPr fontId="2" type="noConversion"/>
  </si>
  <si>
    <t>AL_L_D_01</t>
    <phoneticPr fontId="2" type="noConversion"/>
  </si>
  <si>
    <t>AL_G_B_01</t>
    <phoneticPr fontId="2" type="noConversion"/>
  </si>
  <si>
    <t>AL_G_B_02</t>
    <phoneticPr fontId="2" type="noConversion"/>
  </si>
  <si>
    <t>AL_G_C_01</t>
    <phoneticPr fontId="2" type="noConversion"/>
  </si>
  <si>
    <t>AL_G_D_01</t>
    <phoneticPr fontId="2" type="noConversion"/>
  </si>
  <si>
    <t>SY_B_B_01</t>
    <phoneticPr fontId="2" type="noConversion"/>
  </si>
  <si>
    <t>SY_B_B_02</t>
    <phoneticPr fontId="2" type="noConversion"/>
  </si>
  <si>
    <t>SY_B_B_03</t>
    <phoneticPr fontId="2" type="noConversion"/>
  </si>
  <si>
    <t>SY_B_B_04</t>
    <phoneticPr fontId="2" type="noConversion"/>
  </si>
  <si>
    <t>SY_B_C_01</t>
    <phoneticPr fontId="2" type="noConversion"/>
  </si>
  <si>
    <t>SY_B_C_02</t>
    <phoneticPr fontId="2" type="noConversion"/>
  </si>
  <si>
    <t>SY_B_C_03</t>
    <phoneticPr fontId="2" type="noConversion"/>
  </si>
  <si>
    <t>SY_B_D_01</t>
    <phoneticPr fontId="2" type="noConversion"/>
  </si>
  <si>
    <t>SY_B_D_02</t>
    <phoneticPr fontId="2" type="noConversion"/>
  </si>
  <si>
    <t>SY_S_B_01</t>
    <phoneticPr fontId="2" type="noConversion"/>
  </si>
  <si>
    <t>SY_S_B_02</t>
    <phoneticPr fontId="2" type="noConversion"/>
  </si>
  <si>
    <t>SY_S_B_03</t>
    <phoneticPr fontId="2" type="noConversion"/>
  </si>
  <si>
    <t>SY_S_C_01</t>
    <phoneticPr fontId="2" type="noConversion"/>
  </si>
  <si>
    <t>SY_S_D_02</t>
    <phoneticPr fontId="2" type="noConversion"/>
  </si>
  <si>
    <t>SY_S_D_03</t>
    <phoneticPr fontId="2" type="noConversion"/>
  </si>
  <si>
    <t>SY_S_D_01</t>
    <phoneticPr fontId="2" type="noConversion"/>
  </si>
  <si>
    <t>PS_B_A_01</t>
    <phoneticPr fontId="2" type="noConversion"/>
  </si>
  <si>
    <t>PS_B_C_01</t>
    <phoneticPr fontId="2" type="noConversion"/>
  </si>
  <si>
    <t>PS_B_D_01</t>
    <phoneticPr fontId="2" type="noConversion"/>
  </si>
  <si>
    <t>PS_B_D_02</t>
    <phoneticPr fontId="2" type="noConversion"/>
  </si>
  <si>
    <t>PS_S_A_01</t>
    <phoneticPr fontId="2" type="noConversion"/>
  </si>
  <si>
    <t>PS_S_B_01</t>
    <phoneticPr fontId="2" type="noConversion"/>
  </si>
  <si>
    <t>PS_S_A_02</t>
    <phoneticPr fontId="2" type="noConversion"/>
  </si>
  <si>
    <t>PS_S_B_02</t>
    <phoneticPr fontId="2" type="noConversion"/>
  </si>
  <si>
    <t>PS_S_C_01</t>
    <phoneticPr fontId="2" type="noConversion"/>
  </si>
  <si>
    <t>PS_S_D_01</t>
    <phoneticPr fontId="2" type="noConversion"/>
  </si>
  <si>
    <t>PS_S_D_02</t>
    <phoneticPr fontId="2" type="noConversion"/>
  </si>
  <si>
    <t>PS_S_D_03</t>
    <phoneticPr fontId="2" type="noConversion"/>
  </si>
  <si>
    <t>PE_B_A_01</t>
    <phoneticPr fontId="2" type="noConversion"/>
  </si>
  <si>
    <t>PE_B_C_01</t>
    <phoneticPr fontId="2" type="noConversion"/>
  </si>
  <si>
    <t>PE_B_D_01</t>
    <phoneticPr fontId="2" type="noConversion"/>
  </si>
  <si>
    <t>PE_B_D_02</t>
    <phoneticPr fontId="2" type="noConversion"/>
  </si>
  <si>
    <t>PE_B_D_03</t>
    <phoneticPr fontId="2" type="noConversion"/>
  </si>
  <si>
    <t>PE_B_D_04</t>
    <phoneticPr fontId="2" type="noConversion"/>
  </si>
  <si>
    <t>PE_L_A_01</t>
    <phoneticPr fontId="2" type="noConversion"/>
  </si>
  <si>
    <t>PE_L_A_02</t>
    <phoneticPr fontId="2" type="noConversion"/>
  </si>
  <si>
    <t>PE_L_B_01</t>
    <phoneticPr fontId="2" type="noConversion"/>
  </si>
  <si>
    <t>PE_L_B_02</t>
    <phoneticPr fontId="2" type="noConversion"/>
  </si>
  <si>
    <t>PE_L_B_03</t>
    <phoneticPr fontId="2" type="noConversion"/>
  </si>
  <si>
    <t>PE_L_B_04</t>
    <phoneticPr fontId="2" type="noConversion"/>
  </si>
  <si>
    <t>PE_G_B_01</t>
    <phoneticPr fontId="2" type="noConversion"/>
  </si>
  <si>
    <t>PE_G_B_02</t>
    <phoneticPr fontId="2" type="noConversion"/>
  </si>
  <si>
    <t>PE_G_C_01</t>
    <phoneticPr fontId="2" type="noConversion"/>
  </si>
  <si>
    <t>PE_G_C_02</t>
    <phoneticPr fontId="2" type="noConversion"/>
  </si>
  <si>
    <t>PE_G_D_01</t>
    <phoneticPr fontId="2" type="noConversion"/>
  </si>
  <si>
    <t>PE_G_D_02</t>
  </si>
  <si>
    <t>PE_G_D_03</t>
  </si>
  <si>
    <t>TR_B_B_01</t>
    <phoneticPr fontId="2" type="noConversion"/>
  </si>
  <si>
    <t>TR_B_B_05</t>
  </si>
  <si>
    <t>TR_B_D_01</t>
    <phoneticPr fontId="2" type="noConversion"/>
  </si>
  <si>
    <t>TR_B_D_04</t>
  </si>
  <si>
    <t>TR_B_D_05</t>
  </si>
  <si>
    <t>TR_B_D_06</t>
  </si>
  <si>
    <t>TR_B_D_07</t>
  </si>
  <si>
    <t>TR_B_D_08</t>
  </si>
  <si>
    <t>TR_L_B_01</t>
    <phoneticPr fontId="2" type="noConversion"/>
  </si>
  <si>
    <t>TR_L_C_01</t>
    <phoneticPr fontId="2" type="noConversion"/>
  </si>
  <si>
    <t>TR_L_D_01</t>
    <phoneticPr fontId="2" type="noConversion"/>
  </si>
  <si>
    <t>TR_L_B_02</t>
  </si>
  <si>
    <t>TR_L_B_03</t>
  </si>
  <si>
    <t>TR_L_B_04</t>
  </si>
  <si>
    <t>TR_L_B_05</t>
  </si>
  <si>
    <t>TR_L_B_06</t>
  </si>
  <si>
    <t>TR_L_B_07</t>
  </si>
  <si>
    <t>TR_L_C_02</t>
  </si>
  <si>
    <t>TR_L_C_03</t>
  </si>
  <si>
    <t>TR_L_C_04</t>
  </si>
  <si>
    <t>TR_L_C_05</t>
  </si>
  <si>
    <t>TR_L_D_02</t>
  </si>
  <si>
    <t>TR_L_D_03</t>
  </si>
  <si>
    <t>TR_L_D_04</t>
  </si>
  <si>
    <t>TR_L_D_05</t>
  </si>
  <si>
    <t>TR_L_D_06</t>
  </si>
  <si>
    <t>TR_L_D_07</t>
  </si>
  <si>
    <t>OT_B_B_01</t>
    <phoneticPr fontId="2" type="noConversion"/>
  </si>
  <si>
    <t>OT_B_C_01</t>
    <phoneticPr fontId="2" type="noConversion"/>
  </si>
  <si>
    <t>OT_B_D_01</t>
    <phoneticPr fontId="2" type="noConversion"/>
  </si>
  <si>
    <t>OT_B_D_02</t>
    <phoneticPr fontId="2" type="noConversion"/>
  </si>
  <si>
    <t>OT_B_B_02</t>
    <phoneticPr fontId="2" type="noConversion"/>
  </si>
  <si>
    <t>OT_B_B_03</t>
    <phoneticPr fontId="2" type="noConversion"/>
  </si>
  <si>
    <t>01</t>
    <phoneticPr fontId="2" type="noConversion"/>
  </si>
  <si>
    <t>마개및잡자재</t>
    <phoneticPr fontId="2" type="noConversion"/>
  </si>
  <si>
    <t>Y</t>
    <phoneticPr fontId="2" type="noConversion"/>
  </si>
  <si>
    <t>복합재질 필름시트류(알루미늄 두께 20㎛ 이하)</t>
    <phoneticPr fontId="2" type="noConversion"/>
  </si>
  <si>
    <t>PE_L_C</t>
    <phoneticPr fontId="2" type="noConversion"/>
  </si>
  <si>
    <t>PE_L_D</t>
    <phoneticPr fontId="2" type="noConversion"/>
  </si>
  <si>
    <t>PE_L_C_01</t>
  </si>
  <si>
    <t>PE_L_C_05</t>
  </si>
  <si>
    <t>PE_L_C_06</t>
  </si>
  <si>
    <t>PE_L_D_01</t>
  </si>
  <si>
    <t>GROUP_ID</t>
    <phoneticPr fontId="2" type="noConversion"/>
  </si>
  <si>
    <t>FILM</t>
  </si>
  <si>
    <t>RTDATALAB</t>
    <phoneticPr fontId="2" type="noConversion"/>
  </si>
  <si>
    <t>DA</t>
    <phoneticPr fontId="2" type="noConversion"/>
  </si>
  <si>
    <t>필름</t>
  </si>
  <si>
    <t>복합필름</t>
    <phoneticPr fontId="2" type="noConversion"/>
  </si>
  <si>
    <t>리드</t>
  </si>
  <si>
    <t>Top</t>
  </si>
  <si>
    <t>Bottom</t>
  </si>
  <si>
    <t>파우치</t>
  </si>
  <si>
    <t>타입</t>
    <phoneticPr fontId="2" type="noConversion"/>
  </si>
  <si>
    <t>제품 타입</t>
    <phoneticPr fontId="2" type="noConversion"/>
  </si>
  <si>
    <t>제품 코드</t>
    <phoneticPr fontId="2" type="noConversion"/>
  </si>
  <si>
    <t>코드 타입</t>
    <phoneticPr fontId="2" type="noConversion"/>
  </si>
  <si>
    <t>CODE_TYPE</t>
    <phoneticPr fontId="2" type="noConversion"/>
  </si>
  <si>
    <t>환경부 코드</t>
    <phoneticPr fontId="2" type="noConversion"/>
  </si>
  <si>
    <t>ENVIRONMENT_CODE</t>
    <phoneticPr fontId="2" type="noConversion"/>
  </si>
  <si>
    <t>T_PRODUCT</t>
    <phoneticPr fontId="2" type="noConversion"/>
  </si>
  <si>
    <t>PRODUCT_ID</t>
    <phoneticPr fontId="2" type="noConversion"/>
  </si>
  <si>
    <t>PRODUCT_NM</t>
    <phoneticPr fontId="2" type="noConversion"/>
  </si>
  <si>
    <t>PRODUCT_CODE</t>
    <phoneticPr fontId="2" type="noConversion"/>
  </si>
  <si>
    <t>PRODUCT_TYPE</t>
    <phoneticPr fontId="2" type="noConversion"/>
  </si>
  <si>
    <t>제품 포장 관리</t>
    <phoneticPr fontId="2" type="noConversion"/>
  </si>
  <si>
    <t>T_PRODUCT_PACK</t>
    <phoneticPr fontId="2" type="noConversion"/>
  </si>
  <si>
    <t>포장 ID</t>
    <phoneticPr fontId="2" type="noConversion"/>
  </si>
  <si>
    <t>포장 명</t>
    <phoneticPr fontId="2" type="noConversion"/>
  </si>
  <si>
    <t>포장 코드</t>
    <phoneticPr fontId="2" type="noConversion"/>
  </si>
  <si>
    <t>포장 설명</t>
    <phoneticPr fontId="2" type="noConversion"/>
  </si>
  <si>
    <t>PRODUCT_DSC</t>
    <phoneticPr fontId="2" type="noConversion"/>
  </si>
  <si>
    <t>CODE_TYPE</t>
    <phoneticPr fontId="2" type="noConversion"/>
  </si>
  <si>
    <t>평판롤</t>
  </si>
  <si>
    <t>튜브롤</t>
  </si>
  <si>
    <t>시트</t>
  </si>
  <si>
    <t>수축필름</t>
  </si>
  <si>
    <t xml:space="preserve">수축필름 </t>
  </si>
  <si>
    <t>성형수축필름</t>
  </si>
  <si>
    <t>네크밴드</t>
  </si>
  <si>
    <t>플라스틱용기</t>
  </si>
  <si>
    <t>블로우용기</t>
  </si>
  <si>
    <t>사출블로우용기</t>
  </si>
  <si>
    <t>열성형용기</t>
  </si>
  <si>
    <t>사출용기</t>
  </si>
  <si>
    <t>트레이</t>
  </si>
  <si>
    <t>브리스터</t>
  </si>
  <si>
    <t>선물트레이</t>
  </si>
  <si>
    <t xml:space="preserve">압출필름 </t>
  </si>
  <si>
    <t>튜브용기</t>
  </si>
  <si>
    <t>압출튜브</t>
  </si>
  <si>
    <t>라미네이팅튜브</t>
  </si>
  <si>
    <t>AL 드로잉튜브</t>
  </si>
  <si>
    <t>종이용기</t>
  </si>
  <si>
    <t>종이컵</t>
  </si>
  <si>
    <t>복합용기</t>
  </si>
  <si>
    <t xml:space="preserve">빌라드용기 </t>
  </si>
  <si>
    <t>PVC 캔</t>
  </si>
  <si>
    <t>캔</t>
  </si>
  <si>
    <t>2PC캔</t>
  </si>
  <si>
    <t>3PC캔</t>
  </si>
  <si>
    <t>잡관</t>
  </si>
  <si>
    <t>에어로졸캔</t>
  </si>
  <si>
    <t>캡</t>
  </si>
  <si>
    <t>사출캡</t>
  </si>
  <si>
    <t>열형성캡</t>
  </si>
  <si>
    <t>펌프</t>
  </si>
  <si>
    <t>금속캡</t>
  </si>
  <si>
    <t>플라스틱케이스</t>
  </si>
  <si>
    <t xml:space="preserve">플라스틱케이스 </t>
  </si>
  <si>
    <t>박스</t>
  </si>
  <si>
    <t xml:space="preserve">A-1형 박스 </t>
  </si>
  <si>
    <t>WRC박스</t>
  </si>
  <si>
    <t>오픈박스</t>
  </si>
  <si>
    <t>선물박스</t>
  </si>
  <si>
    <t>박스간지</t>
  </si>
  <si>
    <t>대간지</t>
  </si>
  <si>
    <t>소간지</t>
  </si>
  <si>
    <t>허니셀</t>
  </si>
  <si>
    <t>윤곽</t>
  </si>
  <si>
    <t>패드</t>
  </si>
  <si>
    <t>지함</t>
  </si>
  <si>
    <t>중지함</t>
  </si>
  <si>
    <t>상상자</t>
  </si>
  <si>
    <t>하상자</t>
  </si>
  <si>
    <t>싸바리지함</t>
  </si>
  <si>
    <t>선물지함</t>
  </si>
  <si>
    <t>선물상상자</t>
  </si>
  <si>
    <t>선물하상자</t>
  </si>
  <si>
    <t>선물싸바리지 함</t>
  </si>
  <si>
    <t>지함간지</t>
  </si>
  <si>
    <t>장식대</t>
  </si>
  <si>
    <t>선물간지</t>
  </si>
  <si>
    <t>임놀드라벨</t>
  </si>
  <si>
    <t>스티커</t>
  </si>
  <si>
    <t>지대</t>
  </si>
  <si>
    <t>미싱지대</t>
  </si>
  <si>
    <t>펀치지대</t>
  </si>
  <si>
    <t>이지오픈지대</t>
  </si>
  <si>
    <t>기타</t>
  </si>
  <si>
    <t>KB(구매집계)</t>
  </si>
  <si>
    <t>황KP</t>
  </si>
  <si>
    <t>백KP</t>
  </si>
  <si>
    <t>ALLKP</t>
  </si>
  <si>
    <t>수입지</t>
  </si>
  <si>
    <t>가공지</t>
  </si>
  <si>
    <t>일매지</t>
  </si>
  <si>
    <t>Wrap지</t>
  </si>
  <si>
    <t>백</t>
  </si>
  <si>
    <t>쇼핑백</t>
  </si>
  <si>
    <t>선물쇼핑백</t>
  </si>
  <si>
    <t>부직포백</t>
  </si>
  <si>
    <t>컨테이너백</t>
  </si>
  <si>
    <t>번들백</t>
  </si>
  <si>
    <t>기타백</t>
  </si>
  <si>
    <t>패킹</t>
  </si>
  <si>
    <t>부직포천</t>
  </si>
  <si>
    <t>플라스틱박스</t>
  </si>
  <si>
    <t>스피로폴박스</t>
  </si>
  <si>
    <t xml:space="preserve">케이싱(이관) </t>
  </si>
  <si>
    <t>설명서</t>
  </si>
  <si>
    <t>인쇄패드</t>
  </si>
  <si>
    <t>셀로판(이관)</t>
  </si>
  <si>
    <t>사출기타</t>
  </si>
  <si>
    <t>인서트지</t>
  </si>
  <si>
    <t>PP백</t>
  </si>
  <si>
    <t>알미늄컵</t>
  </si>
  <si>
    <t>DB</t>
    <phoneticPr fontId="2" type="noConversion"/>
  </si>
  <si>
    <t>DC</t>
    <phoneticPr fontId="2" type="noConversion"/>
  </si>
  <si>
    <t>DD</t>
    <phoneticPr fontId="2" type="noConversion"/>
  </si>
  <si>
    <t>DE</t>
    <phoneticPr fontId="2" type="noConversion"/>
  </si>
  <si>
    <t>DF</t>
    <phoneticPr fontId="2" type="noConversion"/>
  </si>
  <si>
    <t>DG</t>
    <phoneticPr fontId="2" type="noConversion"/>
  </si>
  <si>
    <t>DH</t>
    <phoneticPr fontId="2" type="noConversion"/>
  </si>
  <si>
    <t>DI</t>
    <phoneticPr fontId="2" type="noConversion"/>
  </si>
  <si>
    <t>DJ</t>
    <phoneticPr fontId="2" type="noConversion"/>
  </si>
  <si>
    <t>DK</t>
    <phoneticPr fontId="2" type="noConversion"/>
  </si>
  <si>
    <t>DL</t>
    <phoneticPr fontId="2" type="noConversion"/>
  </si>
  <si>
    <t>DM</t>
    <phoneticPr fontId="2" type="noConversion"/>
  </si>
  <si>
    <t>DN</t>
    <phoneticPr fontId="2" type="noConversion"/>
  </si>
  <si>
    <t>DO</t>
    <phoneticPr fontId="2" type="noConversion"/>
  </si>
  <si>
    <t>DP</t>
    <phoneticPr fontId="2" type="noConversion"/>
  </si>
  <si>
    <t>DQ</t>
    <phoneticPr fontId="2" type="noConversion"/>
  </si>
  <si>
    <t>DR</t>
    <phoneticPr fontId="2" type="noConversion"/>
  </si>
  <si>
    <t>DS</t>
    <phoneticPr fontId="2" type="noConversion"/>
  </si>
  <si>
    <t>DT</t>
    <phoneticPr fontId="2" type="noConversion"/>
  </si>
  <si>
    <t>DU</t>
    <phoneticPr fontId="2" type="noConversion"/>
  </si>
  <si>
    <t>DV</t>
    <phoneticPr fontId="2" type="noConversion"/>
  </si>
  <si>
    <t>DW</t>
    <phoneticPr fontId="2" type="noConversion"/>
  </si>
  <si>
    <t>DZ</t>
    <phoneticPr fontId="2" type="noConversion"/>
  </si>
  <si>
    <t>LEAD</t>
  </si>
  <si>
    <t>TOP</t>
  </si>
  <si>
    <t>BOTTOM</t>
  </si>
  <si>
    <t>POUCH</t>
  </si>
  <si>
    <t>SHEET</t>
  </si>
  <si>
    <t>NECKBAND</t>
  </si>
  <si>
    <t>TRAY</t>
  </si>
  <si>
    <t>BRYSTER</t>
  </si>
  <si>
    <t>CARTON</t>
  </si>
  <si>
    <t>CAN</t>
  </si>
  <si>
    <t>MISCELLANEOUS</t>
  </si>
  <si>
    <t>CAP</t>
  </si>
  <si>
    <t>PUMP</t>
  </si>
  <si>
    <t>BOX</t>
  </si>
  <si>
    <t>DAEGANJI</t>
  </si>
  <si>
    <t>SOGANJI</t>
  </si>
  <si>
    <t>CONTOUR</t>
  </si>
  <si>
    <t>PAD</t>
  </si>
  <si>
    <t>DRAWER</t>
  </si>
  <si>
    <t>STOPPED</t>
  </si>
  <si>
    <t>IMAGINE</t>
  </si>
  <si>
    <t>LABEL</t>
  </si>
  <si>
    <t>STICKER</t>
  </si>
  <si>
    <t>BELT</t>
  </si>
  <si>
    <t>ETC</t>
  </si>
  <si>
    <t>ILMAEJI</t>
  </si>
  <si>
    <t>HUNDRED</t>
  </si>
  <si>
    <t>PACKING</t>
  </si>
  <si>
    <t>MANUAL</t>
  </si>
  <si>
    <t>COMPLEX_FILM</t>
    <phoneticPr fontId="2" type="noConversion"/>
  </si>
  <si>
    <t>EXTRUDED_FILM</t>
    <phoneticPr fontId="2" type="noConversion"/>
  </si>
  <si>
    <t>FLAT_ROLL</t>
    <phoneticPr fontId="2" type="noConversion"/>
  </si>
  <si>
    <t>TUBE_ROLL</t>
    <phoneticPr fontId="2" type="noConversion"/>
  </si>
  <si>
    <t>SHRINK_FILM</t>
    <phoneticPr fontId="2" type="noConversion"/>
  </si>
  <si>
    <t>MOLD_SHRINK_FILM</t>
    <phoneticPr fontId="2" type="noConversion"/>
  </si>
  <si>
    <t>PLASTIC_CONTAINER</t>
    <phoneticPr fontId="2" type="noConversion"/>
  </si>
  <si>
    <t>BLOW_CONTAINER</t>
    <phoneticPr fontId="2" type="noConversion"/>
  </si>
  <si>
    <t>INJECTION_BLOWER</t>
    <phoneticPr fontId="2" type="noConversion"/>
  </si>
  <si>
    <t>THERMOFORMING_VESSEL</t>
    <phoneticPr fontId="2" type="noConversion"/>
  </si>
  <si>
    <t>INJECTION_CONTAINER</t>
    <phoneticPr fontId="2" type="noConversion"/>
  </si>
  <si>
    <t>GIFT_TRAY</t>
  </si>
  <si>
    <t>GLASS_BOTTLE</t>
  </si>
  <si>
    <t>TUBE_CONTAINER</t>
  </si>
  <si>
    <t>EXTRUDED_TUBE</t>
  </si>
  <si>
    <t>LAMINATING_TUBE</t>
  </si>
  <si>
    <t>AL_DRAWING_TUBE</t>
  </si>
  <si>
    <t>PAPER_CONTAINER</t>
  </si>
  <si>
    <t>PAPER_CUP</t>
  </si>
  <si>
    <t>COMPOUND_CONTAINER</t>
  </si>
  <si>
    <t>BILLARD_CONTAINER</t>
  </si>
  <si>
    <t>PVC_CANS</t>
  </si>
  <si>
    <t>2PC_CAN</t>
  </si>
  <si>
    <t>3PC_CAN</t>
  </si>
  <si>
    <t>AEROSOL_CAN</t>
  </si>
  <si>
    <t>INJECTION_CAP</t>
  </si>
  <si>
    <t>THERMOFORMING_CAP</t>
  </si>
  <si>
    <t>METAL_CAP</t>
  </si>
  <si>
    <t>PLASTIC_CASE</t>
  </si>
  <si>
    <t>A-1_TYPE_BOX</t>
  </si>
  <si>
    <t>WRC_BOX</t>
  </si>
  <si>
    <t>OPEN_BOX</t>
  </si>
  <si>
    <t>GIFT_BOX</t>
  </si>
  <si>
    <t>BOX_PAPER</t>
  </si>
  <si>
    <t>HONEY_CELL</t>
  </si>
  <si>
    <t>LOWER_BOX</t>
  </si>
  <si>
    <t>BAGGY_BOX</t>
  </si>
  <si>
    <t>GIFT_WRAPPING</t>
  </si>
  <si>
    <t>PAPER_BOX</t>
  </si>
  <si>
    <t>DECORATION_STAND</t>
  </si>
  <si>
    <t>GIFT_SLIP</t>
  </si>
  <si>
    <t>IMNOLD_LABEL</t>
  </si>
  <si>
    <t>SEWING_MACHINE_ZONE</t>
  </si>
  <si>
    <t>PUNCH_ZONE</t>
  </si>
  <si>
    <t>EASY_OPEN_ZONE</t>
  </si>
  <si>
    <t>HWANG_KP</t>
  </si>
  <si>
    <t>HUNDRED_KP</t>
  </si>
  <si>
    <t>IMPORTED_PAPER</t>
  </si>
  <si>
    <t>PROCESSING_PLACE</t>
  </si>
  <si>
    <t>WRAP_PAPER</t>
  </si>
  <si>
    <t>SHOPPING_BAG</t>
  </si>
  <si>
    <t>GIFT_SHOPPING_BAG</t>
  </si>
  <si>
    <t>NON-WOVEN_BAG</t>
  </si>
  <si>
    <t>CONTAINER_BAG</t>
  </si>
  <si>
    <t>BUNDLE_BAG</t>
  </si>
  <si>
    <t>GUITAR_BAG</t>
  </si>
  <si>
    <t>NON-WOVEN_FABRIC</t>
  </si>
  <si>
    <t>PLASTIC_BOX</t>
  </si>
  <si>
    <t>SPIROPOLE_BOX</t>
  </si>
  <si>
    <t>CASING_(TRANSFER)</t>
  </si>
  <si>
    <t>PRINT_PAD</t>
  </si>
  <si>
    <t>CELLOPHANE_(TRANSFER)</t>
  </si>
  <si>
    <t>INJECTION_GUITAR</t>
  </si>
  <si>
    <t>INSERT_PAPER</t>
  </si>
  <si>
    <t>PP_BAG</t>
  </si>
  <si>
    <t>ALUMINUM_CUP</t>
  </si>
  <si>
    <t>KB_PURCHASE_TOTAL</t>
    <phoneticPr fontId="2" type="noConversion"/>
  </si>
  <si>
    <t>DNS</t>
    <phoneticPr fontId="2" type="noConversion"/>
  </si>
  <si>
    <t>LABEL</t>
    <phoneticPr fontId="2" type="noConversion"/>
  </si>
  <si>
    <t>공급 업체 ID</t>
    <phoneticPr fontId="2" type="noConversion"/>
  </si>
  <si>
    <t>공급 업체 명</t>
    <phoneticPr fontId="2" type="noConversion"/>
  </si>
  <si>
    <t>공급 업체 설명</t>
    <phoneticPr fontId="2" type="noConversion"/>
  </si>
  <si>
    <t>공급 업체 코드</t>
    <phoneticPr fontId="2" type="noConversion"/>
  </si>
  <si>
    <t>공급 업체 사업자번호</t>
    <phoneticPr fontId="2" type="noConversion"/>
  </si>
  <si>
    <t>공급 업체 ID</t>
    <phoneticPr fontId="2" type="noConversion"/>
  </si>
  <si>
    <t>공급 업체 명</t>
    <phoneticPr fontId="2" type="noConversion"/>
  </si>
  <si>
    <t>공급 업체 설명</t>
    <phoneticPr fontId="2" type="noConversion"/>
  </si>
  <si>
    <t>공급 업체 코드</t>
    <phoneticPr fontId="2" type="noConversion"/>
  </si>
  <si>
    <t>공급 업체 사업자번호</t>
    <phoneticPr fontId="2" type="noConversion"/>
  </si>
  <si>
    <t>소속 회사 코드</t>
    <phoneticPr fontId="2" type="noConversion"/>
  </si>
  <si>
    <t>주소</t>
    <phoneticPr fontId="2" type="noConversion"/>
  </si>
  <si>
    <t>전화번호</t>
    <phoneticPr fontId="2" type="noConversion"/>
  </si>
  <si>
    <t>대표자명</t>
    <phoneticPr fontId="2" type="noConversion"/>
  </si>
  <si>
    <t>비고</t>
    <phoneticPr fontId="2" type="noConversion"/>
  </si>
  <si>
    <t>KAMILL</t>
    <phoneticPr fontId="2" type="noConversion"/>
  </si>
  <si>
    <t>KM</t>
    <phoneticPr fontId="2" type="noConversion"/>
  </si>
  <si>
    <t>서울</t>
    <phoneticPr fontId="2" type="noConversion"/>
  </si>
  <si>
    <t>02-1234-5678</t>
    <phoneticPr fontId="2" type="noConversion"/>
  </si>
  <si>
    <t>홍길동</t>
    <phoneticPr fontId="2" type="noConversion"/>
  </si>
  <si>
    <t>test1</t>
    <phoneticPr fontId="2" type="noConversion"/>
  </si>
  <si>
    <t>test2</t>
    <phoneticPr fontId="2" type="noConversion"/>
  </si>
  <si>
    <t>CHUSH</t>
    <phoneticPr fontId="2" type="noConversion"/>
  </si>
  <si>
    <t>CH</t>
    <phoneticPr fontId="2" type="noConversion"/>
  </si>
  <si>
    <t>부산</t>
    <phoneticPr fontId="2" type="noConversion"/>
  </si>
  <si>
    <t>051-1234-5678</t>
    <phoneticPr fontId="2" type="noConversion"/>
  </si>
  <si>
    <t>김영철</t>
    <phoneticPr fontId="2" type="noConversion"/>
  </si>
  <si>
    <t>담당자 대표</t>
    <phoneticPr fontId="2" type="noConversion"/>
  </si>
  <si>
    <t>MANAGER_REPRESENT</t>
    <phoneticPr fontId="2" type="noConversion"/>
  </si>
  <si>
    <t>담당자 ID</t>
    <phoneticPr fontId="2" type="noConversion"/>
  </si>
  <si>
    <t>담당자 명</t>
    <phoneticPr fontId="2" type="noConversion"/>
  </si>
  <si>
    <t>담당자 연락처</t>
    <phoneticPr fontId="2" type="noConversion"/>
  </si>
  <si>
    <t>담당자 메일</t>
    <phoneticPr fontId="2" type="noConversion"/>
  </si>
  <si>
    <t>담당자 부서</t>
    <phoneticPr fontId="2" type="noConversion"/>
  </si>
  <si>
    <t>담당자 직위</t>
    <phoneticPr fontId="2" type="noConversion"/>
  </si>
  <si>
    <t>담당자 대표</t>
    <phoneticPr fontId="2" type="noConversion"/>
  </si>
  <si>
    <t>MNG1</t>
    <phoneticPr fontId="2" type="noConversion"/>
  </si>
  <si>
    <t>MNG2</t>
    <phoneticPr fontId="2" type="noConversion"/>
  </si>
  <si>
    <t>이나라</t>
    <phoneticPr fontId="2" type="noConversion"/>
  </si>
  <si>
    <t>아이유</t>
    <phoneticPr fontId="2" type="noConversion"/>
  </si>
  <si>
    <t>010-1234-5678</t>
    <phoneticPr fontId="2" type="noConversion"/>
  </si>
  <si>
    <t>010-9876-5432</t>
    <phoneticPr fontId="2" type="noConversion"/>
  </si>
  <si>
    <t>iu@gmail.com</t>
    <phoneticPr fontId="2" type="noConversion"/>
  </si>
  <si>
    <t>nara@gmail.com</t>
    <phoneticPr fontId="2" type="noConversion"/>
  </si>
  <si>
    <t>경영지원부</t>
    <phoneticPr fontId="2" type="noConversion"/>
  </si>
  <si>
    <t>제조부</t>
    <phoneticPr fontId="2" type="noConversion"/>
  </si>
  <si>
    <t>과장</t>
    <phoneticPr fontId="2" type="noConversion"/>
  </si>
  <si>
    <t>대리</t>
    <phoneticPr fontId="2" type="noConversion"/>
  </si>
  <si>
    <t>공급 업체</t>
    <phoneticPr fontId="2" type="noConversion"/>
  </si>
  <si>
    <t>mn5000027</t>
    <phoneticPr fontId="2" type="noConversion"/>
  </si>
  <si>
    <t>/product/supplier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</si>
</sst>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1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name val="맑은 고딕"/>
      <family val="3"/>
      <charset val="129"/>
    </font>
    <font>
      <sz val="9"/>
      <name val="Arial"/>
      <family val="2"/>
    </font>
    <font>
      <strike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BCEEB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4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>
      <alignment vertical="center"/>
    </xf>
    <xf numFmtId="0" fontId="3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quotePrefix="1" applyNumberForma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0" borderId="6" xfId="0" applyFill="1" applyBorder="1">
      <alignment vertical="center"/>
    </xf>
    <xf numFmtId="49" fontId="0" fillId="0" borderId="0" xfId="0" quotePrefix="1" applyNumberFormat="1" applyBorder="1">
      <alignment vertical="center"/>
    </xf>
    <xf numFmtId="0" fontId="0" fillId="5" borderId="0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4" fillId="4" borderId="6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6" borderId="8" xfId="1" applyBorder="1" applyAlignment="1">
      <alignment horizontal="center" vertical="center"/>
    </xf>
    <xf numFmtId="0" fontId="5" fillId="6" borderId="1" xfId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11" fillId="7" borderId="2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3">
    <cellStyle name="나쁨" xfId="1" builtinId="27"/>
    <cellStyle name="표준" xfId="0" builtinId="0"/>
    <cellStyle name="표준 2" xfId="2" xr:uid="{8E244D5D-2A89-4021-80DA-329A81C77BF4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BCEEB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1.0/shinhan-invest/script/doc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lumn"/>
      <sheetName val="domain"/>
      <sheetName val="index"/>
      <sheetName val="data"/>
    </sheetNames>
    <sheetDataSet>
      <sheetData sheetId="0">
        <row r="1">
          <cell r="B1" t="str">
            <v>테이블명</v>
          </cell>
          <cell r="C1">
            <v>0</v>
          </cell>
          <cell r="D1" t="str">
            <v>영역</v>
          </cell>
        </row>
        <row r="2">
          <cell r="B2" t="str">
            <v>논리</v>
          </cell>
          <cell r="C2" t="str">
            <v>물리</v>
          </cell>
          <cell r="D2">
            <v>0</v>
          </cell>
        </row>
        <row r="3">
          <cell r="B3" t="str">
            <v>연계 부서</v>
          </cell>
          <cell r="C3" t="str">
            <v>T_IF_DEPT</v>
          </cell>
          <cell r="D3" t="str">
            <v>연계</v>
          </cell>
        </row>
        <row r="4">
          <cell r="B4" t="str">
            <v>연계 본부</v>
          </cell>
          <cell r="C4" t="str">
            <v>T_IF_HDEPT</v>
          </cell>
          <cell r="D4" t="str">
            <v>연계</v>
          </cell>
        </row>
        <row r="5">
          <cell r="B5" t="str">
            <v>연계 직위</v>
          </cell>
          <cell r="C5" t="str">
            <v>T_IF_PSTN</v>
          </cell>
          <cell r="D5" t="str">
            <v>연계</v>
          </cell>
        </row>
        <row r="6">
          <cell r="B6" t="str">
            <v>연계 사용자</v>
          </cell>
          <cell r="C6" t="str">
            <v>T_IF_USER</v>
          </cell>
          <cell r="D6" t="str">
            <v>연계</v>
          </cell>
        </row>
        <row r="7">
          <cell r="B7" t="str">
            <v>연계 부서 분류</v>
          </cell>
          <cell r="C7" t="str">
            <v>T_IF_DEPT_CL</v>
          </cell>
          <cell r="D7" t="str">
            <v>연계</v>
          </cell>
        </row>
        <row r="8">
          <cell r="B8" t="str">
            <v>연계 태블로 프로젝트</v>
          </cell>
          <cell r="C8" t="str">
            <v>T_IF_TABLEAU_PROJECT</v>
          </cell>
          <cell r="D8" t="str">
            <v>연계</v>
          </cell>
        </row>
        <row r="9">
          <cell r="B9" t="str">
            <v>연계 태블로 워크북</v>
          </cell>
          <cell r="C9" t="str">
            <v>T_IF_TABLEAU_WORKBOOK</v>
          </cell>
          <cell r="D9" t="str">
            <v>연계</v>
          </cell>
        </row>
        <row r="10">
          <cell r="B10" t="str">
            <v>연계 태블로 뷰</v>
          </cell>
          <cell r="C10" t="str">
            <v>T_IF_TABLEAU_VIEW</v>
          </cell>
          <cell r="D10" t="str">
            <v>연계</v>
          </cell>
        </row>
        <row r="11">
          <cell r="B11" t="str">
            <v>연계 태블로 사용자</v>
          </cell>
          <cell r="C11" t="str">
            <v>T_IF_TABLEAU_USER</v>
          </cell>
          <cell r="D11" t="str">
            <v>연계</v>
          </cell>
        </row>
        <row r="12">
          <cell r="B12" t="str">
            <v>로그 참조 정보</v>
          </cell>
          <cell r="C12" t="str">
            <v>T_LOG_REF_INFO</v>
          </cell>
          <cell r="D12" t="str">
            <v>로그</v>
          </cell>
        </row>
        <row r="13">
          <cell r="B13" t="str">
            <v>로그 연계</v>
          </cell>
          <cell r="C13" t="str">
            <v>T_LOG_IF</v>
          </cell>
          <cell r="D13" t="str">
            <v>로그</v>
          </cell>
        </row>
        <row r="14">
          <cell r="B14" t="str">
            <v>로그 요청 관리자 시스템</v>
          </cell>
          <cell r="C14" t="str">
            <v>T_LOG_RQST_MGR_SYS</v>
          </cell>
          <cell r="D14" t="str">
            <v>로그</v>
          </cell>
        </row>
        <row r="15">
          <cell r="B15" t="str">
            <v>로그 요청 사용자 시스템</v>
          </cell>
          <cell r="C15" t="str">
            <v>T_LOG_RQST_USER_SYS</v>
          </cell>
          <cell r="D15" t="str">
            <v>로그</v>
          </cell>
        </row>
        <row r="16">
          <cell r="B16" t="str">
            <v>로그 검색 키워드</v>
          </cell>
          <cell r="C16" t="str">
            <v>T_LOG_SRCH_KWD</v>
          </cell>
          <cell r="D16" t="str">
            <v>로그</v>
          </cell>
        </row>
        <row r="17">
          <cell r="B17" t="str">
            <v>로그 태블로 관리자 시스템</v>
          </cell>
          <cell r="C17" t="str">
            <v>T_LOG_TABLEAU_MGR_SYS</v>
          </cell>
          <cell r="D17" t="str">
            <v>로그</v>
          </cell>
        </row>
        <row r="18">
          <cell r="B18" t="str">
            <v>로그 태블로 사용자 시스템</v>
          </cell>
          <cell r="C18" t="str">
            <v>T_LOG_TABLEAU_USER_SYS</v>
          </cell>
          <cell r="D18" t="str">
            <v>로그</v>
          </cell>
        </row>
        <row r="19">
          <cell r="B19" t="str">
            <v>로그 비즈메타 관리자 시스템</v>
          </cell>
          <cell r="C19" t="str">
            <v>T_LOG_BIZMETA_MGR_SYS</v>
          </cell>
          <cell r="D19" t="str">
            <v>로그</v>
          </cell>
        </row>
        <row r="20">
          <cell r="B20" t="str">
            <v>로그 비즈메타 사용자 시스템</v>
          </cell>
          <cell r="C20" t="str">
            <v>T_LOG_BIZMETA_USER_SYS</v>
          </cell>
          <cell r="D20" t="str">
            <v>로그</v>
          </cell>
        </row>
        <row r="21">
          <cell r="B21" t="str">
            <v>로그 AWS 관리자 시스템</v>
          </cell>
          <cell r="C21" t="str">
            <v>T_LOG_AWS_MGR_SYS</v>
          </cell>
          <cell r="D21" t="str">
            <v>로그</v>
          </cell>
        </row>
        <row r="22">
          <cell r="B22" t="str">
            <v>로그 AWS 사용자 시스템</v>
          </cell>
          <cell r="C22" t="str">
            <v>T_LOG_AWS_USER_SYS</v>
          </cell>
          <cell r="D22" t="str">
            <v>로그</v>
          </cell>
        </row>
        <row r="23">
          <cell r="B23" t="str">
            <v>부서 이력</v>
          </cell>
          <cell r="C23" t="str">
            <v>T_DEPT_HIST</v>
          </cell>
          <cell r="D23" t="str">
            <v>이력</v>
          </cell>
        </row>
        <row r="24">
          <cell r="B24" t="str">
            <v>본부 이력</v>
          </cell>
          <cell r="C24" t="str">
            <v>T_HDEPT_HIST</v>
          </cell>
          <cell r="D24" t="str">
            <v>이력</v>
          </cell>
        </row>
        <row r="25">
          <cell r="B25" t="str">
            <v>직위 이력</v>
          </cell>
          <cell r="C25" t="str">
            <v>T_PSTN_HIST</v>
          </cell>
          <cell r="D25" t="str">
            <v>이력</v>
          </cell>
        </row>
        <row r="26">
          <cell r="B26" t="str">
            <v>사용자 이력</v>
          </cell>
          <cell r="C26" t="str">
            <v>T_USER_HIST</v>
          </cell>
          <cell r="D26" t="str">
            <v>이력</v>
          </cell>
        </row>
        <row r="27">
          <cell r="B27" t="str">
            <v>프로젝트 이력</v>
          </cell>
          <cell r="C27" t="str">
            <v>T_PROJECT_HIST</v>
          </cell>
          <cell r="D27" t="str">
            <v>이력</v>
          </cell>
        </row>
        <row r="28">
          <cell r="B28" t="str">
            <v>프로젝트 사용자 이력</v>
          </cell>
          <cell r="C28" t="str">
            <v>T_PROJECT_USER_HIST</v>
          </cell>
          <cell r="D28" t="str">
            <v>이력</v>
          </cell>
        </row>
        <row r="29">
          <cell r="B29" t="str">
            <v>보고서 이력</v>
          </cell>
          <cell r="C29" t="str">
            <v>T_REPORT_HIST</v>
          </cell>
          <cell r="D29" t="str">
            <v>이력</v>
          </cell>
        </row>
        <row r="30">
          <cell r="B30" t="str">
            <v>보고서 사용자 이력</v>
          </cell>
          <cell r="C30" t="str">
            <v>T_REPORT_USER_HIST</v>
          </cell>
          <cell r="D30" t="str">
            <v>이력</v>
          </cell>
        </row>
        <row r="31">
          <cell r="B31" t="str">
            <v>코드</v>
          </cell>
          <cell r="C31" t="str">
            <v>T_CODE</v>
          </cell>
          <cell r="D31" t="str">
            <v>공통</v>
          </cell>
        </row>
        <row r="32">
          <cell r="B32" t="str">
            <v>부서</v>
          </cell>
          <cell r="C32" t="str">
            <v>T_DEPT</v>
          </cell>
          <cell r="D32" t="str">
            <v>공통</v>
          </cell>
        </row>
        <row r="33">
          <cell r="B33" t="str">
            <v>본부</v>
          </cell>
          <cell r="C33" t="str">
            <v>T_HDEPT</v>
          </cell>
          <cell r="D33" t="str">
            <v>공통</v>
          </cell>
        </row>
        <row r="34">
          <cell r="B34" t="str">
            <v>직위</v>
          </cell>
          <cell r="C34" t="str">
            <v>T_PSTN</v>
          </cell>
          <cell r="D34" t="str">
            <v>공통</v>
          </cell>
        </row>
        <row r="35">
          <cell r="B35" t="str">
            <v>사용자</v>
          </cell>
          <cell r="C35" t="str">
            <v>T_USER</v>
          </cell>
          <cell r="D35" t="str">
            <v>공통</v>
          </cell>
        </row>
        <row r="36">
          <cell r="B36" t="str">
            <v>사용자 테스트</v>
          </cell>
          <cell r="C36" t="str">
            <v>T_USER_TEST</v>
          </cell>
          <cell r="D36" t="str">
            <v>공통</v>
          </cell>
        </row>
        <row r="37">
          <cell r="B37" t="str">
            <v>부서 분류</v>
          </cell>
          <cell r="C37" t="str">
            <v>T_DEPT_CL</v>
          </cell>
          <cell r="D37" t="str">
            <v>공통</v>
          </cell>
        </row>
        <row r="38">
          <cell r="B38" t="str">
            <v>ID 순번</v>
          </cell>
          <cell r="C38" t="str">
            <v>T_ID_SN</v>
          </cell>
          <cell r="D38" t="str">
            <v>공통</v>
          </cell>
        </row>
        <row r="39">
          <cell r="B39" t="str">
            <v>파일</v>
          </cell>
          <cell r="C39" t="str">
            <v>T_FILE</v>
          </cell>
          <cell r="D39" t="str">
            <v>공통</v>
          </cell>
        </row>
        <row r="40">
          <cell r="B40" t="str">
            <v>게시판 공지사항</v>
          </cell>
          <cell r="C40" t="str">
            <v>T_BBS_NOTICE</v>
          </cell>
          <cell r="D40" t="str">
            <v>공통</v>
          </cell>
        </row>
        <row r="41">
          <cell r="B41" t="str">
            <v>게시판 FAQ</v>
          </cell>
          <cell r="C41" t="str">
            <v>T_BBS_FAQ</v>
          </cell>
          <cell r="D41" t="str">
            <v>공통</v>
          </cell>
        </row>
        <row r="42">
          <cell r="B42" t="str">
            <v>게시판 QNA</v>
          </cell>
          <cell r="C42" t="str">
            <v>T_BBS_QNA</v>
          </cell>
          <cell r="D42" t="str">
            <v>공통</v>
          </cell>
        </row>
        <row r="43">
          <cell r="B43" t="str">
            <v>게시판 분석</v>
          </cell>
          <cell r="C43" t="str">
            <v>T_BBS_ANALYSIS</v>
          </cell>
          <cell r="D43" t="str">
            <v>공통</v>
          </cell>
        </row>
        <row r="44">
          <cell r="B44" t="str">
            <v>뉴스 정보</v>
          </cell>
          <cell r="C44" t="str">
            <v>T_NEWS_INFO</v>
          </cell>
          <cell r="D44" t="str">
            <v>공통</v>
          </cell>
        </row>
        <row r="45">
          <cell r="B45" t="str">
            <v>리서치 정보</v>
          </cell>
          <cell r="C45" t="str">
            <v>T_RESRCH_INFO</v>
          </cell>
          <cell r="D45" t="str">
            <v>공통</v>
          </cell>
        </row>
        <row r="46">
          <cell r="B46" t="str">
            <v>순위 정보</v>
          </cell>
          <cell r="C46" t="str">
            <v>T_RANK_INFO</v>
          </cell>
          <cell r="D46" t="str">
            <v>공통</v>
          </cell>
        </row>
        <row r="47">
          <cell r="B47" t="str">
            <v>관리자 권한</v>
          </cell>
          <cell r="C47" t="str">
            <v>T_MGR_AUTH</v>
          </cell>
          <cell r="D47" t="str">
            <v>관리자</v>
          </cell>
        </row>
        <row r="48">
          <cell r="B48" t="str">
            <v>관리자 시스템 권한</v>
          </cell>
          <cell r="C48" t="str">
            <v>T_MGR_SYS_AUTH</v>
          </cell>
          <cell r="D48" t="str">
            <v>관리자</v>
          </cell>
        </row>
        <row r="49">
          <cell r="B49" t="str">
            <v>관리자 시스템 메뉴</v>
          </cell>
          <cell r="C49" t="str">
            <v>T_MGR_SYS_MENU</v>
          </cell>
          <cell r="D49" t="str">
            <v>관리자</v>
          </cell>
        </row>
        <row r="50">
          <cell r="B50" t="str">
            <v>관리자 시스템 메뉴 권한</v>
          </cell>
          <cell r="C50" t="str">
            <v>T_MGR_SYS_MENU_AUTH</v>
          </cell>
          <cell r="D50" t="str">
            <v>관리자</v>
          </cell>
        </row>
        <row r="51">
          <cell r="B51" t="str">
            <v>관리자 시스템 스케줄</v>
          </cell>
          <cell r="C51" t="str">
            <v>T_MGR_SYS_SCHEDULE</v>
          </cell>
          <cell r="D51" t="str">
            <v>관리자</v>
          </cell>
        </row>
        <row r="52">
          <cell r="B52" t="str">
            <v>관리자 시스템 스케줄 락</v>
          </cell>
          <cell r="C52" t="str">
            <v>T_MGR_SYS_SCHEDULE_LOCK</v>
          </cell>
          <cell r="D52" t="str">
            <v>관리자</v>
          </cell>
        </row>
        <row r="53">
          <cell r="B53" t="str">
            <v>사용자 권한</v>
          </cell>
          <cell r="C53" t="str">
            <v>T_USER_AUTH</v>
          </cell>
          <cell r="D53" t="str">
            <v>사용자</v>
          </cell>
        </row>
        <row r="54">
          <cell r="B54" t="str">
            <v>사용자 시스템 권한</v>
          </cell>
          <cell r="C54" t="str">
            <v>T_USER_SYS_AUTH</v>
          </cell>
          <cell r="D54" t="str">
            <v>사용자</v>
          </cell>
        </row>
        <row r="55">
          <cell r="B55" t="str">
            <v>사용자 시스템 메뉴</v>
          </cell>
          <cell r="C55" t="str">
            <v>T_USER_SYS_MENU</v>
          </cell>
          <cell r="D55" t="str">
            <v>사용자</v>
          </cell>
        </row>
        <row r="56">
          <cell r="B56" t="str">
            <v>사용자 시스템 메뉴 권한</v>
          </cell>
          <cell r="C56" t="str">
            <v>T_USER_SYS_MENU_AUTH</v>
          </cell>
          <cell r="D56" t="str">
            <v>사용자</v>
          </cell>
        </row>
        <row r="57">
          <cell r="B57" t="str">
            <v>라이선스</v>
          </cell>
          <cell r="C57" t="str">
            <v>T_LICENSE</v>
          </cell>
          <cell r="D57" t="str">
            <v>업무</v>
          </cell>
        </row>
        <row r="58">
          <cell r="B58" t="str">
            <v>외부 시스템</v>
          </cell>
          <cell r="C58" t="str">
            <v>T_EXTRNL_SYS</v>
          </cell>
          <cell r="D58" t="str">
            <v>업무</v>
          </cell>
        </row>
        <row r="59">
          <cell r="B59" t="str">
            <v>외부 데이터</v>
          </cell>
          <cell r="C59" t="str">
            <v>T_EXTRNL_DATA</v>
          </cell>
          <cell r="D59" t="str">
            <v>업무</v>
          </cell>
        </row>
        <row r="60">
          <cell r="B60" t="str">
            <v>검색 키워드</v>
          </cell>
          <cell r="C60" t="str">
            <v>T_SRCH_KWD</v>
          </cell>
          <cell r="D60" t="str">
            <v>업무</v>
          </cell>
        </row>
        <row r="61">
          <cell r="B61" t="str">
            <v>업무 카테고리</v>
          </cell>
          <cell r="C61" t="str">
            <v>T_WRK_CAT</v>
          </cell>
          <cell r="D61" t="str">
            <v>업무</v>
          </cell>
        </row>
        <row r="62">
          <cell r="B62" t="str">
            <v>역할 그룹</v>
          </cell>
          <cell r="C62" t="str">
            <v>T_ROLE_GROUP</v>
          </cell>
          <cell r="D62" t="str">
            <v>업무</v>
          </cell>
        </row>
        <row r="63">
          <cell r="B63" t="str">
            <v>역할 그룹 상세</v>
          </cell>
          <cell r="C63" t="str">
            <v>T_ROLE_GROUP_DTL</v>
          </cell>
          <cell r="D63" t="str">
            <v>업무</v>
          </cell>
        </row>
        <row r="64">
          <cell r="B64" t="str">
            <v>프로젝트 신청</v>
          </cell>
          <cell r="C64" t="str">
            <v>T_PROJECT_APPLY</v>
          </cell>
          <cell r="D64" t="str">
            <v>업무</v>
          </cell>
        </row>
        <row r="65">
          <cell r="B65" t="str">
            <v>프로젝트</v>
          </cell>
          <cell r="C65" t="str">
            <v>T_PROJECT</v>
          </cell>
          <cell r="D65" t="str">
            <v>업무</v>
          </cell>
        </row>
        <row r="66">
          <cell r="B66" t="str">
            <v>프로젝트 사용자</v>
          </cell>
          <cell r="C66" t="str">
            <v>T_PROJECT_USER</v>
          </cell>
          <cell r="D66" t="str">
            <v>업무</v>
          </cell>
        </row>
        <row r="67">
          <cell r="B67" t="str">
            <v>보고서</v>
          </cell>
          <cell r="C67" t="str">
            <v>T_REPORT</v>
          </cell>
          <cell r="D67" t="str">
            <v>업무</v>
          </cell>
        </row>
        <row r="68">
          <cell r="B68" t="str">
            <v>보고서 사용자</v>
          </cell>
          <cell r="C68" t="str">
            <v>T_REPORT_USER</v>
          </cell>
          <cell r="D68" t="str">
            <v>업무</v>
          </cell>
        </row>
        <row r="69">
          <cell r="B69" t="str">
            <v>AWS 인스턴스</v>
          </cell>
          <cell r="C69" t="str">
            <v>T_AWS_INSTANCE</v>
          </cell>
          <cell r="D69" t="str">
            <v>업무</v>
          </cell>
        </row>
        <row r="70">
          <cell r="B70" t="str">
            <v>태블로 프로젝트</v>
          </cell>
          <cell r="C70" t="str">
            <v>T_TABLEAU_PROJECT</v>
          </cell>
          <cell r="D70" t="str">
            <v>업무</v>
          </cell>
        </row>
        <row r="71">
          <cell r="B71" t="str">
            <v>태블로 워크북</v>
          </cell>
          <cell r="C71" t="str">
            <v>T_TABLEAU_WORKBOOK</v>
          </cell>
          <cell r="D71" t="str">
            <v>업무</v>
          </cell>
        </row>
        <row r="72">
          <cell r="B72" t="str">
            <v>태블로 뷰</v>
          </cell>
          <cell r="C72" t="str">
            <v>T_TABLEAU_VIEW</v>
          </cell>
          <cell r="D72" t="str">
            <v>업무</v>
          </cell>
        </row>
        <row r="73">
          <cell r="B73" t="str">
            <v>태블로 사용자</v>
          </cell>
          <cell r="C73" t="str">
            <v>T_TABLEAU_USER</v>
          </cell>
          <cell r="D73" t="str">
            <v>업무</v>
          </cell>
        </row>
        <row r="74">
          <cell r="B74" t="str">
            <v>승인 요청</v>
          </cell>
          <cell r="C74" t="str">
            <v>T_APRV_RQST</v>
          </cell>
          <cell r="D74" t="str">
            <v>업무</v>
          </cell>
        </row>
        <row r="75">
          <cell r="B75" t="str">
            <v>승인 요청 상세</v>
          </cell>
          <cell r="C75" t="str">
            <v>T_APRV_RQST_DTL</v>
          </cell>
          <cell r="D75" t="str">
            <v>업무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workbookViewId="0">
      <selection activeCell="C25" sqref="C25"/>
    </sheetView>
  </sheetViews>
  <sheetFormatPr defaultRowHeight="15.6" x14ac:dyDescent="0.35"/>
  <cols>
    <col min="1" max="1" width="5.5546875" bestFit="1" customWidth="1"/>
    <col min="2" max="2" width="24" bestFit="1" customWidth="1"/>
    <col min="3" max="3" width="25.5546875" bestFit="1" customWidth="1"/>
    <col min="4" max="4" width="7.33203125" bestFit="1" customWidth="1"/>
    <col min="5" max="5" width="29" bestFit="1" customWidth="1"/>
    <col min="6" max="6" width="7.33203125" bestFit="1" customWidth="1"/>
    <col min="7" max="7" width="19" customWidth="1"/>
    <col min="8" max="8" width="10.6640625" customWidth="1"/>
  </cols>
  <sheetData>
    <row r="1" spans="1:19" x14ac:dyDescent="0.35">
      <c r="A1" s="114" t="s">
        <v>2</v>
      </c>
      <c r="B1" s="114" t="s">
        <v>3</v>
      </c>
      <c r="C1" s="114"/>
      <c r="D1" s="114" t="s">
        <v>4</v>
      </c>
      <c r="E1" s="114" t="s">
        <v>5</v>
      </c>
      <c r="F1" s="115" t="s">
        <v>17</v>
      </c>
      <c r="G1" s="114" t="s">
        <v>0</v>
      </c>
    </row>
    <row r="2" spans="1:19" x14ac:dyDescent="0.35">
      <c r="A2" s="114"/>
      <c r="B2" s="1" t="s">
        <v>8</v>
      </c>
      <c r="C2" s="1" t="s">
        <v>7</v>
      </c>
      <c r="D2" s="114"/>
      <c r="E2" s="114"/>
      <c r="F2" s="116"/>
      <c r="G2" s="114"/>
    </row>
    <row r="3" spans="1:19" x14ac:dyDescent="0.35">
      <c r="A3" s="38">
        <v>1</v>
      </c>
      <c r="B3" s="2" t="s">
        <v>32</v>
      </c>
      <c r="C3" s="2" t="s">
        <v>18</v>
      </c>
      <c r="D3" s="3" t="s">
        <v>31</v>
      </c>
      <c r="E3" s="2" t="s">
        <v>35</v>
      </c>
      <c r="F3" s="33" t="s">
        <v>1</v>
      </c>
      <c r="G3" s="2"/>
      <c r="H3" s="35" t="str">
        <f>"|||-- "&amp;D3&amp;" "&amp;B3&amp;"|DROP TABLE IF EXISTS "&amp;C3&amp;" CASCADE;|CREATE TABLE IF NOT EXISTS "&amp;C3&amp;" (|"&amp;column!$N48&amp;"|"&amp;column!$N49&amp;"|"&amp;column!$N50&amp;"|"&amp;column!$N51&amp;"|"&amp;column!$N52&amp;"|"&amp;column!$N53&amp;"|"&amp;column!$N54&amp;"|"&amp;column!$N55&amp;"|"&amp;column!$N56&amp;"|"&amp;column!$N57&amp;"|) ENGINE=InnoDB DEFAULT CHARSET=utf8 COMMENT '"&amp;B3&amp;IF(E3="","","["&amp;E3&amp;"]")&amp;"';|ALTER TABLE "&amp;C3&amp;" ADD CONSTRAINT "&amp;C3&amp;"_PK PRIMARY KEY();|-- CREATE INDEX "&amp;C3&amp;"_IX1 ON "&amp;C3&amp;"();"</f>
        <v>|||-- 공통 코드|DROP TABLE IF EXISTS T_CODE CASCADE;|CREATE TABLE IF NOT EXISTS T_CODE (|    GROUP_ID VARCHAR(64) NOT NULL COMMENT '그룹 ID'|  , CODE_ID VARCHAR(64) NOT NULL COMMENT '코드 ID'|  , CODE_NM VARCHAR(256) COMMENT '코드 명'|  , CODE_DSC VARCHAR(1000) COMMENT '코드 설명'|  , ORD_SEQ NUMERIC(5,0) COMMENT '정렬 순서'|  , USE_YN VARCHAR(1) DEFAULT 'N' COMMENT '사용 여부'|  , RGST_ID VARCHAR(32) NOT NULL COMMENT '등록 ID'|  , RGST_DT TIMESTAMP DEFAULT CURRENT_TIMESTAMP NOT NULL COMMENT '등록 일시'|  , MODI_ID VARCHAR(32) NOT NULL COMMENT '수정 ID'|  , MODI_DT TIMESTAMP DEFAULT CURRENT_TIMESTAMP NOT NULL COMMENT '수정 일시'|) ENGINE=InnoDB DEFAULT CHARSET=utf8 COMMENT '코드[공통 코드]';|ALTER TABLE T_CODE ADD CONSTRAINT T_CODE_PK PRIMARY KEY();|-- CREATE INDEX T_CODE_IX1 ON T_CODE();</v>
      </c>
      <c r="I3" s="35" t="str">
        <f>"||-- "&amp;D3&amp;"    "&amp;B3&amp;"|TRUNCATE TABLE "&amp;C3&amp;";"</f>
        <v>||-- 공통    코드|TRUNCATE TABLE T_CODE;</v>
      </c>
      <c r="S3" s="35"/>
    </row>
    <row r="4" spans="1:19" x14ac:dyDescent="0.35">
      <c r="A4" s="38">
        <v>2</v>
      </c>
      <c r="B4" s="2" t="s">
        <v>27</v>
      </c>
      <c r="C4" s="2" t="s">
        <v>20</v>
      </c>
      <c r="D4" s="3" t="s">
        <v>31</v>
      </c>
      <c r="E4" s="2" t="s">
        <v>22</v>
      </c>
      <c r="F4" s="3"/>
      <c r="G4" s="2"/>
      <c r="H4" s="35" t="str">
        <f t="shared" ref="H4:H33" si="0">"|||-- "&amp;D4&amp;" "&amp;B4&amp;"|DROP TABLE IF EXISTS "&amp;C4&amp;" CASCADE;|CREATE TABLE IF NOT EXISTS "&amp;C4&amp;" (||) ENGINE=InnoDB DEFAULT CHARSET=utf8 COMMENT '"&amp;B4&amp;IF(E4="","","["&amp;E4&amp;"]")&amp;"';|ALTER TABLE "&amp;C4&amp;" ADD CONSTRAINT "&amp;C4&amp;"_PK PRIMARY KEY();|-- CREATE INDEX "&amp;C4&amp;"_IX1 ON "&amp;C4&amp;"();"</f>
        <v>|||-- 공통 부서|DROP TABLE IF EXISTS T_DEPT CASCADE;|CREATE TABLE IF NOT EXISTS T_DEPT (||) ENGINE=InnoDB DEFAULT CHARSET=utf8 COMMENT '부서[부서 정보]';|ALTER TABLE T_DEPT ADD CONSTRAINT T_DEPT_PK PRIMARY KEY();|-- CREATE INDEX T_DEPT_IX1 ON T_DEPT();</v>
      </c>
      <c r="I4" s="35" t="str">
        <f t="shared" ref="I4:I33" si="1">"||-- "&amp;D4&amp;"    "&amp;B4&amp;"|TRUNCATE TABLE "&amp;C4&amp;";"</f>
        <v>||-- 공통    부서|TRUNCATE TABLE T_DEPT;</v>
      </c>
    </row>
    <row r="5" spans="1:19" x14ac:dyDescent="0.35">
      <c r="A5" s="43">
        <v>3</v>
      </c>
      <c r="B5" s="2" t="s">
        <v>33</v>
      </c>
      <c r="C5" s="2" t="s">
        <v>34</v>
      </c>
      <c r="D5" s="3" t="s">
        <v>31</v>
      </c>
      <c r="E5" s="2" t="s">
        <v>36</v>
      </c>
      <c r="F5" s="3"/>
      <c r="G5" s="2"/>
      <c r="H5" s="35" t="str">
        <f t="shared" si="0"/>
        <v>|||-- 공통 본부|DROP TABLE IF EXISTS T_HDEPT CASCADE;|CREATE TABLE IF NOT EXISTS T_HDEPT (||) ENGINE=InnoDB DEFAULT CHARSET=utf8 COMMENT '본부[본부 정보]';|ALTER TABLE T_HDEPT ADD CONSTRAINT T_HDEPT_PK PRIMARY KEY();|-- CREATE INDEX T_HDEPT_IX1 ON T_HDEPT();</v>
      </c>
      <c r="I5" s="35" t="str">
        <f t="shared" si="1"/>
        <v>||-- 공통    본부|TRUNCATE TABLE T_HDEPT;</v>
      </c>
    </row>
    <row r="6" spans="1:19" x14ac:dyDescent="0.35">
      <c r="A6" s="43">
        <v>4</v>
      </c>
      <c r="B6" s="2" t="s">
        <v>28</v>
      </c>
      <c r="C6" s="2" t="s">
        <v>21</v>
      </c>
      <c r="D6" s="3" t="s">
        <v>31</v>
      </c>
      <c r="E6" s="2" t="s">
        <v>23</v>
      </c>
      <c r="F6" s="3"/>
      <c r="G6" s="2"/>
      <c r="H6" s="35" t="str">
        <f t="shared" si="0"/>
        <v>|||-- 공통 직위|DROP TABLE IF EXISTS T_PSTN CASCADE;|CREATE TABLE IF NOT EXISTS T_PSTN (||) ENGINE=InnoDB DEFAULT CHARSET=utf8 COMMENT '직위[직위 정보]';|ALTER TABLE T_PSTN ADD CONSTRAINT T_PSTN_PK PRIMARY KEY();|-- CREATE INDEX T_PSTN_IX1 ON T_PSTN();</v>
      </c>
      <c r="I6" s="35" t="str">
        <f t="shared" si="1"/>
        <v>||-- 공통    직위|TRUNCATE TABLE T_PSTN;</v>
      </c>
    </row>
    <row r="7" spans="1:19" x14ac:dyDescent="0.35">
      <c r="A7" s="43">
        <v>5</v>
      </c>
      <c r="B7" s="2" t="s">
        <v>24</v>
      </c>
      <c r="C7" s="2" t="s">
        <v>19</v>
      </c>
      <c r="D7" s="3" t="s">
        <v>31</v>
      </c>
      <c r="E7" s="2" t="s">
        <v>37</v>
      </c>
      <c r="F7" s="3"/>
      <c r="G7" s="2"/>
      <c r="H7" s="35" t="str">
        <f t="shared" si="0"/>
        <v>|||-- 공통 사용자|DROP TABLE IF EXISTS T_USER CASCADE;|CREATE TABLE IF NOT EXISTS T_USER (||) ENGINE=InnoDB DEFAULT CHARSET=utf8 COMMENT '사용자[사용자 정보]';|ALTER TABLE T_USER ADD CONSTRAINT T_USER_PK PRIMARY KEY();|-- CREATE INDEX T_USER_IX1 ON T_USER();</v>
      </c>
      <c r="I7" s="35" t="str">
        <f t="shared" si="1"/>
        <v>||-- 공통    사용자|TRUNCATE TABLE T_USER;</v>
      </c>
    </row>
    <row r="8" spans="1:19" x14ac:dyDescent="0.35">
      <c r="A8" s="43">
        <v>6</v>
      </c>
      <c r="B8" s="2" t="s">
        <v>393</v>
      </c>
      <c r="C8" s="2" t="s">
        <v>394</v>
      </c>
      <c r="D8" s="30" t="s">
        <v>31</v>
      </c>
      <c r="E8" s="2" t="s">
        <v>708</v>
      </c>
      <c r="F8" s="30"/>
      <c r="G8" s="2"/>
      <c r="H8" s="35" t="str">
        <f t="shared" si="0"/>
        <v>|||-- 공통 사용자 테스트|DROP TABLE IF EXISTS T_USER_TEST CASCADE;|CREATE TABLE IF NOT EXISTS T_USER_TEST (||) ENGINE=InnoDB DEFAULT CHARSET=utf8 COMMENT '사용자 테스트[테스트 사용자]';|ALTER TABLE T_USER_TEST ADD CONSTRAINT T_USER_TEST_PK PRIMARY KEY();|-- CREATE INDEX T_USER_TEST_IX1 ON T_USER_TEST();</v>
      </c>
      <c r="I8" s="35" t="str">
        <f t="shared" si="1"/>
        <v>||-- 공통    사용자 테스트|TRUNCATE TABLE T_USER_TEST;</v>
      </c>
    </row>
    <row r="9" spans="1:19" x14ac:dyDescent="0.35">
      <c r="A9" s="43">
        <v>7</v>
      </c>
      <c r="B9" s="2" t="s">
        <v>326</v>
      </c>
      <c r="C9" s="2" t="s">
        <v>327</v>
      </c>
      <c r="D9" s="18" t="s">
        <v>304</v>
      </c>
      <c r="E9" s="2" t="s">
        <v>323</v>
      </c>
      <c r="F9" s="18"/>
      <c r="G9" s="2"/>
      <c r="H9" s="35" t="str">
        <f t="shared" si="0"/>
        <v>|||-- 공통 부서 분류|DROP TABLE IF EXISTS T_DEPT_CL CASCADE;|CREATE TABLE IF NOT EXISTS T_DEPT_CL (||) ENGINE=InnoDB DEFAULT CHARSET=utf8 COMMENT '부서 분류[부서 조직도 정보]';|ALTER TABLE T_DEPT_CL ADD CONSTRAINT T_DEPT_CL_PK PRIMARY KEY();|-- CREATE INDEX T_DEPT_CL_IX1 ON T_DEPT_CL();</v>
      </c>
      <c r="I9" s="35" t="str">
        <f t="shared" si="1"/>
        <v>||-- 공통    부서 분류|TRUNCATE TABLE T_DEPT_CL;</v>
      </c>
    </row>
    <row r="10" spans="1:19" x14ac:dyDescent="0.35">
      <c r="A10" s="43">
        <v>8</v>
      </c>
      <c r="B10" s="2" t="s">
        <v>211</v>
      </c>
      <c r="C10" s="2" t="s">
        <v>213</v>
      </c>
      <c r="D10" s="13" t="s">
        <v>31</v>
      </c>
      <c r="E10" s="2" t="s">
        <v>214</v>
      </c>
      <c r="F10" s="13"/>
      <c r="G10" s="2"/>
      <c r="H10" s="35" t="str">
        <f t="shared" si="0"/>
        <v>|||-- 공통 ID 순번|DROP TABLE IF EXISTS T_ID_SN CASCADE;|CREATE TABLE IF NOT EXISTS T_ID_SN (||) ENGINE=InnoDB DEFAULT CHARSET=utf8 COMMENT 'ID 순번[ID 순번 관리]';|ALTER TABLE T_ID_SN ADD CONSTRAINT T_ID_SN_PK PRIMARY KEY();|-- CREATE INDEX T_ID_SN_IX1 ON T_ID_SN();</v>
      </c>
      <c r="I10" s="35" t="str">
        <f t="shared" si="1"/>
        <v>||-- 공통    ID 순번|TRUNCATE TABLE T_ID_SN;</v>
      </c>
    </row>
    <row r="11" spans="1:19" x14ac:dyDescent="0.35">
      <c r="A11" s="43">
        <v>9</v>
      </c>
      <c r="B11" s="2" t="s">
        <v>204</v>
      </c>
      <c r="C11" s="2" t="s">
        <v>205</v>
      </c>
      <c r="D11" s="13" t="s">
        <v>31</v>
      </c>
      <c r="E11" s="2" t="s">
        <v>206</v>
      </c>
      <c r="F11" s="13"/>
      <c r="G11" s="2"/>
      <c r="H11" s="35" t="str">
        <f t="shared" si="0"/>
        <v>|||-- 공통 파일|DROP TABLE IF EXISTS T_FILE CASCADE;|CREATE TABLE IF NOT EXISTS T_FILE (||) ENGINE=InnoDB DEFAULT CHARSET=utf8 COMMENT '파일[파일 정보]';|ALTER TABLE T_FILE ADD CONSTRAINT T_FILE_PK PRIMARY KEY();|-- CREATE INDEX T_FILE_IX1 ON T_FILE();</v>
      </c>
      <c r="I11" s="35" t="str">
        <f t="shared" si="1"/>
        <v>||-- 공통    파일|TRUNCATE TABLE T_FILE;</v>
      </c>
    </row>
    <row r="12" spans="1:19" x14ac:dyDescent="0.35">
      <c r="A12" s="43">
        <v>10</v>
      </c>
      <c r="B12" s="2" t="s">
        <v>241</v>
      </c>
      <c r="C12" s="2" t="s">
        <v>238</v>
      </c>
      <c r="D12" s="13" t="s">
        <v>31</v>
      </c>
      <c r="E12" s="2" t="s">
        <v>242</v>
      </c>
      <c r="F12" s="18" t="s">
        <v>1</v>
      </c>
      <c r="G12" s="2"/>
      <c r="H12" s="35" t="str">
        <f t="shared" si="0"/>
        <v>|||-- 공통 게시판 공지사항|DROP TABLE IF EXISTS T_BBS_NOTICE CASCADE;|CREATE TABLE IF NOT EXISTS T_BBS_NOTICE (||) ENGINE=InnoDB DEFAULT CHARSET=utf8 COMMENT '게시판 공지사항[공지사항 관리]';|ALTER TABLE T_BBS_NOTICE ADD CONSTRAINT T_BBS_NOTICE_PK PRIMARY KEY();|-- CREATE INDEX T_BBS_NOTICE_IX1 ON T_BBS_NOTICE();</v>
      </c>
      <c r="I12" s="35" t="str">
        <f t="shared" si="1"/>
        <v>||-- 공통    게시판 공지사항|TRUNCATE TABLE T_BBS_NOTICE;</v>
      </c>
    </row>
    <row r="13" spans="1:19" x14ac:dyDescent="0.35">
      <c r="A13" s="43">
        <v>11</v>
      </c>
      <c r="B13" s="2" t="s">
        <v>240</v>
      </c>
      <c r="C13" s="2" t="s">
        <v>239</v>
      </c>
      <c r="D13" s="13" t="s">
        <v>31</v>
      </c>
      <c r="E13" s="2" t="s">
        <v>243</v>
      </c>
      <c r="F13" s="18" t="s">
        <v>1</v>
      </c>
      <c r="G13" s="2"/>
      <c r="H13" s="35" t="str">
        <f t="shared" si="0"/>
        <v>|||-- 공통 게시판 FAQ|DROP TABLE IF EXISTS T_BBS_FAQ CASCADE;|CREATE TABLE IF NOT EXISTS T_BBS_FAQ (||) ENGINE=InnoDB DEFAULT CHARSET=utf8 COMMENT '게시판 FAQ[FAQ 관리]';|ALTER TABLE T_BBS_FAQ ADD CONSTRAINT T_BBS_FAQ_PK PRIMARY KEY();|-- CREATE INDEX T_BBS_FAQ_IX1 ON T_BBS_FAQ();</v>
      </c>
      <c r="I13" s="35" t="str">
        <f t="shared" si="1"/>
        <v>||-- 공통    게시판 FAQ|TRUNCATE TABLE T_BBS_FAQ;</v>
      </c>
    </row>
    <row r="14" spans="1:19" x14ac:dyDescent="0.35">
      <c r="A14" s="43">
        <v>12</v>
      </c>
      <c r="B14" s="2" t="s">
        <v>381</v>
      </c>
      <c r="C14" s="2" t="s">
        <v>383</v>
      </c>
      <c r="D14" s="28" t="s">
        <v>31</v>
      </c>
      <c r="E14" s="2" t="s">
        <v>384</v>
      </c>
      <c r="F14" s="28"/>
      <c r="G14" s="2"/>
      <c r="H14" s="35" t="str">
        <f t="shared" si="0"/>
        <v>|||-- 공통 게시판 QNA|DROP TABLE IF EXISTS T_BBS_QNA CASCADE;|CREATE TABLE IF NOT EXISTS T_BBS_QNA (||) ENGINE=InnoDB DEFAULT CHARSET=utf8 COMMENT '게시판 QNA[QNA 관리]';|ALTER TABLE T_BBS_QNA ADD CONSTRAINT T_BBS_QNA_PK PRIMARY KEY();|-- CREATE INDEX T_BBS_QNA_IX1 ON T_BBS_QNA();</v>
      </c>
      <c r="I14" s="35" t="str">
        <f t="shared" si="1"/>
        <v>||-- 공통    게시판 QNA|TRUNCATE TABLE T_BBS_QNA;</v>
      </c>
    </row>
    <row r="15" spans="1:19" s="35" customFormat="1" x14ac:dyDescent="0.35">
      <c r="A15" s="43">
        <v>13</v>
      </c>
      <c r="B15" s="2" t="s">
        <v>981</v>
      </c>
      <c r="C15" s="2" t="s">
        <v>982</v>
      </c>
      <c r="D15" s="43" t="s">
        <v>546</v>
      </c>
      <c r="E15" s="2" t="s">
        <v>981</v>
      </c>
      <c r="F15" s="43"/>
      <c r="G15" s="2"/>
      <c r="H15" s="35" t="str">
        <f t="shared" si="0"/>
        <v>|||-- 관리자 회사|DROP TABLE IF EXISTS T_COMPANY CASCADE;|CREATE TABLE IF NOT EXISTS T_COMPANY (||) ENGINE=InnoDB DEFAULT CHARSET=utf8 COMMENT '회사[회사]';|ALTER TABLE T_COMPANY ADD CONSTRAINT T_COMPANY_PK PRIMARY KEY();|-- CREATE INDEX T_COMPANY_IX1 ON T_COMPANY();</v>
      </c>
      <c r="I15" s="35" t="str">
        <f t="shared" si="1"/>
        <v>||-- 관리자    회사|TRUNCATE TABLE T_COMPANY;</v>
      </c>
    </row>
    <row r="16" spans="1:19" x14ac:dyDescent="0.35">
      <c r="A16" s="43">
        <v>14</v>
      </c>
      <c r="B16" s="2" t="s">
        <v>955</v>
      </c>
      <c r="C16" s="2" t="s">
        <v>953</v>
      </c>
      <c r="D16" s="3" t="s">
        <v>25</v>
      </c>
      <c r="E16" s="2" t="s">
        <v>955</v>
      </c>
      <c r="F16" s="3" t="s">
        <v>1</v>
      </c>
      <c r="G16" s="2"/>
      <c r="H16" s="35" t="str">
        <f t="shared" si="0"/>
        <v>|||-- 관리자 그룹|DROP TABLE IF EXISTS T_GROUP CASCADE;|CREATE TABLE IF NOT EXISTS T_GROUP (||) ENGINE=InnoDB DEFAULT CHARSET=utf8 COMMENT '그룹[그룹]';|ALTER TABLE T_GROUP ADD CONSTRAINT T_GROUP_PK PRIMARY KEY();|-- CREATE INDEX T_GROUP_IX1 ON T_GROUP();</v>
      </c>
      <c r="I16" s="35" t="str">
        <f t="shared" si="1"/>
        <v>||-- 관리자    그룹|TRUNCATE TABLE T_GROUP;</v>
      </c>
    </row>
    <row r="17" spans="1:9" x14ac:dyDescent="0.35">
      <c r="A17" s="43">
        <v>15</v>
      </c>
      <c r="B17" s="2" t="s">
        <v>1281</v>
      </c>
      <c r="C17" s="2" t="s">
        <v>954</v>
      </c>
      <c r="D17" s="3" t="s">
        <v>25</v>
      </c>
      <c r="E17" s="2" t="s">
        <v>956</v>
      </c>
      <c r="F17" s="3" t="s">
        <v>1</v>
      </c>
      <c r="G17" s="2"/>
      <c r="H17" s="35" t="str">
        <f t="shared" si="0"/>
        <v>|||-- 관리자 그룹 권한|DROP TABLE IF EXISTS T_GROUP_AUTH CASCADE;|CREATE TABLE IF NOT EXISTS T_GROUP_AUTH (||) ENGINE=InnoDB DEFAULT CHARSET=utf8 COMMENT '그룹 권한[그룹 권한]';|ALTER TABLE T_GROUP_AUTH ADD CONSTRAINT T_GROUP_AUTH_PK PRIMARY KEY();|-- CREATE INDEX T_GROUP_AUTH_IX1 ON T_GROUP_AUTH();</v>
      </c>
      <c r="I17" s="35" t="str">
        <f t="shared" si="1"/>
        <v>||-- 관리자    그룹 권한|TRUNCATE TABLE T_GROUP_AUTH;</v>
      </c>
    </row>
    <row r="18" spans="1:9" x14ac:dyDescent="0.35">
      <c r="A18" s="43">
        <v>16</v>
      </c>
      <c r="B18" s="2" t="s">
        <v>979</v>
      </c>
      <c r="C18" s="2" t="s">
        <v>957</v>
      </c>
      <c r="D18" s="3" t="s">
        <v>25</v>
      </c>
      <c r="E18" s="2" t="s">
        <v>979</v>
      </c>
      <c r="F18" s="3" t="s">
        <v>1</v>
      </c>
      <c r="G18" s="2"/>
      <c r="H18" s="35" t="str">
        <f t="shared" si="0"/>
        <v>|||-- 관리자 그룹 메뉴|DROP TABLE IF EXISTS T_GROUP_MENU CASCADE;|CREATE TABLE IF NOT EXISTS T_GROUP_MENU (||) ENGINE=InnoDB DEFAULT CHARSET=utf8 COMMENT '그룹 메뉴[그룹 메뉴]';|ALTER TABLE T_GROUP_MENU ADD CONSTRAINT T_GROUP_MENU_PK PRIMARY KEY();|-- CREATE INDEX T_GROUP_MENU_IX1 ON T_GROUP_MENU();</v>
      </c>
      <c r="I18" s="35" t="str">
        <f t="shared" si="1"/>
        <v>||-- 관리자    그룹 메뉴|TRUNCATE TABLE T_GROUP_MENU;</v>
      </c>
    </row>
    <row r="19" spans="1:9" x14ac:dyDescent="0.35">
      <c r="A19" s="43">
        <v>17</v>
      </c>
      <c r="B19" s="2" t="s">
        <v>980</v>
      </c>
      <c r="C19" s="2" t="s">
        <v>1273</v>
      </c>
      <c r="D19" s="3" t="s">
        <v>24</v>
      </c>
      <c r="E19" s="2" t="s">
        <v>38</v>
      </c>
      <c r="F19" s="3" t="s">
        <v>1</v>
      </c>
      <c r="G19" s="2"/>
      <c r="H19" s="35" t="str">
        <f t="shared" si="0"/>
        <v>|||-- 사용자 그룹 메뉴 권한|DROP TABLE IF EXISTS T_GROUP_MENU_AUTH CASCADE;|CREATE TABLE IF NOT EXISTS T_GROUP_MENU_AUTH (||) ENGINE=InnoDB DEFAULT CHARSET=utf8 COMMENT '그룹 메뉴 권한[사용자 시스템 권한 관리]';|ALTER TABLE T_GROUP_MENU_AUTH ADD CONSTRAINT T_GROUP_MENU_AUTH_PK PRIMARY KEY();|-- CREATE INDEX T_GROUP_MENU_AUTH_IX1 ON T_GROUP_MENU_AUTH();</v>
      </c>
      <c r="I19" s="35" t="str">
        <f t="shared" si="1"/>
        <v>||-- 사용자    그룹 메뉴 권한|TRUNCATE TABLE T_GROUP_MENU_AUTH;</v>
      </c>
    </row>
    <row r="20" spans="1:9" s="35" customFormat="1" x14ac:dyDescent="0.35">
      <c r="A20" s="43">
        <v>18</v>
      </c>
      <c r="B20" s="2" t="s">
        <v>26</v>
      </c>
      <c r="C20" s="2" t="s">
        <v>709</v>
      </c>
      <c r="D20" s="39" t="s">
        <v>710</v>
      </c>
      <c r="E20" s="2" t="s">
        <v>711</v>
      </c>
      <c r="F20" s="2"/>
      <c r="G20" s="2"/>
      <c r="H20" s="35" t="str">
        <f t="shared" si="0"/>
        <v>|||-- 이력 사용자 이력|DROP TABLE IF EXISTS T_USER_HIST CASCADE;|CREATE TABLE IF NOT EXISTS T_USER_HIST (||) ENGINE=InnoDB DEFAULT CHARSET=utf8 COMMENT '사용자 이력[사용자 정보 이력]';|ALTER TABLE T_USER_HIST ADD CONSTRAINT T_USER_HIST_PK PRIMARY KEY();|-- CREATE INDEX T_USER_HIST_IX1 ON T_USER_HIST();</v>
      </c>
      <c r="I20" s="35" t="str">
        <f t="shared" si="1"/>
        <v>||-- 이력    사용자 이력|TRUNCATE TABLE T_USER_HIST;</v>
      </c>
    </row>
    <row r="21" spans="1:9" s="35" customFormat="1" x14ac:dyDescent="0.35">
      <c r="A21" s="43">
        <v>19</v>
      </c>
      <c r="B21" s="2" t="s">
        <v>720</v>
      </c>
      <c r="C21" s="2" t="s">
        <v>733</v>
      </c>
      <c r="D21" s="43" t="s">
        <v>718</v>
      </c>
      <c r="E21" s="2" t="s">
        <v>719</v>
      </c>
      <c r="F21" s="43"/>
      <c r="G21" s="2"/>
      <c r="H21" s="35" t="str">
        <f t="shared" si="0"/>
        <v>|||-- 로그 로그 요청 관리자 시스템|DROP TABLE IF EXISTS T_LOG_RQST_MGR_SYS CASCADE;|CREATE TABLE IF NOT EXISTS T_LOG_RQST_MGR_SYS (||) ENGINE=InnoDB DEFAULT CHARSET=utf8 COMMENT '로그 요청 관리자 시스템[사용자 시스템 요청 로그]';|ALTER TABLE T_LOG_RQST_MGR_SYS ADD CONSTRAINT T_LOG_RQST_MGR_SYS_PK PRIMARY KEY();|-- CREATE INDEX T_LOG_RQST_MGR_SYS_IX1 ON T_LOG_RQST_MGR_SYS();</v>
      </c>
      <c r="I21" s="35" t="str">
        <f t="shared" si="1"/>
        <v>||-- 로그    로그 요청 관리자 시스템|TRUNCATE TABLE T_LOG_RQST_MGR_SYS;</v>
      </c>
    </row>
    <row r="22" spans="1:9" x14ac:dyDescent="0.35">
      <c r="A22" s="43">
        <v>20</v>
      </c>
      <c r="B22" s="2" t="s">
        <v>746</v>
      </c>
      <c r="C22" s="2" t="s">
        <v>747</v>
      </c>
      <c r="D22" s="13" t="s">
        <v>748</v>
      </c>
      <c r="E22" s="2" t="s">
        <v>749</v>
      </c>
      <c r="F22" s="13"/>
      <c r="G22" s="2"/>
      <c r="H22" s="35" t="str">
        <f t="shared" si="0"/>
        <v>|||-- 로그 로그인 이력|DROP TABLE IF EXISTS T_LOGIN_USER_HIST CASCADE;|CREATE TABLE IF NOT EXISTS T_LOGIN_USER_HIST (||) ENGINE=InnoDB DEFAULT CHARSET=utf8 COMMENT '로그인 이력[사용자 로그인 이력 로그]';|ALTER TABLE T_LOGIN_USER_HIST ADD CONSTRAINT T_LOGIN_USER_HIST_PK PRIMARY KEY();|-- CREATE INDEX T_LOGIN_USER_HIST_IX1 ON T_LOGIN_USER_HIST();</v>
      </c>
      <c r="I22" s="35" t="str">
        <f t="shared" si="1"/>
        <v>||-- 로그    로그인 이력|TRUNCATE TABLE T_LOGIN_USER_HIST;</v>
      </c>
    </row>
    <row r="23" spans="1:9" x14ac:dyDescent="0.35">
      <c r="A23" s="43">
        <v>21</v>
      </c>
      <c r="B23" s="2" t="s">
        <v>765</v>
      </c>
      <c r="C23" s="2" t="s">
        <v>764</v>
      </c>
      <c r="D23" s="30" t="s">
        <v>304</v>
      </c>
      <c r="E23" s="2" t="s">
        <v>765</v>
      </c>
      <c r="F23" s="30" t="s">
        <v>1</v>
      </c>
      <c r="G23" s="2"/>
      <c r="H23" s="35" t="str">
        <f t="shared" si="0"/>
        <v>|||-- 공통 공휴일 관리|DROP TABLE IF EXISTS T_HOLIDAY CASCADE;|CREATE TABLE IF NOT EXISTS T_HOLIDAY (||) ENGINE=InnoDB DEFAULT CHARSET=utf8 COMMENT '공휴일 관리[공휴일 관리]';|ALTER TABLE T_HOLIDAY ADD CONSTRAINT T_HOLIDAY_PK PRIMARY KEY();|-- CREATE INDEX T_HOLIDAY_IX1 ON T_HOLIDAY();</v>
      </c>
      <c r="I23" s="35" t="str">
        <f t="shared" si="1"/>
        <v>||-- 공통    공휴일 관리|TRUNCATE TABLE T_HOLIDAY;</v>
      </c>
    </row>
    <row r="24" spans="1:9" x14ac:dyDescent="0.35">
      <c r="A24" s="43">
        <v>22</v>
      </c>
      <c r="B24" s="2" t="s">
        <v>468</v>
      </c>
      <c r="C24" s="2" t="s">
        <v>784</v>
      </c>
      <c r="D24" s="43" t="s">
        <v>718</v>
      </c>
      <c r="E24" s="2" t="s">
        <v>785</v>
      </c>
      <c r="F24" s="43" t="s">
        <v>1</v>
      </c>
      <c r="G24" s="2"/>
      <c r="H24" s="35" t="str">
        <f t="shared" si="0"/>
        <v>|||-- 로그 로그 참조 정보|DROP TABLE IF EXISTS T_LOG_REF_INFO CASCADE;|CREATE TABLE IF NOT EXISTS T_LOG_REF_INFO (||) ENGINE=InnoDB DEFAULT CHARSET=utf8 COMMENT '로그 참조 정보[접속 로그 참조 정보]';|ALTER TABLE T_LOG_REF_INFO ADD CONSTRAINT T_LOG_REF_INFO_PK PRIMARY KEY();|-- CREATE INDEX T_LOG_REF_INFO_IX1 ON T_LOG_REF_INFO();</v>
      </c>
      <c r="I24" s="35" t="str">
        <f t="shared" si="1"/>
        <v>||-- 로그    로그 참조 정보|TRUNCATE TABLE T_LOG_REF_INFO;</v>
      </c>
    </row>
    <row r="25" spans="1:9" x14ac:dyDescent="0.35">
      <c r="A25" s="43">
        <v>23</v>
      </c>
      <c r="B25" s="2" t="s">
        <v>1023</v>
      </c>
      <c r="C25" s="2" t="s">
        <v>1024</v>
      </c>
      <c r="D25" s="43" t="s">
        <v>304</v>
      </c>
      <c r="E25" s="2" t="s">
        <v>1023</v>
      </c>
      <c r="F25" s="43" t="s">
        <v>1</v>
      </c>
      <c r="G25" s="2"/>
      <c r="H25" s="35" t="str">
        <f t="shared" si="0"/>
        <v>|||-- 공통 레포트 관리|DROP TABLE IF EXISTS T_REPORT CASCADE;|CREATE TABLE IF NOT EXISTS T_REPORT (||) ENGINE=InnoDB DEFAULT CHARSET=utf8 COMMENT '레포트 관리[레포트 관리]';|ALTER TABLE T_REPORT ADD CONSTRAINT T_REPORT_PK PRIMARY KEY();|-- CREATE INDEX T_REPORT_IX1 ON T_REPORT();</v>
      </c>
      <c r="I25" s="35" t="str">
        <f t="shared" si="1"/>
        <v>||-- 공통    레포트 관리|TRUNCATE TABLE T_REPORT;</v>
      </c>
    </row>
    <row r="26" spans="1:9" x14ac:dyDescent="0.35">
      <c r="A26" s="43">
        <v>24</v>
      </c>
      <c r="B26" s="2" t="s">
        <v>1025</v>
      </c>
      <c r="C26" s="2" t="s">
        <v>1038</v>
      </c>
      <c r="D26" s="43" t="s">
        <v>304</v>
      </c>
      <c r="E26" s="2" t="s">
        <v>1025</v>
      </c>
      <c r="F26" s="43"/>
      <c r="G26" s="2"/>
      <c r="H26" s="35" t="str">
        <f t="shared" si="0"/>
        <v>|||-- 공통 비밀번호 초기화 관리|DROP TABLE IF EXISTS T_RESET_PASSWORD CASCADE;|CREATE TABLE IF NOT EXISTS T_RESET_PASSWORD (||) ENGINE=InnoDB DEFAULT CHARSET=utf8 COMMENT '비밀번호 초기화 관리[비밀번호 초기화 관리]';|ALTER TABLE T_RESET_PASSWORD ADD CONSTRAINT T_RESET_PASSWORD_PK PRIMARY KEY();|-- CREATE INDEX T_RESET_PASSWORD_IX1 ON T_RESET_PASSWORD();</v>
      </c>
      <c r="I26" s="35" t="str">
        <f t="shared" si="1"/>
        <v>||-- 공통    비밀번호 초기화 관리|TRUNCATE TABLE T_RESET_PASSWORD;</v>
      </c>
    </row>
    <row r="27" spans="1:9" x14ac:dyDescent="0.35">
      <c r="A27" s="43">
        <v>25</v>
      </c>
      <c r="B27" s="2" t="s">
        <v>1041</v>
      </c>
      <c r="C27" s="2" t="s">
        <v>1056</v>
      </c>
      <c r="D27" s="43" t="s">
        <v>304</v>
      </c>
      <c r="E27" s="2" t="s">
        <v>1041</v>
      </c>
      <c r="F27" s="43"/>
      <c r="G27" s="2"/>
      <c r="H27" s="35" t="str">
        <f t="shared" si="0"/>
        <v>|||-- 공통 알람|DROP TABLE IF EXISTS T_ALARM CASCADE;|CREATE TABLE IF NOT EXISTS T_ALARM (||) ENGINE=InnoDB DEFAULT CHARSET=utf8 COMMENT '알람[알람]';|ALTER TABLE T_ALARM ADD CONSTRAINT T_ALARM_PK PRIMARY KEY();|-- CREATE INDEX T_ALARM_IX1 ON T_ALARM();</v>
      </c>
      <c r="I27" s="35" t="str">
        <f t="shared" si="1"/>
        <v>||-- 공통    알람|TRUNCATE TABLE T_ALARM;</v>
      </c>
    </row>
    <row r="28" spans="1:9" x14ac:dyDescent="0.35">
      <c r="A28" s="43">
        <v>26</v>
      </c>
      <c r="B28" s="2" t="s">
        <v>1123</v>
      </c>
      <c r="C28" s="2" t="s">
        <v>1116</v>
      </c>
      <c r="D28" s="43" t="s">
        <v>546</v>
      </c>
      <c r="E28" s="2" t="s">
        <v>1123</v>
      </c>
      <c r="F28" s="43"/>
      <c r="G28" s="2"/>
      <c r="H28" s="35" t="str">
        <f t="shared" si="0"/>
        <v>|||-- 관리자 공급 업체 관리|DROP TABLE IF EXISTS T_SUPPLIER CASCADE;|CREATE TABLE IF NOT EXISTS T_SUPPLIER (||) ENGINE=InnoDB DEFAULT CHARSET=utf8 COMMENT '공급 업체 관리[공급 업체 관리]';|ALTER TABLE T_SUPPLIER ADD CONSTRAINT T_SUPPLIER_PK PRIMARY KEY();|-- CREATE INDEX T_SUPPLIER_IX1 ON T_SUPPLIER();</v>
      </c>
      <c r="I28" s="35" t="str">
        <f t="shared" si="1"/>
        <v>||-- 관리자    공급 업체 관리|TRUNCATE TABLE T_SUPPLIER;</v>
      </c>
    </row>
    <row r="29" spans="1:9" s="35" customFormat="1" x14ac:dyDescent="0.35">
      <c r="A29" s="43">
        <v>26</v>
      </c>
      <c r="B29" s="2" t="s">
        <v>1130</v>
      </c>
      <c r="C29" s="2" t="s">
        <v>1131</v>
      </c>
      <c r="D29" s="43" t="s">
        <v>546</v>
      </c>
      <c r="E29" s="2" t="s">
        <v>1130</v>
      </c>
      <c r="F29" s="43"/>
      <c r="G29" s="2"/>
      <c r="H29" s="35" t="str">
        <f t="shared" si="0"/>
        <v>|||-- 관리자 공급 업체 담당자 관리|DROP TABLE IF EXISTS T_SUPPLIER_MANAGER CASCADE;|CREATE TABLE IF NOT EXISTS T_SUPPLIER_MANAGER (||) ENGINE=InnoDB DEFAULT CHARSET=utf8 COMMENT '공급 업체 담당자 관리[공급 업체 담당자 관리]';|ALTER TABLE T_SUPPLIER_MANAGER ADD CONSTRAINT T_SUPPLIER_MANAGER_PK PRIMARY KEY();|-- CREATE INDEX T_SUPPLIER_MANAGER_IX1 ON T_SUPPLIER_MANAGER();</v>
      </c>
      <c r="I29" s="35" t="str">
        <f t="shared" si="1"/>
        <v>||-- 관리자    공급 업체 담당자 관리|TRUNCATE TABLE T_SUPPLIER_MANAGER;</v>
      </c>
    </row>
    <row r="30" spans="1:9" x14ac:dyDescent="0.35">
      <c r="A30" s="43">
        <v>27</v>
      </c>
      <c r="B30" s="2" t="s">
        <v>1125</v>
      </c>
      <c r="C30" s="2" t="s">
        <v>1110</v>
      </c>
      <c r="D30" s="43" t="s">
        <v>304</v>
      </c>
      <c r="E30" s="2" t="s">
        <v>1125</v>
      </c>
      <c r="F30" s="43"/>
      <c r="G30" s="2"/>
      <c r="H30" s="35" t="str">
        <f t="shared" si="0"/>
        <v>|||-- 공통 제품 코드 관리|DROP TABLE IF EXISTS T_PACKAGING_CODE CASCADE;|CREATE TABLE IF NOT EXISTS T_PACKAGING_CODE (||) ENGINE=InnoDB DEFAULT CHARSET=utf8 COMMENT '제품 코드 관리[제품 코드 관리]';|ALTER TABLE T_PACKAGING_CODE ADD CONSTRAINT T_PACKAGING_CODE_PK PRIMARY KEY();|-- CREATE INDEX T_PACKAGING_CODE_IX1 ON T_PACKAGING_CODE();</v>
      </c>
      <c r="I30" s="35" t="str">
        <f t="shared" si="1"/>
        <v>||-- 공통    제품 코드 관리|TRUNCATE TABLE T_PACKAGING_CODE;</v>
      </c>
    </row>
    <row r="31" spans="1:9" s="35" customFormat="1" x14ac:dyDescent="0.35">
      <c r="A31" s="43">
        <v>27</v>
      </c>
      <c r="B31" s="2" t="s">
        <v>1148</v>
      </c>
      <c r="C31" s="2" t="s">
        <v>1149</v>
      </c>
      <c r="D31" s="43" t="s">
        <v>304</v>
      </c>
      <c r="E31" s="2" t="s">
        <v>1148</v>
      </c>
      <c r="F31" s="43"/>
      <c r="G31" s="2"/>
      <c r="H31" s="35" t="str">
        <f t="shared" si="0"/>
        <v>|||-- 공통 환경부 코드 관리|DROP TABLE IF EXISTS T_ENVIRONMENT_CODE CASCADE;|CREATE TABLE IF NOT EXISTS T_ENVIRONMENT_CODE (||) ENGINE=InnoDB DEFAULT CHARSET=utf8 COMMENT '환경부 코드 관리[환경부 코드 관리]';|ALTER TABLE T_ENVIRONMENT_CODE ADD CONSTRAINT T_ENVIRONMENT_CODE_PK PRIMARY KEY();|-- CREATE INDEX T_ENVIRONMENT_CODE_IX1 ON T_ENVIRONMENT_CODE();</v>
      </c>
      <c r="I31" s="35" t="str">
        <f t="shared" si="1"/>
        <v>||-- 공통    환경부 코드 관리|TRUNCATE TABLE T_ENVIRONMENT_CODE;</v>
      </c>
    </row>
    <row r="32" spans="1:9" x14ac:dyDescent="0.35">
      <c r="A32" s="43">
        <v>29</v>
      </c>
      <c r="B32" s="2" t="s">
        <v>1112</v>
      </c>
      <c r="C32" s="2" t="s">
        <v>1989</v>
      </c>
      <c r="D32" s="43" t="s">
        <v>304</v>
      </c>
      <c r="E32" s="2" t="s">
        <v>1112</v>
      </c>
      <c r="F32" s="43"/>
      <c r="G32" s="2"/>
      <c r="H32" s="35" t="str">
        <f t="shared" si="0"/>
        <v>|||-- 공통 제품 관리|DROP TABLE IF EXISTS T_PRODUCT CASCADE;|CREATE TABLE IF NOT EXISTS T_PRODUCT (||) ENGINE=InnoDB DEFAULT CHARSET=utf8 COMMENT '제품 관리[제품 관리]';|ALTER TABLE T_PRODUCT ADD CONSTRAINT T_PRODUCT_PK PRIMARY KEY();|-- CREATE INDEX T_PRODUCT_IX1 ON T_PRODUCT();</v>
      </c>
      <c r="I32" s="35" t="str">
        <f t="shared" si="1"/>
        <v>||-- 공통    제품 관리|TRUNCATE TABLE T_PRODUCT;</v>
      </c>
    </row>
    <row r="33" spans="1:9" x14ac:dyDescent="0.35">
      <c r="A33" s="43">
        <v>30</v>
      </c>
      <c r="B33" s="2" t="s">
        <v>1994</v>
      </c>
      <c r="C33" s="2" t="s">
        <v>1995</v>
      </c>
      <c r="D33" s="43" t="s">
        <v>304</v>
      </c>
      <c r="E33" s="2" t="s">
        <v>1994</v>
      </c>
      <c r="F33" s="43"/>
      <c r="G33" s="2"/>
      <c r="H33" s="35" t="str">
        <f t="shared" si="0"/>
        <v>|||-- 공통 제품 포장 관리|DROP TABLE IF EXISTS T_PRODUCT_PACK CASCADE;|CREATE TABLE IF NOT EXISTS T_PRODUCT_PACK (||) ENGINE=InnoDB DEFAULT CHARSET=utf8 COMMENT '제품 포장 관리[제품 포장 관리]';|ALTER TABLE T_PRODUCT_PACK ADD CONSTRAINT T_PRODUCT_PACK_PK PRIMARY KEY();|-- CREATE INDEX T_PRODUCT_PACK_IX1 ON T_PRODUCT_PACK();</v>
      </c>
      <c r="I33" s="35" t="str">
        <f t="shared" si="1"/>
        <v>||-- 공통    제품 포장 관리|TRUNCATE TABLE T_PRODUCT_PACK;</v>
      </c>
    </row>
    <row r="34" spans="1:9" x14ac:dyDescent="0.35">
      <c r="A34" s="43"/>
      <c r="B34" s="2"/>
      <c r="C34" s="2"/>
      <c r="D34" s="43"/>
      <c r="E34" s="2"/>
      <c r="F34" s="43"/>
      <c r="G34" s="2"/>
      <c r="H34" s="35"/>
      <c r="I34" s="35"/>
    </row>
  </sheetData>
  <mergeCells count="6">
    <mergeCell ref="G1:G2"/>
    <mergeCell ref="E1:E2"/>
    <mergeCell ref="B1:C1"/>
    <mergeCell ref="D1:D2"/>
    <mergeCell ref="A1:A2"/>
    <mergeCell ref="F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03"/>
  <sheetViews>
    <sheetView zoomScaleNormal="100" workbookViewId="0">
      <pane xSplit="5" ySplit="2" topLeftCell="F333" activePane="bottomRight" state="frozen"/>
      <selection pane="topRight" activeCell="F1" sqref="F1"/>
      <selection pane="bottomLeft" activeCell="A3" sqref="A3"/>
      <selection pane="bottomRight" activeCell="G339" sqref="G339"/>
    </sheetView>
  </sheetViews>
  <sheetFormatPr defaultRowHeight="15.6" x14ac:dyDescent="0.35"/>
  <cols>
    <col min="1" max="1" width="4.6640625" bestFit="1" customWidth="1"/>
    <col min="2" max="2" width="7.33203125" bestFit="1" customWidth="1"/>
    <col min="3" max="3" width="22.33203125" customWidth="1"/>
    <col min="4" max="4" width="22.6640625" customWidth="1"/>
    <col min="5" max="5" width="6.33203125" style="76" customWidth="1"/>
    <col min="6" max="6" width="19" bestFit="1" customWidth="1"/>
    <col min="7" max="7" width="18.33203125" bestFit="1" customWidth="1"/>
    <col min="8" max="8" width="15.6640625" bestFit="1" customWidth="1"/>
    <col min="9" max="9" width="10.44140625" style="58" bestFit="1" customWidth="1"/>
    <col min="10" max="10" width="22.33203125" bestFit="1" customWidth="1"/>
    <col min="11" max="11" width="3.6640625" style="58" bestFit="1" customWidth="1"/>
    <col min="12" max="12" width="34.5546875" bestFit="1" customWidth="1"/>
    <col min="13" max="13" width="25.6640625" customWidth="1"/>
    <col min="14" max="14" width="12.33203125" customWidth="1"/>
  </cols>
  <sheetData>
    <row r="1" spans="1:26" x14ac:dyDescent="0.35">
      <c r="A1" s="114" t="s">
        <v>2</v>
      </c>
      <c r="B1" s="114" t="s">
        <v>4</v>
      </c>
      <c r="C1" s="114" t="s">
        <v>3</v>
      </c>
      <c r="D1" s="114"/>
      <c r="E1" s="117" t="s">
        <v>10</v>
      </c>
      <c r="F1" s="114" t="s">
        <v>6</v>
      </c>
      <c r="G1" s="114"/>
      <c r="H1" s="114" t="s">
        <v>9</v>
      </c>
      <c r="I1" s="114" t="s">
        <v>113</v>
      </c>
      <c r="J1" s="114" t="s">
        <v>114</v>
      </c>
      <c r="K1" s="114" t="s">
        <v>11</v>
      </c>
      <c r="L1" s="114" t="s">
        <v>5</v>
      </c>
      <c r="M1" s="114" t="s">
        <v>0</v>
      </c>
    </row>
    <row r="2" spans="1:26" x14ac:dyDescent="0.35">
      <c r="A2" s="114"/>
      <c r="B2" s="114"/>
      <c r="C2" s="1" t="s">
        <v>8</v>
      </c>
      <c r="D2" s="1" t="s">
        <v>7</v>
      </c>
      <c r="E2" s="114"/>
      <c r="F2" s="64" t="s">
        <v>8</v>
      </c>
      <c r="G2" s="1" t="s">
        <v>7</v>
      </c>
      <c r="H2" s="114"/>
      <c r="I2" s="114"/>
      <c r="J2" s="114"/>
      <c r="K2" s="114"/>
      <c r="L2" s="114"/>
      <c r="M2" s="114"/>
    </row>
    <row r="3" spans="1:26" x14ac:dyDescent="0.35">
      <c r="A3" s="37">
        <v>1</v>
      </c>
      <c r="B3" s="3" t="str">
        <f>VLOOKUP($C3,table!$B:$D,3,FALSE)</f>
        <v>공통</v>
      </c>
      <c r="C3" s="2" t="s">
        <v>240</v>
      </c>
      <c r="D3" s="40" t="str">
        <f>VLOOKUP($C3,table!$B:$D,2,FALSE)</f>
        <v>T_BBS_FAQ</v>
      </c>
      <c r="E3" s="14">
        <v>1</v>
      </c>
      <c r="F3" s="65" t="s">
        <v>457</v>
      </c>
      <c r="G3" s="2" t="str">
        <f>VLOOKUP($F3,domain!$B:$D,2,FALSE)</f>
        <v>FAQ_ID</v>
      </c>
      <c r="H3" s="2" t="str">
        <f>VLOOKUP($F3,domain!$B:$D,3,FALSE)</f>
        <v>VARCHAR(32)</v>
      </c>
      <c r="I3" s="43" t="s">
        <v>30</v>
      </c>
      <c r="J3" s="2"/>
      <c r="K3" s="43">
        <v>1</v>
      </c>
      <c r="L3" s="2"/>
      <c r="M3" s="2"/>
      <c r="N3" s="35" t="str">
        <f>IF(E3=1,"    ","  , ")&amp;G3&amp;" "&amp;H3&amp;IF(J3="",""," "&amp;J3)&amp;IF(I3="N"," NOT NULL","")&amp;" COMMENT '"&amp;F3&amp;IF(L3="",""," "&amp;L3)&amp;"'"</f>
        <v xml:space="preserve">    FAQ_ID VARCHAR(32) NOT NULL COMMENT 'FAQ ID'</v>
      </c>
      <c r="O3" s="35"/>
    </row>
    <row r="4" spans="1:26" x14ac:dyDescent="0.35">
      <c r="A4" s="37">
        <v>2</v>
      </c>
      <c r="B4" s="3" t="str">
        <f>VLOOKUP($C4,table!$B:$D,3,FALSE)</f>
        <v>공통</v>
      </c>
      <c r="C4" s="2" t="s">
        <v>240</v>
      </c>
      <c r="D4" s="40" t="str">
        <f>VLOOKUP($C4,table!$B:$D,2,FALSE)</f>
        <v>T_BBS_FAQ</v>
      </c>
      <c r="E4" s="14">
        <v>2</v>
      </c>
      <c r="F4" s="65" t="s">
        <v>267</v>
      </c>
      <c r="G4" s="2" t="str">
        <f>VLOOKUP($F4,domain!$B:$D,2,FALSE)</f>
        <v>CL_CODE</v>
      </c>
      <c r="H4" s="2" t="str">
        <f>VLOOKUP($F4,domain!$B:$D,3,FALSE)</f>
        <v>VARCHAR(32)</v>
      </c>
      <c r="I4" s="43" t="s">
        <v>29</v>
      </c>
      <c r="J4" s="2"/>
      <c r="K4" s="43"/>
      <c r="L4" s="2" t="s">
        <v>356</v>
      </c>
      <c r="M4" s="2"/>
      <c r="N4" s="35" t="str">
        <f t="shared" ref="N4:N67" si="0">IF(E4=1,"    ","  , ")&amp;G4&amp;" "&amp;H4&amp;IF(J4="",""," "&amp;J4)&amp;IF(I4="N"," NOT NULL","")&amp;" COMMENT '"&amp;F4&amp;IF(L4="",""," "&amp;L4)&amp;"'"</f>
        <v xml:space="preserve">  , CL_CODE VARCHAR(32) COMMENT '분류 코드 CODE GROUP_ID: FAQ_CL_CODE'</v>
      </c>
      <c r="O4" s="35"/>
    </row>
    <row r="5" spans="1:26" x14ac:dyDescent="0.35">
      <c r="A5" s="43">
        <v>3</v>
      </c>
      <c r="B5" s="3" t="str">
        <f>VLOOKUP($C5,table!$B:$D,3,FALSE)</f>
        <v>공통</v>
      </c>
      <c r="C5" s="2" t="s">
        <v>240</v>
      </c>
      <c r="D5" s="40" t="str">
        <f>VLOOKUP($C5,table!$B:$D,2,FALSE)</f>
        <v>T_BBS_FAQ</v>
      </c>
      <c r="E5" s="14">
        <v>3</v>
      </c>
      <c r="F5" s="65" t="s">
        <v>252</v>
      </c>
      <c r="G5" s="2" t="str">
        <f>VLOOKUP($F5,domain!$B:$D,2,FALSE)</f>
        <v>QSTN</v>
      </c>
      <c r="H5" s="2" t="str">
        <f>VLOOKUP($F5,domain!$B:$D,3,FALSE)</f>
        <v>VARCHAR(1000)</v>
      </c>
      <c r="I5" s="43" t="s">
        <v>29</v>
      </c>
      <c r="J5" s="2"/>
      <c r="K5" s="43"/>
      <c r="L5" s="2"/>
      <c r="M5" s="2"/>
      <c r="N5" s="35" t="str">
        <f t="shared" si="0"/>
        <v xml:space="preserve">  , QSTN VARCHAR(1000) COMMENT '질문'</v>
      </c>
      <c r="O5" s="35"/>
      <c r="Z5" s="2"/>
    </row>
    <row r="6" spans="1:26" x14ac:dyDescent="0.35">
      <c r="A6" s="43">
        <v>4</v>
      </c>
      <c r="B6" s="3" t="str">
        <f>VLOOKUP($C6,table!$B:$D,3,FALSE)</f>
        <v>공통</v>
      </c>
      <c r="C6" s="2" t="s">
        <v>240</v>
      </c>
      <c r="D6" s="40" t="str">
        <f>VLOOKUP($C6,table!$B:$D,2,FALSE)</f>
        <v>T_BBS_FAQ</v>
      </c>
      <c r="E6" s="14">
        <v>4</v>
      </c>
      <c r="F6" s="65" t="s">
        <v>254</v>
      </c>
      <c r="G6" s="2" t="str">
        <f>VLOOKUP($F6,domain!$B:$D,2,FALSE)</f>
        <v>ANSW</v>
      </c>
      <c r="H6" s="2" t="str">
        <f>VLOOKUP($F6,domain!$B:$D,3,FALSE)</f>
        <v>TEXT</v>
      </c>
      <c r="I6" s="43" t="s">
        <v>29</v>
      </c>
      <c r="J6" s="2"/>
      <c r="K6" s="43"/>
      <c r="L6" s="2"/>
      <c r="M6" s="2"/>
      <c r="N6" s="35" t="str">
        <f t="shared" si="0"/>
        <v xml:space="preserve">  , ANSW TEXT COMMENT '답변'</v>
      </c>
      <c r="O6" s="35"/>
    </row>
    <row r="7" spans="1:26" x14ac:dyDescent="0.35">
      <c r="A7" s="43">
        <v>5</v>
      </c>
      <c r="B7" s="3" t="str">
        <f>VLOOKUP($C7,table!$B:$D,3,FALSE)</f>
        <v>공통</v>
      </c>
      <c r="C7" s="2" t="s">
        <v>240</v>
      </c>
      <c r="D7" s="40" t="str">
        <f>VLOOKUP($C7,table!$B:$D,2,FALSE)</f>
        <v>T_BBS_FAQ</v>
      </c>
      <c r="E7" s="14">
        <v>5</v>
      </c>
      <c r="F7" s="65" t="s">
        <v>255</v>
      </c>
      <c r="G7" s="2" t="str">
        <f>VLOOKUP($F7,domain!$B:$D,2,FALSE)</f>
        <v>ORD_SEQ</v>
      </c>
      <c r="H7" s="2" t="str">
        <f>VLOOKUP($F7,domain!$B:$D,3,FALSE)</f>
        <v>NUMERIC(5,0)</v>
      </c>
      <c r="I7" s="43" t="s">
        <v>29</v>
      </c>
      <c r="J7" s="2" t="s">
        <v>212</v>
      </c>
      <c r="K7" s="43"/>
      <c r="L7" s="2"/>
      <c r="M7" s="2"/>
      <c r="N7" s="35" t="str">
        <f t="shared" si="0"/>
        <v xml:space="preserve">  , ORD_SEQ NUMERIC(5,0) DEFAULT 0 COMMENT '정렬 순서'</v>
      </c>
      <c r="O7" s="35"/>
    </row>
    <row r="8" spans="1:26" x14ac:dyDescent="0.35">
      <c r="A8" s="43">
        <v>6</v>
      </c>
      <c r="B8" s="3" t="str">
        <f>VLOOKUP($C8,table!$B:$D,3,FALSE)</f>
        <v>공통</v>
      </c>
      <c r="C8" s="2" t="s">
        <v>240</v>
      </c>
      <c r="D8" s="40" t="str">
        <f>VLOOKUP($C8,table!$B:$D,2,FALSE)</f>
        <v>T_BBS_FAQ</v>
      </c>
      <c r="E8" s="14">
        <v>6</v>
      </c>
      <c r="F8" s="65" t="s">
        <v>250</v>
      </c>
      <c r="G8" s="2" t="str">
        <f>VLOOKUP($F8,domain!$B:$D,2,FALSE)</f>
        <v>FILE_ID</v>
      </c>
      <c r="H8" s="2" t="str">
        <f>VLOOKUP($F8,domain!$B:$D,3,FALSE)</f>
        <v>VARCHAR(32)</v>
      </c>
      <c r="I8" s="43" t="s">
        <v>29</v>
      </c>
      <c r="J8" s="2"/>
      <c r="K8" s="43"/>
      <c r="L8" s="2"/>
      <c r="M8" s="2"/>
      <c r="N8" s="35" t="str">
        <f t="shared" si="0"/>
        <v xml:space="preserve">  , FILE_ID VARCHAR(32) COMMENT '파일 ID'</v>
      </c>
      <c r="O8" s="35"/>
    </row>
    <row r="9" spans="1:26" x14ac:dyDescent="0.35">
      <c r="A9" s="43">
        <v>7</v>
      </c>
      <c r="B9" s="3" t="str">
        <f>VLOOKUP($C9,table!$B:$D,3,FALSE)</f>
        <v>공통</v>
      </c>
      <c r="C9" s="2" t="s">
        <v>240</v>
      </c>
      <c r="D9" s="40" t="str">
        <f>VLOOKUP($C9,table!$B:$D,2,FALSE)</f>
        <v>T_BBS_FAQ</v>
      </c>
      <c r="E9" s="14">
        <v>7</v>
      </c>
      <c r="F9" s="65" t="s">
        <v>421</v>
      </c>
      <c r="G9" s="2" t="str">
        <f>VLOOKUP($F9,domain!$B:$D,2,FALSE)</f>
        <v>VIEW_CNT</v>
      </c>
      <c r="H9" s="2" t="str">
        <f>VLOOKUP($F9,domain!$B:$D,3,FALSE)</f>
        <v>NUMERIC(9,0)</v>
      </c>
      <c r="I9" s="43" t="s">
        <v>29</v>
      </c>
      <c r="J9" s="2"/>
      <c r="K9" s="43"/>
      <c r="L9" s="2"/>
      <c r="M9" s="2"/>
      <c r="N9" s="35" t="str">
        <f t="shared" si="0"/>
        <v xml:space="preserve">  , VIEW_CNT NUMERIC(9,0) COMMENT '뷰 건수'</v>
      </c>
      <c r="O9" s="35"/>
    </row>
    <row r="10" spans="1:26" x14ac:dyDescent="0.35">
      <c r="A10" s="43">
        <v>8</v>
      </c>
      <c r="B10" s="3" t="str">
        <f>VLOOKUP($C10,table!$B:$D,3,FALSE)</f>
        <v>공통</v>
      </c>
      <c r="C10" s="2" t="s">
        <v>240</v>
      </c>
      <c r="D10" s="40" t="str">
        <f>VLOOKUP($C10,table!$B:$D,2,FALSE)</f>
        <v>T_BBS_FAQ</v>
      </c>
      <c r="E10" s="14">
        <v>8</v>
      </c>
      <c r="F10" s="65" t="s">
        <v>75</v>
      </c>
      <c r="G10" s="2" t="str">
        <f>VLOOKUP($F10,domain!$B:$D,2,FALSE)</f>
        <v>USE_YN</v>
      </c>
      <c r="H10" s="2" t="str">
        <f>VLOOKUP($F10,domain!$B:$D,3,FALSE)</f>
        <v>VARCHAR(1)</v>
      </c>
      <c r="I10" s="43" t="s">
        <v>29</v>
      </c>
      <c r="J10" s="2" t="s">
        <v>153</v>
      </c>
      <c r="K10" s="43"/>
      <c r="L10" s="2"/>
      <c r="M10" s="2"/>
      <c r="N10" s="35" t="str">
        <f t="shared" si="0"/>
        <v xml:space="preserve">  , USE_YN VARCHAR(1) DEFAULT 'N' COMMENT '사용 여부'</v>
      </c>
      <c r="O10" s="35"/>
    </row>
    <row r="11" spans="1:26" x14ac:dyDescent="0.35">
      <c r="A11" s="43">
        <v>9</v>
      </c>
      <c r="B11" s="3" t="str">
        <f>VLOOKUP($C11,table!$B:$D,3,FALSE)</f>
        <v>공통</v>
      </c>
      <c r="C11" s="2" t="s">
        <v>240</v>
      </c>
      <c r="D11" s="40" t="str">
        <f>VLOOKUP($C11,table!$B:$D,2,FALSE)</f>
        <v>T_BBS_FAQ</v>
      </c>
      <c r="E11" s="14">
        <v>9</v>
      </c>
      <c r="F11" s="65" t="s">
        <v>57</v>
      </c>
      <c r="G11" s="2" t="str">
        <f>VLOOKUP($F11,domain!$B:$D,2,FALSE)</f>
        <v>RGST_ID</v>
      </c>
      <c r="H11" s="2" t="str">
        <f>VLOOKUP($F11,domain!$B:$D,3,FALSE)</f>
        <v>VARCHAR(32)</v>
      </c>
      <c r="I11" s="43" t="s">
        <v>30</v>
      </c>
      <c r="J11" s="2"/>
      <c r="K11" s="43"/>
      <c r="L11" s="2"/>
      <c r="M11" s="2"/>
      <c r="N11" s="35" t="str">
        <f t="shared" si="0"/>
        <v xml:space="preserve">  , RGST_ID VARCHAR(32) NOT NULL COMMENT '등록 ID'</v>
      </c>
      <c r="O11" s="35"/>
    </row>
    <row r="12" spans="1:26" x14ac:dyDescent="0.35">
      <c r="A12" s="43">
        <v>10</v>
      </c>
      <c r="B12" s="3" t="str">
        <f>VLOOKUP($C12,table!$B:$D,3,FALSE)</f>
        <v>공통</v>
      </c>
      <c r="C12" s="2" t="s">
        <v>240</v>
      </c>
      <c r="D12" s="40" t="str">
        <f>VLOOKUP($C12,table!$B:$D,2,FALSE)</f>
        <v>T_BBS_FAQ</v>
      </c>
      <c r="E12" s="14">
        <v>10</v>
      </c>
      <c r="F12" s="65" t="s">
        <v>379</v>
      </c>
      <c r="G12" s="2" t="str">
        <f>VLOOKUP($F12,domain!$B:$D,2,FALSE)</f>
        <v>RGST_DT</v>
      </c>
      <c r="H12" s="2" t="str">
        <f>VLOOKUP($F12,domain!$B:$D,3,FALSE)</f>
        <v>TIMESTAMP</v>
      </c>
      <c r="I12" s="43" t="s">
        <v>30</v>
      </c>
      <c r="J12" s="2" t="s">
        <v>155</v>
      </c>
      <c r="K12" s="43"/>
      <c r="L12" s="2"/>
      <c r="M12" s="2"/>
      <c r="N12" s="35" t="str">
        <f t="shared" si="0"/>
        <v xml:space="preserve">  , RGST_DT TIMESTAMP DEFAULT CURRENT_TIMESTAMP NOT NULL COMMENT '등록 일시'</v>
      </c>
      <c r="O12" s="35"/>
    </row>
    <row r="13" spans="1:26" x14ac:dyDescent="0.35">
      <c r="A13" s="43">
        <v>11</v>
      </c>
      <c r="B13" s="3" t="str">
        <f>VLOOKUP($C13,table!$B:$D,3,FALSE)</f>
        <v>공통</v>
      </c>
      <c r="C13" s="2" t="s">
        <v>240</v>
      </c>
      <c r="D13" s="40" t="str">
        <f>VLOOKUP($C13,table!$B:$D,2,FALSE)</f>
        <v>T_BBS_FAQ</v>
      </c>
      <c r="E13" s="14">
        <v>11</v>
      </c>
      <c r="F13" s="65" t="s">
        <v>84</v>
      </c>
      <c r="G13" s="2" t="str">
        <f>VLOOKUP($F13,domain!$B:$D,2,FALSE)</f>
        <v>MODI_ID</v>
      </c>
      <c r="H13" s="2" t="str">
        <f>VLOOKUP($F13,domain!$B:$D,3,FALSE)</f>
        <v>VARCHAR(32)</v>
      </c>
      <c r="I13" s="43" t="s">
        <v>30</v>
      </c>
      <c r="J13" s="2"/>
      <c r="K13" s="43"/>
      <c r="L13" s="2"/>
      <c r="M13" s="2"/>
      <c r="N13" s="35" t="str">
        <f t="shared" si="0"/>
        <v xml:space="preserve">  , MODI_ID VARCHAR(32) NOT NULL COMMENT '수정 ID'</v>
      </c>
      <c r="O13" s="35"/>
    </row>
    <row r="14" spans="1:26" x14ac:dyDescent="0.35">
      <c r="A14" s="43">
        <v>12</v>
      </c>
      <c r="B14" s="3" t="str">
        <f>VLOOKUP($C14,table!$B:$D,3,FALSE)</f>
        <v>공통</v>
      </c>
      <c r="C14" s="2" t="s">
        <v>240</v>
      </c>
      <c r="D14" s="40" t="str">
        <f>VLOOKUP($C14,table!$B:$D,2,FALSE)</f>
        <v>T_BBS_FAQ</v>
      </c>
      <c r="E14" s="14">
        <v>12</v>
      </c>
      <c r="F14" s="65" t="s">
        <v>88</v>
      </c>
      <c r="G14" s="2" t="str">
        <f>VLOOKUP($F14,domain!$B:$D,2,FALSE)</f>
        <v>MODI_DT</v>
      </c>
      <c r="H14" s="2" t="str">
        <f>VLOOKUP($F14,domain!$B:$D,3,FALSE)</f>
        <v>TIMESTAMP</v>
      </c>
      <c r="I14" s="43" t="s">
        <v>30</v>
      </c>
      <c r="J14" s="2" t="s">
        <v>155</v>
      </c>
      <c r="K14" s="43"/>
      <c r="L14" s="2"/>
      <c r="M14" s="2"/>
      <c r="N14" s="35" t="str">
        <f t="shared" si="0"/>
        <v xml:space="preserve">  , MODI_DT TIMESTAMP DEFAULT CURRENT_TIMESTAMP NOT NULL COMMENT '수정 일시'</v>
      </c>
      <c r="O14" s="35"/>
    </row>
    <row r="15" spans="1:26" x14ac:dyDescent="0.35">
      <c r="A15" s="43">
        <v>13</v>
      </c>
      <c r="B15" s="44" t="str">
        <f>VLOOKUP($C15,table!$B:$D,3,FALSE)</f>
        <v>공통</v>
      </c>
      <c r="C15" s="53" t="s">
        <v>241</v>
      </c>
      <c r="D15" s="40" t="str">
        <f>VLOOKUP($C15,table!$B:$D,2,FALSE)</f>
        <v>T_BBS_NOTICE</v>
      </c>
      <c r="E15" s="74">
        <v>1</v>
      </c>
      <c r="F15" s="66" t="s">
        <v>395</v>
      </c>
      <c r="G15" s="53" t="str">
        <f>VLOOKUP($F15,domain!$B:$D,2,FALSE)</f>
        <v>NOTICE_ID</v>
      </c>
      <c r="H15" s="53" t="str">
        <f>VLOOKUP($F15,domain!$B:$D,3,FALSE)</f>
        <v>VARCHAR(32)</v>
      </c>
      <c r="I15" s="52" t="s">
        <v>30</v>
      </c>
      <c r="J15" s="53"/>
      <c r="K15" s="90">
        <v>1</v>
      </c>
      <c r="L15" s="53"/>
      <c r="M15" s="53"/>
      <c r="N15" s="35" t="str">
        <f t="shared" si="0"/>
        <v xml:space="preserve">    NOTICE_ID VARCHAR(32) NOT NULL COMMENT '공지사항 ID'</v>
      </c>
      <c r="O15" s="35"/>
    </row>
    <row r="16" spans="1:26" x14ac:dyDescent="0.35">
      <c r="A16" s="43">
        <v>14</v>
      </c>
      <c r="B16" s="44" t="str">
        <f>VLOOKUP($C16,table!$B:$D,3,FALSE)</f>
        <v>공통</v>
      </c>
      <c r="C16" s="53" t="s">
        <v>241</v>
      </c>
      <c r="D16" s="40" t="str">
        <f>VLOOKUP($C16,table!$B:$D,2,FALSE)</f>
        <v>T_BBS_NOTICE</v>
      </c>
      <c r="E16" s="74">
        <v>2</v>
      </c>
      <c r="F16" s="66" t="s">
        <v>245</v>
      </c>
      <c r="G16" s="53" t="str">
        <f>VLOOKUP($F16,domain!$B:$D,2,FALSE)</f>
        <v>SJ</v>
      </c>
      <c r="H16" s="53" t="str">
        <f>VLOOKUP($F16,domain!$B:$D,3,FALSE)</f>
        <v>VARCHAR(100)</v>
      </c>
      <c r="I16" s="52" t="s">
        <v>29</v>
      </c>
      <c r="J16" s="53"/>
      <c r="K16" s="90"/>
      <c r="L16" s="53"/>
      <c r="M16" s="53"/>
      <c r="N16" s="35" t="str">
        <f t="shared" si="0"/>
        <v xml:space="preserve">  , SJ VARCHAR(100) COMMENT '제목'</v>
      </c>
      <c r="O16" s="35"/>
    </row>
    <row r="17" spans="1:15" x14ac:dyDescent="0.35">
      <c r="A17" s="43">
        <v>15</v>
      </c>
      <c r="B17" s="44" t="str">
        <f>VLOOKUP($C17,table!$B:$D,3,FALSE)</f>
        <v>공통</v>
      </c>
      <c r="C17" s="53" t="s">
        <v>241</v>
      </c>
      <c r="D17" s="40" t="str">
        <f>VLOOKUP($C17,table!$B:$D,2,FALSE)</f>
        <v>T_BBS_NOTICE</v>
      </c>
      <c r="E17" s="74">
        <v>3</v>
      </c>
      <c r="F17" s="66" t="s">
        <v>247</v>
      </c>
      <c r="G17" s="53" t="str">
        <f>VLOOKUP($F17,domain!$B:$D,2,FALSE)</f>
        <v>CN</v>
      </c>
      <c r="H17" s="53" t="str">
        <f>VLOOKUP($F17,domain!$B:$D,3,FALSE)</f>
        <v>TEXT</v>
      </c>
      <c r="I17" s="52" t="s">
        <v>29</v>
      </c>
      <c r="J17" s="53"/>
      <c r="K17" s="90"/>
      <c r="L17" s="53"/>
      <c r="M17" s="53"/>
      <c r="N17" s="35" t="str">
        <f t="shared" si="0"/>
        <v xml:space="preserve">  , CN TEXT COMMENT '내용'</v>
      </c>
      <c r="O17" s="35"/>
    </row>
    <row r="18" spans="1:15" x14ac:dyDescent="0.35">
      <c r="A18" s="43">
        <v>16</v>
      </c>
      <c r="B18" s="44" t="str">
        <f>VLOOKUP($C18,table!$B:$D,3,FALSE)</f>
        <v>공통</v>
      </c>
      <c r="C18" s="53" t="s">
        <v>241</v>
      </c>
      <c r="D18" s="40" t="str">
        <f>VLOOKUP($C18,table!$B:$D,2,FALSE)</f>
        <v>T_BBS_NOTICE</v>
      </c>
      <c r="E18" s="74">
        <v>4</v>
      </c>
      <c r="F18" s="66" t="s">
        <v>249</v>
      </c>
      <c r="G18" s="53" t="str">
        <f>VLOOKUP($F18,domain!$B:$D,2,FALSE)</f>
        <v>IMPORTANT_YN</v>
      </c>
      <c r="H18" s="53" t="str">
        <f>VLOOKUP($F18,domain!$B:$D,3,FALSE)</f>
        <v>VARCHAR(1)</v>
      </c>
      <c r="I18" s="52" t="s">
        <v>29</v>
      </c>
      <c r="J18" s="53" t="s">
        <v>153</v>
      </c>
      <c r="K18" s="90"/>
      <c r="L18" s="53"/>
      <c r="M18" s="53"/>
      <c r="N18" s="35" t="str">
        <f t="shared" si="0"/>
        <v xml:space="preserve">  , IMPORTANT_YN VARCHAR(1) DEFAULT 'N' COMMENT '중요 여부'</v>
      </c>
      <c r="O18" s="35"/>
    </row>
    <row r="19" spans="1:15" x14ac:dyDescent="0.35">
      <c r="A19" s="43">
        <v>17</v>
      </c>
      <c r="B19" s="44" t="str">
        <f>VLOOKUP($C19,table!$B:$D,3,FALSE)</f>
        <v>공통</v>
      </c>
      <c r="C19" s="53" t="s">
        <v>241</v>
      </c>
      <c r="D19" s="40" t="str">
        <f>VLOOKUP($C19,table!$B:$D,2,FALSE)</f>
        <v>T_BBS_NOTICE</v>
      </c>
      <c r="E19" s="74">
        <v>5</v>
      </c>
      <c r="F19" s="66" t="s">
        <v>255</v>
      </c>
      <c r="G19" s="53" t="str">
        <f>VLOOKUP($F19,domain!$B:$D,2,FALSE)</f>
        <v>ORD_SEQ</v>
      </c>
      <c r="H19" s="53" t="str">
        <f>VLOOKUP($F19,domain!$B:$D,3,FALSE)</f>
        <v>NUMERIC(5,0)</v>
      </c>
      <c r="I19" s="52" t="s">
        <v>29</v>
      </c>
      <c r="J19" s="53" t="s">
        <v>272</v>
      </c>
      <c r="K19" s="90"/>
      <c r="L19" s="53"/>
      <c r="M19" s="53"/>
      <c r="N19" s="35" t="str">
        <f t="shared" si="0"/>
        <v xml:space="preserve">  , ORD_SEQ NUMERIC(5,0) DEFAULT 0 COMMENT '정렬 순서'</v>
      </c>
      <c r="O19" s="35"/>
    </row>
    <row r="20" spans="1:15" x14ac:dyDescent="0.35">
      <c r="A20" s="43">
        <v>18</v>
      </c>
      <c r="B20" s="44" t="str">
        <f>VLOOKUP($C20,table!$B:$D,3,FALSE)</f>
        <v>공통</v>
      </c>
      <c r="C20" s="53" t="s">
        <v>241</v>
      </c>
      <c r="D20" s="40" t="str">
        <f>VLOOKUP($C20,table!$B:$D,2,FALSE)</f>
        <v>T_BBS_NOTICE</v>
      </c>
      <c r="E20" s="74">
        <v>6</v>
      </c>
      <c r="F20" s="66" t="s">
        <v>250</v>
      </c>
      <c r="G20" s="53" t="str">
        <f>VLOOKUP($F20,domain!$B:$D,2,FALSE)</f>
        <v>FILE_ID</v>
      </c>
      <c r="H20" s="53" t="str">
        <f>VLOOKUP($F20,domain!$B:$D,3,FALSE)</f>
        <v>VARCHAR(32)</v>
      </c>
      <c r="I20" s="52" t="s">
        <v>29</v>
      </c>
      <c r="J20" s="53"/>
      <c r="K20" s="90"/>
      <c r="L20" s="53"/>
      <c r="M20" s="53"/>
      <c r="N20" s="35" t="str">
        <f t="shared" si="0"/>
        <v xml:space="preserve">  , FILE_ID VARCHAR(32) COMMENT '파일 ID'</v>
      </c>
      <c r="O20" s="35"/>
    </row>
    <row r="21" spans="1:15" x14ac:dyDescent="0.35">
      <c r="A21" s="43">
        <v>19</v>
      </c>
      <c r="B21" s="44" t="str">
        <f>VLOOKUP($C21,table!$B:$D,3,FALSE)</f>
        <v>공통</v>
      </c>
      <c r="C21" s="53" t="s">
        <v>241</v>
      </c>
      <c r="D21" s="40" t="str">
        <f>VLOOKUP($C21,table!$B:$D,2,FALSE)</f>
        <v>T_BBS_NOTICE</v>
      </c>
      <c r="E21" s="74">
        <v>7</v>
      </c>
      <c r="F21" s="66" t="s">
        <v>421</v>
      </c>
      <c r="G21" s="53" t="str">
        <f>VLOOKUP($F21,domain!$B:$D,2,FALSE)</f>
        <v>VIEW_CNT</v>
      </c>
      <c r="H21" s="53" t="str">
        <f>VLOOKUP($F21,domain!$B:$D,3,FALSE)</f>
        <v>NUMERIC(9,0)</v>
      </c>
      <c r="I21" s="52" t="s">
        <v>29</v>
      </c>
      <c r="J21" s="53"/>
      <c r="K21" s="90"/>
      <c r="L21" s="53"/>
      <c r="M21" s="53"/>
      <c r="N21" s="35" t="str">
        <f t="shared" si="0"/>
        <v xml:space="preserve">  , VIEW_CNT NUMERIC(9,0) COMMENT '뷰 건수'</v>
      </c>
      <c r="O21" s="35"/>
    </row>
    <row r="22" spans="1:15" x14ac:dyDescent="0.35">
      <c r="A22" s="43">
        <v>20</v>
      </c>
      <c r="B22" s="44" t="str">
        <f>VLOOKUP($C22,table!$B:$D,3,FALSE)</f>
        <v>공통</v>
      </c>
      <c r="C22" s="53" t="s">
        <v>241</v>
      </c>
      <c r="D22" s="40" t="str">
        <f>VLOOKUP($C22,table!$B:$D,2,FALSE)</f>
        <v>T_BBS_NOTICE</v>
      </c>
      <c r="E22" s="74">
        <v>8</v>
      </c>
      <c r="F22" s="66" t="s">
        <v>444</v>
      </c>
      <c r="G22" s="53" t="str">
        <f>VLOOKUP($F22,domain!$B:$D,2,FALSE)</f>
        <v>POPUP_YN</v>
      </c>
      <c r="H22" s="53" t="str">
        <f>VLOOKUP($F22,domain!$B:$D,3,FALSE)</f>
        <v>VARCHAR(1)</v>
      </c>
      <c r="I22" s="52" t="s">
        <v>29</v>
      </c>
      <c r="J22" s="53"/>
      <c r="K22" s="90"/>
      <c r="L22" s="53"/>
      <c r="M22" s="53"/>
      <c r="N22" s="35" t="str">
        <f t="shared" si="0"/>
        <v xml:space="preserve">  , POPUP_YN VARCHAR(1) COMMENT '팝업 여부'</v>
      </c>
      <c r="O22" s="35"/>
    </row>
    <row r="23" spans="1:15" x14ac:dyDescent="0.35">
      <c r="A23" s="43">
        <v>21</v>
      </c>
      <c r="B23" s="44" t="str">
        <f>VLOOKUP($C23,table!$B:$D,3,FALSE)</f>
        <v>공통</v>
      </c>
      <c r="C23" s="53" t="s">
        <v>241</v>
      </c>
      <c r="D23" s="40" t="str">
        <f>VLOOKUP($C23,table!$B:$D,2,FALSE)</f>
        <v>T_BBS_NOTICE</v>
      </c>
      <c r="E23" s="74">
        <v>9</v>
      </c>
      <c r="F23" s="66" t="s">
        <v>453</v>
      </c>
      <c r="G23" s="53" t="str">
        <f>VLOOKUP($F23,domain!$B:$D,2,FALSE)</f>
        <v>START_DT</v>
      </c>
      <c r="H23" s="53" t="str">
        <f>VLOOKUP($F23,domain!$B:$D,3,FALSE)</f>
        <v>TIMESTAMP</v>
      </c>
      <c r="I23" s="52" t="s">
        <v>29</v>
      </c>
      <c r="J23" s="53"/>
      <c r="K23" s="90"/>
      <c r="L23" s="53" t="s">
        <v>455</v>
      </c>
      <c r="M23" s="53"/>
      <c r="N23" s="35" t="str">
        <f t="shared" si="0"/>
        <v xml:space="preserve">  , START_DT TIMESTAMP COMMENT '시작 일시 게시 및 팝업 노출 시작 일시'</v>
      </c>
      <c r="O23" s="35"/>
    </row>
    <row r="24" spans="1:15" s="35" customFormat="1" x14ac:dyDescent="0.35">
      <c r="A24" s="43">
        <v>22</v>
      </c>
      <c r="B24" s="44" t="str">
        <f>VLOOKUP($C24,table!$B:$D,3,FALSE)</f>
        <v>공통</v>
      </c>
      <c r="C24" s="53" t="s">
        <v>241</v>
      </c>
      <c r="D24" s="40" t="str">
        <f>VLOOKUP($C24,table!$B:$D,2,FALSE)</f>
        <v>T_BBS_NOTICE</v>
      </c>
      <c r="E24" s="74">
        <v>10</v>
      </c>
      <c r="F24" s="66" t="s">
        <v>454</v>
      </c>
      <c r="G24" s="53" t="str">
        <f>VLOOKUP($F24,domain!$B:$D,2,FALSE)</f>
        <v>END_DT</v>
      </c>
      <c r="H24" s="53" t="str">
        <f>VLOOKUP($F24,domain!$B:$D,3,FALSE)</f>
        <v>TIMESTAMP</v>
      </c>
      <c r="I24" s="52" t="s">
        <v>29</v>
      </c>
      <c r="J24" s="53"/>
      <c r="K24" s="90"/>
      <c r="L24" s="53" t="s">
        <v>456</v>
      </c>
      <c r="M24" s="53"/>
      <c r="N24" s="35" t="str">
        <f t="shared" si="0"/>
        <v xml:space="preserve">  , END_DT TIMESTAMP COMMENT '종료 일시 게시 및 팝업 노출 종료 일시'</v>
      </c>
    </row>
    <row r="25" spans="1:15" x14ac:dyDescent="0.35">
      <c r="A25" s="43">
        <v>23</v>
      </c>
      <c r="B25" s="44" t="str">
        <f>VLOOKUP($C25,table!$B:$D,3,FALSE)</f>
        <v>공통</v>
      </c>
      <c r="C25" s="53" t="s">
        <v>241</v>
      </c>
      <c r="D25" s="40" t="str">
        <f>VLOOKUP($C25,table!$B:$D,2,FALSE)</f>
        <v>T_BBS_NOTICE</v>
      </c>
      <c r="E25" s="74">
        <v>11</v>
      </c>
      <c r="F25" s="66" t="s">
        <v>75</v>
      </c>
      <c r="G25" s="53" t="str">
        <f>VLOOKUP($F25,domain!$B:$D,2,FALSE)</f>
        <v>USE_YN</v>
      </c>
      <c r="H25" s="53" t="str">
        <f>VLOOKUP($F25,domain!$B:$D,3,FALSE)</f>
        <v>VARCHAR(1)</v>
      </c>
      <c r="I25" s="52" t="s">
        <v>29</v>
      </c>
      <c r="J25" s="53" t="s">
        <v>153</v>
      </c>
      <c r="K25" s="90"/>
      <c r="L25" s="53"/>
      <c r="M25" s="53"/>
      <c r="N25" s="35" t="str">
        <f t="shared" si="0"/>
        <v xml:space="preserve">  , USE_YN VARCHAR(1) DEFAULT 'N' COMMENT '사용 여부'</v>
      </c>
      <c r="O25" s="35"/>
    </row>
    <row r="26" spans="1:15" x14ac:dyDescent="0.35">
      <c r="A26" s="43">
        <v>24</v>
      </c>
      <c r="B26" s="44" t="str">
        <f>VLOOKUP($C26,table!$B:$D,3,FALSE)</f>
        <v>공통</v>
      </c>
      <c r="C26" s="53" t="s">
        <v>241</v>
      </c>
      <c r="D26" s="40" t="str">
        <f>VLOOKUP($C26,table!$B:$D,2,FALSE)</f>
        <v>T_BBS_NOTICE</v>
      </c>
      <c r="E26" s="74">
        <v>12</v>
      </c>
      <c r="F26" s="66" t="s">
        <v>57</v>
      </c>
      <c r="G26" s="53" t="str">
        <f>VLOOKUP($F26,domain!$B:$D,2,FALSE)</f>
        <v>RGST_ID</v>
      </c>
      <c r="H26" s="53" t="str">
        <f>VLOOKUP($F26,domain!$B:$D,3,FALSE)</f>
        <v>VARCHAR(32)</v>
      </c>
      <c r="I26" s="52" t="s">
        <v>30</v>
      </c>
      <c r="J26" s="53"/>
      <c r="K26" s="90"/>
      <c r="L26" s="53"/>
      <c r="M26" s="53"/>
      <c r="N26" s="35" t="str">
        <f t="shared" si="0"/>
        <v xml:space="preserve">  , RGST_ID VARCHAR(32) NOT NULL COMMENT '등록 ID'</v>
      </c>
      <c r="O26" s="35"/>
    </row>
    <row r="27" spans="1:15" x14ac:dyDescent="0.35">
      <c r="A27" s="43">
        <v>25</v>
      </c>
      <c r="B27" s="44" t="str">
        <f>VLOOKUP($C27,table!$B:$D,3,FALSE)</f>
        <v>공통</v>
      </c>
      <c r="C27" s="53" t="s">
        <v>241</v>
      </c>
      <c r="D27" s="40" t="str">
        <f>VLOOKUP($C27,table!$B:$D,2,FALSE)</f>
        <v>T_BBS_NOTICE</v>
      </c>
      <c r="E27" s="74">
        <v>13</v>
      </c>
      <c r="F27" s="66" t="s">
        <v>379</v>
      </c>
      <c r="G27" s="53" t="str">
        <f>VLOOKUP($F27,domain!$B:$D,2,FALSE)</f>
        <v>RGST_DT</v>
      </c>
      <c r="H27" s="53" t="str">
        <f>VLOOKUP($F27,domain!$B:$D,3,FALSE)</f>
        <v>TIMESTAMP</v>
      </c>
      <c r="I27" s="52" t="s">
        <v>30</v>
      </c>
      <c r="J27" s="53" t="s">
        <v>155</v>
      </c>
      <c r="K27" s="90"/>
      <c r="L27" s="53"/>
      <c r="M27" s="53"/>
      <c r="N27" s="35" t="str">
        <f t="shared" si="0"/>
        <v xml:space="preserve">  , RGST_DT TIMESTAMP DEFAULT CURRENT_TIMESTAMP NOT NULL COMMENT '등록 일시'</v>
      </c>
      <c r="O27" s="35"/>
    </row>
    <row r="28" spans="1:15" s="35" customFormat="1" x14ac:dyDescent="0.35">
      <c r="A28" s="43">
        <v>26</v>
      </c>
      <c r="B28" s="44" t="str">
        <f>VLOOKUP($C28,table!$B:$D,3,FALSE)</f>
        <v>공통</v>
      </c>
      <c r="C28" s="53" t="s">
        <v>241</v>
      </c>
      <c r="D28" s="40" t="str">
        <f>VLOOKUP($C28,table!$B:$D,2,FALSE)</f>
        <v>T_BBS_NOTICE</v>
      </c>
      <c r="E28" s="74">
        <v>14</v>
      </c>
      <c r="F28" s="66" t="s">
        <v>84</v>
      </c>
      <c r="G28" s="53" t="str">
        <f>VLOOKUP($F28,domain!$B:$D,2,FALSE)</f>
        <v>MODI_ID</v>
      </c>
      <c r="H28" s="53" t="str">
        <f>VLOOKUP($F28,domain!$B:$D,3,FALSE)</f>
        <v>VARCHAR(32)</v>
      </c>
      <c r="I28" s="52" t="s">
        <v>30</v>
      </c>
      <c r="J28" s="53"/>
      <c r="K28" s="90"/>
      <c r="L28" s="53"/>
      <c r="M28" s="53"/>
      <c r="N28" s="35" t="str">
        <f t="shared" si="0"/>
        <v xml:space="preserve">  , MODI_ID VARCHAR(32) NOT NULL COMMENT '수정 ID'</v>
      </c>
    </row>
    <row r="29" spans="1:15" x14ac:dyDescent="0.35">
      <c r="A29" s="43">
        <v>27</v>
      </c>
      <c r="B29" s="44" t="str">
        <f>VLOOKUP($C29,table!$B:$D,3,FALSE)</f>
        <v>공통</v>
      </c>
      <c r="C29" s="53" t="s">
        <v>241</v>
      </c>
      <c r="D29" s="40" t="str">
        <f>VLOOKUP($C29,table!$B:$D,2,FALSE)</f>
        <v>T_BBS_NOTICE</v>
      </c>
      <c r="E29" s="74">
        <v>15</v>
      </c>
      <c r="F29" s="66" t="s">
        <v>88</v>
      </c>
      <c r="G29" s="53" t="str">
        <f>VLOOKUP($F29,domain!$B:$D,2,FALSE)</f>
        <v>MODI_DT</v>
      </c>
      <c r="H29" s="53" t="str">
        <f>VLOOKUP($F29,domain!$B:$D,3,FALSE)</f>
        <v>TIMESTAMP</v>
      </c>
      <c r="I29" s="52" t="s">
        <v>30</v>
      </c>
      <c r="J29" s="53" t="s">
        <v>155</v>
      </c>
      <c r="K29" s="90"/>
      <c r="L29" s="53"/>
      <c r="M29" s="53"/>
      <c r="N29" s="35" t="str">
        <f t="shared" si="0"/>
        <v xml:space="preserve">  , MODI_DT TIMESTAMP DEFAULT CURRENT_TIMESTAMP NOT NULL COMMENT '수정 일시'</v>
      </c>
      <c r="O29" s="35"/>
    </row>
    <row r="30" spans="1:15" x14ac:dyDescent="0.35">
      <c r="A30" s="43">
        <v>28</v>
      </c>
      <c r="B30" s="30" t="str">
        <f>VLOOKUP($C30,table!$B:$D,3,FALSE)</f>
        <v>공통</v>
      </c>
      <c r="C30" s="2" t="s">
        <v>381</v>
      </c>
      <c r="D30" s="40" t="str">
        <f>VLOOKUP($C30,table!$B:$D,2,FALSE)</f>
        <v>T_BBS_QNA</v>
      </c>
      <c r="E30" s="14">
        <v>1</v>
      </c>
      <c r="F30" s="65" t="s">
        <v>396</v>
      </c>
      <c r="G30" s="2" t="str">
        <f>VLOOKUP($F30,domain!$B:$D,2,FALSE)</f>
        <v>QNA_ID</v>
      </c>
      <c r="H30" s="2" t="str">
        <f>VLOOKUP($F30,domain!$B:$D,3,FALSE)</f>
        <v>VARCHAR(32)</v>
      </c>
      <c r="I30" s="43" t="s">
        <v>30</v>
      </c>
      <c r="J30" s="2"/>
      <c r="K30" s="43">
        <v>1</v>
      </c>
      <c r="L30" s="2"/>
      <c r="M30" s="2"/>
      <c r="N30" s="35" t="str">
        <f t="shared" si="0"/>
        <v xml:space="preserve">    QNA_ID VARCHAR(32) NOT NULL COMMENT 'QNA ID'</v>
      </c>
      <c r="O30" s="35"/>
    </row>
    <row r="31" spans="1:15" x14ac:dyDescent="0.35">
      <c r="A31" s="43">
        <v>29</v>
      </c>
      <c r="B31" s="30" t="str">
        <f>VLOOKUP($C31,table!$B:$D,3,FALSE)</f>
        <v>공통</v>
      </c>
      <c r="C31" s="2" t="s">
        <v>381</v>
      </c>
      <c r="D31" s="40" t="str">
        <f>VLOOKUP($C31,table!$B:$D,2,FALSE)</f>
        <v>T_BBS_QNA</v>
      </c>
      <c r="E31" s="14">
        <v>2</v>
      </c>
      <c r="F31" s="65" t="s">
        <v>267</v>
      </c>
      <c r="G31" s="2" t="str">
        <f>VLOOKUP($F31,domain!$B:$D,2,FALSE)</f>
        <v>CL_CODE</v>
      </c>
      <c r="H31" s="2" t="str">
        <f>VLOOKUP($F31,domain!$B:$D,3,FALSE)</f>
        <v>VARCHAR(32)</v>
      </c>
      <c r="I31" s="43" t="s">
        <v>29</v>
      </c>
      <c r="J31" s="2"/>
      <c r="K31" s="43"/>
      <c r="L31" s="2"/>
      <c r="M31" s="2"/>
      <c r="N31" s="35" t="str">
        <f t="shared" si="0"/>
        <v xml:space="preserve">  , CL_CODE VARCHAR(32) COMMENT '분류 코드'</v>
      </c>
      <c r="O31" s="35"/>
    </row>
    <row r="32" spans="1:15" x14ac:dyDescent="0.35">
      <c r="A32" s="43">
        <v>30</v>
      </c>
      <c r="B32" s="30" t="str">
        <f>VLOOKUP($C32,table!$B:$D,3,FALSE)</f>
        <v>공통</v>
      </c>
      <c r="C32" s="2" t="s">
        <v>381</v>
      </c>
      <c r="D32" s="40" t="str">
        <f>VLOOKUP($C32,table!$B:$D,2,FALSE)</f>
        <v>T_BBS_QNA</v>
      </c>
      <c r="E32" s="14">
        <v>3</v>
      </c>
      <c r="F32" s="65" t="s">
        <v>245</v>
      </c>
      <c r="G32" s="2" t="str">
        <f>VLOOKUP($F32,domain!$B:$D,2,FALSE)</f>
        <v>SJ</v>
      </c>
      <c r="H32" s="2" t="str">
        <f>VLOOKUP($F32,domain!$B:$D,3,FALSE)</f>
        <v>VARCHAR(100)</v>
      </c>
      <c r="I32" s="43" t="s">
        <v>29</v>
      </c>
      <c r="J32" s="2"/>
      <c r="K32" s="43"/>
      <c r="L32" s="2"/>
      <c r="M32" s="2"/>
      <c r="N32" s="35" t="str">
        <f t="shared" si="0"/>
        <v xml:space="preserve">  , SJ VARCHAR(100) COMMENT '제목'</v>
      </c>
      <c r="O32" s="35"/>
    </row>
    <row r="33" spans="1:15" x14ac:dyDescent="0.35">
      <c r="A33" s="43">
        <v>31</v>
      </c>
      <c r="B33" s="30" t="str">
        <f>VLOOKUP($C33,table!$B:$D,3,FALSE)</f>
        <v>공통</v>
      </c>
      <c r="C33" s="2" t="s">
        <v>381</v>
      </c>
      <c r="D33" s="40" t="str">
        <f>VLOOKUP($C33,table!$B:$D,2,FALSE)</f>
        <v>T_BBS_QNA</v>
      </c>
      <c r="E33" s="14">
        <v>4</v>
      </c>
      <c r="F33" s="65" t="s">
        <v>247</v>
      </c>
      <c r="G33" s="2" t="str">
        <f>VLOOKUP($F33,domain!$B:$D,2,FALSE)</f>
        <v>CN</v>
      </c>
      <c r="H33" s="2" t="str">
        <f>VLOOKUP($F33,domain!$B:$D,3,FALSE)</f>
        <v>TEXT</v>
      </c>
      <c r="I33" s="43" t="s">
        <v>29</v>
      </c>
      <c r="J33" s="2"/>
      <c r="K33" s="43"/>
      <c r="L33" s="2"/>
      <c r="M33" s="2"/>
      <c r="N33" s="35" t="str">
        <f t="shared" si="0"/>
        <v xml:space="preserve">  , CN TEXT COMMENT '내용'</v>
      </c>
      <c r="O33" s="35"/>
    </row>
    <row r="34" spans="1:15" x14ac:dyDescent="0.35">
      <c r="A34" s="43">
        <v>32</v>
      </c>
      <c r="B34" s="24" t="str">
        <f>VLOOKUP($C34,table!$B:$D,3,FALSE)</f>
        <v>공통</v>
      </c>
      <c r="C34" s="2" t="s">
        <v>381</v>
      </c>
      <c r="D34" s="40" t="str">
        <f>VLOOKUP($C34,table!$B:$D,2,FALSE)</f>
        <v>T_BBS_QNA</v>
      </c>
      <c r="E34" s="14">
        <v>5</v>
      </c>
      <c r="F34" s="65" t="s">
        <v>385</v>
      </c>
      <c r="G34" s="2" t="str">
        <f>VLOOKUP($F34,domain!$B:$D,2,FALSE)</f>
        <v>FILE_ID</v>
      </c>
      <c r="H34" s="2" t="str">
        <f>VLOOKUP($F34,domain!$B:$D,3,FALSE)</f>
        <v>VARCHAR(32)</v>
      </c>
      <c r="I34" s="43" t="s">
        <v>29</v>
      </c>
      <c r="J34" s="2"/>
      <c r="K34" s="43"/>
      <c r="L34" s="2"/>
      <c r="M34" s="2"/>
      <c r="N34" s="35" t="str">
        <f t="shared" si="0"/>
        <v xml:space="preserve">  , FILE_ID VARCHAR(32) COMMENT '파일 ID'</v>
      </c>
      <c r="O34" s="35"/>
    </row>
    <row r="35" spans="1:15" x14ac:dyDescent="0.35">
      <c r="A35" s="43">
        <v>33</v>
      </c>
      <c r="B35" s="3" t="str">
        <f>VLOOKUP($C35,table!$B:$D,3,FALSE)</f>
        <v>공통</v>
      </c>
      <c r="C35" s="2" t="s">
        <v>381</v>
      </c>
      <c r="D35" s="40" t="str">
        <f>VLOOKUP($C35,table!$B:$D,2,FALSE)</f>
        <v>T_BBS_QNA</v>
      </c>
      <c r="E35" s="14">
        <v>6</v>
      </c>
      <c r="F35" s="65" t="s">
        <v>254</v>
      </c>
      <c r="G35" s="2" t="str">
        <f>VLOOKUP($F35,domain!$B:$D,2,FALSE)</f>
        <v>ANSW</v>
      </c>
      <c r="H35" s="2" t="str">
        <f>VLOOKUP($F35,domain!$B:$D,3,FALSE)</f>
        <v>TEXT</v>
      </c>
      <c r="I35" s="43" t="s">
        <v>29</v>
      </c>
      <c r="J35" s="2"/>
      <c r="K35" s="43"/>
      <c r="L35" s="2"/>
      <c r="M35" s="2"/>
      <c r="N35" s="35" t="str">
        <f t="shared" si="0"/>
        <v xml:space="preserve">  , ANSW TEXT COMMENT '답변'</v>
      </c>
      <c r="O35" s="35"/>
    </row>
    <row r="36" spans="1:15" x14ac:dyDescent="0.35">
      <c r="A36" s="43">
        <v>34</v>
      </c>
      <c r="B36" s="3" t="str">
        <f>VLOOKUP($C36,table!$B:$D,3,FALSE)</f>
        <v>공통</v>
      </c>
      <c r="C36" s="2" t="s">
        <v>381</v>
      </c>
      <c r="D36" s="40" t="str">
        <f>VLOOKUP($C36,table!$B:$D,2,FALSE)</f>
        <v>T_BBS_QNA</v>
      </c>
      <c r="E36" s="14">
        <v>7</v>
      </c>
      <c r="F36" s="65" t="s">
        <v>386</v>
      </c>
      <c r="G36" s="2" t="str">
        <f>VLOOKUP($F36,domain!$B:$D,2,FALSE)</f>
        <v>ANSW_FILE_ID</v>
      </c>
      <c r="H36" s="2" t="str">
        <f>VLOOKUP($F36,domain!$B:$D,3,FALSE)</f>
        <v>VARCHAR(32)</v>
      </c>
      <c r="I36" s="43" t="s">
        <v>29</v>
      </c>
      <c r="J36" s="2"/>
      <c r="K36" s="43"/>
      <c r="L36" s="2"/>
      <c r="M36" s="2"/>
      <c r="N36" s="35" t="str">
        <f t="shared" si="0"/>
        <v xml:space="preserve">  , ANSW_FILE_ID VARCHAR(32) COMMENT '답변 파일 ID'</v>
      </c>
      <c r="O36" s="35"/>
    </row>
    <row r="37" spans="1:15" x14ac:dyDescent="0.35">
      <c r="A37" s="43">
        <v>35</v>
      </c>
      <c r="B37" s="3" t="str">
        <f>VLOOKUP($C37,table!$B:$D,3,FALSE)</f>
        <v>공통</v>
      </c>
      <c r="C37" s="2" t="s">
        <v>381</v>
      </c>
      <c r="D37" s="40" t="str">
        <f>VLOOKUP($C37,table!$B:$D,2,FALSE)</f>
        <v>T_BBS_QNA</v>
      </c>
      <c r="E37" s="14">
        <v>8</v>
      </c>
      <c r="F37" s="65" t="s">
        <v>413</v>
      </c>
      <c r="G37" s="2" t="str">
        <f>VLOOKUP($F37,domain!$B:$D,2,FALSE)</f>
        <v>ANSW_RGST_ID</v>
      </c>
      <c r="H37" s="2" t="str">
        <f>VLOOKUP($F37,domain!$B:$D,3,FALSE)</f>
        <v>VARCHAR(32)</v>
      </c>
      <c r="I37" s="43" t="s">
        <v>29</v>
      </c>
      <c r="J37" s="2"/>
      <c r="K37" s="43"/>
      <c r="L37" s="2"/>
      <c r="M37" s="2"/>
      <c r="N37" s="35" t="str">
        <f t="shared" si="0"/>
        <v xml:space="preserve">  , ANSW_RGST_ID VARCHAR(32) COMMENT '답변 등록 ID'</v>
      </c>
      <c r="O37" s="35"/>
    </row>
    <row r="38" spans="1:15" x14ac:dyDescent="0.35">
      <c r="A38" s="43">
        <v>36</v>
      </c>
      <c r="B38" s="3" t="str">
        <f>VLOOKUP($C38,table!$B:$D,3,FALSE)</f>
        <v>공통</v>
      </c>
      <c r="C38" s="2" t="s">
        <v>381</v>
      </c>
      <c r="D38" s="40" t="str">
        <f>VLOOKUP($C38,table!$B:$D,2,FALSE)</f>
        <v>T_BBS_QNA</v>
      </c>
      <c r="E38" s="14">
        <v>9</v>
      </c>
      <c r="F38" s="65" t="s">
        <v>458</v>
      </c>
      <c r="G38" s="2" t="str">
        <f>VLOOKUP($F38,domain!$B:$D,2,FALSE)</f>
        <v>ANSW_RGST_DT</v>
      </c>
      <c r="H38" s="2" t="str">
        <f>VLOOKUP($F38,domain!$B:$D,3,FALSE)</f>
        <v>TIMESTAMP</v>
      </c>
      <c r="I38" s="43" t="s">
        <v>29</v>
      </c>
      <c r="J38" s="2"/>
      <c r="K38" s="43"/>
      <c r="L38" s="2"/>
      <c r="M38" s="2"/>
      <c r="N38" s="35" t="str">
        <f t="shared" si="0"/>
        <v xml:space="preserve">  , ANSW_RGST_DT TIMESTAMP COMMENT '답변 등록 일시'</v>
      </c>
      <c r="O38" s="35"/>
    </row>
    <row r="39" spans="1:15" x14ac:dyDescent="0.35">
      <c r="A39" s="43">
        <v>37</v>
      </c>
      <c r="B39" s="3" t="str">
        <f>VLOOKUP($C39,table!$B:$D,3,FALSE)</f>
        <v>공통</v>
      </c>
      <c r="C39" s="2" t="s">
        <v>381</v>
      </c>
      <c r="D39" s="40" t="str">
        <f>VLOOKUP($C39,table!$B:$D,2,FALSE)</f>
        <v>T_BBS_QNA</v>
      </c>
      <c r="E39" s="14">
        <v>10</v>
      </c>
      <c r="F39" s="65" t="s">
        <v>387</v>
      </c>
      <c r="G39" s="2" t="str">
        <f>VLOOKUP($F39,domain!$B:$D,2,FALSE)</f>
        <v>OPEN_YN</v>
      </c>
      <c r="H39" s="2" t="str">
        <f>VLOOKUP($F39,domain!$B:$D,3,FALSE)</f>
        <v>VARCHAR(1)</v>
      </c>
      <c r="I39" s="43" t="s">
        <v>29</v>
      </c>
      <c r="J39" s="2"/>
      <c r="K39" s="43"/>
      <c r="L39" s="2"/>
      <c r="M39" s="2"/>
      <c r="N39" s="35" t="str">
        <f t="shared" si="0"/>
        <v xml:space="preserve">  , OPEN_YN VARCHAR(1) COMMENT '공개 여부'</v>
      </c>
      <c r="O39" s="35"/>
    </row>
    <row r="40" spans="1:15" x14ac:dyDescent="0.35">
      <c r="A40" s="43">
        <v>38</v>
      </c>
      <c r="B40" s="32" t="str">
        <f>VLOOKUP($C40,table!$B:$D,3,FALSE)</f>
        <v>공통</v>
      </c>
      <c r="C40" s="2" t="s">
        <v>381</v>
      </c>
      <c r="D40" s="40" t="str">
        <f>VLOOKUP($C40,table!$B:$D,2,FALSE)</f>
        <v>T_BBS_QNA</v>
      </c>
      <c r="E40" s="14">
        <v>11</v>
      </c>
      <c r="F40" s="65" t="s">
        <v>388</v>
      </c>
      <c r="G40" s="2" t="str">
        <f>VLOOKUP($F40,domain!$B:$D,2,FALSE)</f>
        <v>QNA_STAT</v>
      </c>
      <c r="H40" s="2" t="str">
        <f>VLOOKUP($F40,domain!$B:$D,3,FALSE)</f>
        <v>VARCHAR(32)</v>
      </c>
      <c r="I40" s="43" t="s">
        <v>29</v>
      </c>
      <c r="J40" s="2"/>
      <c r="K40" s="43"/>
      <c r="L40" s="2"/>
      <c r="M40" s="2"/>
      <c r="N40" s="35" t="str">
        <f t="shared" si="0"/>
        <v xml:space="preserve">  , QNA_STAT VARCHAR(32) COMMENT 'QNA 상태'</v>
      </c>
      <c r="O40" s="35"/>
    </row>
    <row r="41" spans="1:15" x14ac:dyDescent="0.35">
      <c r="A41" s="43">
        <v>39</v>
      </c>
      <c r="B41" s="13" t="str">
        <f>VLOOKUP($C41,table!$B:$D,3,FALSE)</f>
        <v>공통</v>
      </c>
      <c r="C41" s="2" t="s">
        <v>381</v>
      </c>
      <c r="D41" s="40" t="str">
        <f>VLOOKUP($C41,table!$B:$D,2,FALSE)</f>
        <v>T_BBS_QNA</v>
      </c>
      <c r="E41" s="14">
        <v>12</v>
      </c>
      <c r="F41" s="65" t="s">
        <v>435</v>
      </c>
      <c r="G41" s="2" t="str">
        <f>VLOOKUP($F41,domain!$B:$D,2,FALSE)</f>
        <v>BF_QNA_ID</v>
      </c>
      <c r="H41" s="2" t="str">
        <f>VLOOKUP($F41,domain!$B:$D,3,FALSE)</f>
        <v>VARCHAR(32)</v>
      </c>
      <c r="I41" s="43" t="s">
        <v>29</v>
      </c>
      <c r="J41" s="2"/>
      <c r="K41" s="43"/>
      <c r="L41" s="2"/>
      <c r="M41" s="2"/>
      <c r="N41" s="35" t="str">
        <f t="shared" si="0"/>
        <v xml:space="preserve">  , BF_QNA_ID VARCHAR(32) COMMENT '이전 QNA ID'</v>
      </c>
      <c r="O41" s="35"/>
    </row>
    <row r="42" spans="1:15" x14ac:dyDescent="0.35">
      <c r="A42" s="43">
        <v>40</v>
      </c>
      <c r="B42" s="13" t="str">
        <f>VLOOKUP($C42,table!$B:$D,3,FALSE)</f>
        <v>공통</v>
      </c>
      <c r="C42" s="2" t="s">
        <v>381</v>
      </c>
      <c r="D42" s="40" t="str">
        <f>VLOOKUP($C42,table!$B:$D,2,FALSE)</f>
        <v>T_BBS_QNA</v>
      </c>
      <c r="E42" s="14">
        <v>13</v>
      </c>
      <c r="F42" s="65" t="s">
        <v>421</v>
      </c>
      <c r="G42" s="2" t="str">
        <f>VLOOKUP($F42,domain!$B:$D,2,FALSE)</f>
        <v>VIEW_CNT</v>
      </c>
      <c r="H42" s="2" t="str">
        <f>VLOOKUP($F42,domain!$B:$D,3,FALSE)</f>
        <v>NUMERIC(9,0)</v>
      </c>
      <c r="I42" s="43" t="s">
        <v>29</v>
      </c>
      <c r="J42" s="2"/>
      <c r="K42" s="43"/>
      <c r="L42" s="2"/>
      <c r="M42" s="2"/>
      <c r="N42" s="35" t="str">
        <f t="shared" si="0"/>
        <v xml:space="preserve">  , VIEW_CNT NUMERIC(9,0) COMMENT '뷰 건수'</v>
      </c>
      <c r="O42" s="35"/>
    </row>
    <row r="43" spans="1:15" x14ac:dyDescent="0.35">
      <c r="A43" s="43">
        <v>41</v>
      </c>
      <c r="B43" s="3" t="str">
        <f>VLOOKUP($C43,table!$B:$D,3,FALSE)</f>
        <v>공통</v>
      </c>
      <c r="C43" s="2" t="s">
        <v>381</v>
      </c>
      <c r="D43" s="40" t="str">
        <f>VLOOKUP($C43,table!$B:$D,2,FALSE)</f>
        <v>T_BBS_QNA</v>
      </c>
      <c r="E43" s="14">
        <v>14</v>
      </c>
      <c r="F43" s="65" t="s">
        <v>75</v>
      </c>
      <c r="G43" s="2" t="str">
        <f>VLOOKUP($F43,domain!$B:$D,2,FALSE)</f>
        <v>USE_YN</v>
      </c>
      <c r="H43" s="2" t="str">
        <f>VLOOKUP($F43,domain!$B:$D,3,FALSE)</f>
        <v>VARCHAR(1)</v>
      </c>
      <c r="I43" s="43" t="s">
        <v>29</v>
      </c>
      <c r="J43" s="2" t="s">
        <v>153</v>
      </c>
      <c r="K43" s="43"/>
      <c r="L43" s="2"/>
      <c r="M43" s="2"/>
      <c r="N43" s="35" t="str">
        <f t="shared" si="0"/>
        <v xml:space="preserve">  , USE_YN VARCHAR(1) DEFAULT 'N' COMMENT '사용 여부'</v>
      </c>
      <c r="O43" s="35"/>
    </row>
    <row r="44" spans="1:15" x14ac:dyDescent="0.35">
      <c r="A44" s="43">
        <v>42</v>
      </c>
      <c r="B44" s="22" t="str">
        <f>VLOOKUP($C44,table!$B:$D,3,FALSE)</f>
        <v>공통</v>
      </c>
      <c r="C44" s="2" t="s">
        <v>381</v>
      </c>
      <c r="D44" s="40" t="str">
        <f>VLOOKUP($C44,table!$B:$D,2,FALSE)</f>
        <v>T_BBS_QNA</v>
      </c>
      <c r="E44" s="14">
        <v>15</v>
      </c>
      <c r="F44" s="65" t="s">
        <v>57</v>
      </c>
      <c r="G44" s="2" t="str">
        <f>VLOOKUP($F44,domain!$B:$D,2,FALSE)</f>
        <v>RGST_ID</v>
      </c>
      <c r="H44" s="2" t="str">
        <f>VLOOKUP($F44,domain!$B:$D,3,FALSE)</f>
        <v>VARCHAR(32)</v>
      </c>
      <c r="I44" s="43" t="s">
        <v>30</v>
      </c>
      <c r="J44" s="2"/>
      <c r="K44" s="43"/>
      <c r="L44" s="2"/>
      <c r="M44" s="2"/>
      <c r="N44" s="35" t="str">
        <f t="shared" si="0"/>
        <v xml:space="preserve">  , RGST_ID VARCHAR(32) NOT NULL COMMENT '등록 ID'</v>
      </c>
      <c r="O44" s="35"/>
    </row>
    <row r="45" spans="1:15" x14ac:dyDescent="0.35">
      <c r="A45" s="43">
        <v>43</v>
      </c>
      <c r="B45" s="22" t="str">
        <f>VLOOKUP($C45,table!$B:$D,3,FALSE)</f>
        <v>공통</v>
      </c>
      <c r="C45" s="2" t="s">
        <v>381</v>
      </c>
      <c r="D45" s="40" t="str">
        <f>VLOOKUP($C45,table!$B:$D,2,FALSE)</f>
        <v>T_BBS_QNA</v>
      </c>
      <c r="E45" s="14">
        <v>16</v>
      </c>
      <c r="F45" s="65" t="s">
        <v>379</v>
      </c>
      <c r="G45" s="2" t="str">
        <f>VLOOKUP($F45,domain!$B:$D,2,FALSE)</f>
        <v>RGST_DT</v>
      </c>
      <c r="H45" s="2" t="str">
        <f>VLOOKUP($F45,domain!$B:$D,3,FALSE)</f>
        <v>TIMESTAMP</v>
      </c>
      <c r="I45" s="43" t="s">
        <v>30</v>
      </c>
      <c r="J45" s="2" t="s">
        <v>155</v>
      </c>
      <c r="K45" s="43"/>
      <c r="L45" s="2"/>
      <c r="M45" s="2"/>
      <c r="N45" s="35" t="str">
        <f t="shared" si="0"/>
        <v xml:space="preserve">  , RGST_DT TIMESTAMP DEFAULT CURRENT_TIMESTAMP NOT NULL COMMENT '등록 일시'</v>
      </c>
      <c r="O45" s="35"/>
    </row>
    <row r="46" spans="1:15" x14ac:dyDescent="0.35">
      <c r="A46" s="43">
        <v>44</v>
      </c>
      <c r="B46" s="22" t="str">
        <f>VLOOKUP($C46,table!$B:$D,3,FALSE)</f>
        <v>공통</v>
      </c>
      <c r="C46" s="2" t="s">
        <v>381</v>
      </c>
      <c r="D46" s="40" t="str">
        <f>VLOOKUP($C46,table!$B:$D,2,FALSE)</f>
        <v>T_BBS_QNA</v>
      </c>
      <c r="E46" s="14">
        <v>17</v>
      </c>
      <c r="F46" s="65" t="s">
        <v>84</v>
      </c>
      <c r="G46" s="2" t="str">
        <f>VLOOKUP($F46,domain!$B:$D,2,FALSE)</f>
        <v>MODI_ID</v>
      </c>
      <c r="H46" s="2" t="str">
        <f>VLOOKUP($F46,domain!$B:$D,3,FALSE)</f>
        <v>VARCHAR(32)</v>
      </c>
      <c r="I46" s="43" t="s">
        <v>30</v>
      </c>
      <c r="J46" s="2"/>
      <c r="K46" s="43"/>
      <c r="L46" s="2"/>
      <c r="M46" s="2"/>
      <c r="N46" s="35" t="str">
        <f t="shared" si="0"/>
        <v xml:space="preserve">  , MODI_ID VARCHAR(32) NOT NULL COMMENT '수정 ID'</v>
      </c>
      <c r="O46" s="35"/>
    </row>
    <row r="47" spans="1:15" x14ac:dyDescent="0.35">
      <c r="A47" s="43">
        <v>45</v>
      </c>
      <c r="B47" s="3" t="str">
        <f>VLOOKUP($C47,table!$B:$D,3,FALSE)</f>
        <v>공통</v>
      </c>
      <c r="C47" s="2" t="s">
        <v>381</v>
      </c>
      <c r="D47" s="40" t="str">
        <f>VLOOKUP($C47,table!$B:$D,2,FALSE)</f>
        <v>T_BBS_QNA</v>
      </c>
      <c r="E47" s="14">
        <v>18</v>
      </c>
      <c r="F47" s="65" t="s">
        <v>88</v>
      </c>
      <c r="G47" s="2" t="str">
        <f>VLOOKUP($F47,domain!$B:$D,2,FALSE)</f>
        <v>MODI_DT</v>
      </c>
      <c r="H47" s="2" t="str">
        <f>VLOOKUP($F47,domain!$B:$D,3,FALSE)</f>
        <v>TIMESTAMP</v>
      </c>
      <c r="I47" s="43" t="s">
        <v>30</v>
      </c>
      <c r="J47" s="2" t="s">
        <v>155</v>
      </c>
      <c r="K47" s="43"/>
      <c r="L47" s="2"/>
      <c r="M47" s="2"/>
      <c r="N47" s="35" t="str">
        <f t="shared" si="0"/>
        <v xml:space="preserve">  , MODI_DT TIMESTAMP DEFAULT CURRENT_TIMESTAMP NOT NULL COMMENT '수정 일시'</v>
      </c>
      <c r="O47" s="35"/>
    </row>
    <row r="48" spans="1:15" x14ac:dyDescent="0.35">
      <c r="A48" s="43">
        <v>46</v>
      </c>
      <c r="B48" s="44" t="str">
        <f>VLOOKUP($C48,table!$B:$D,3,FALSE)</f>
        <v>공통</v>
      </c>
      <c r="C48" s="53" t="s">
        <v>32</v>
      </c>
      <c r="D48" s="40" t="str">
        <f>VLOOKUP($C48,table!$B:$D,2,FALSE)</f>
        <v>T_CODE</v>
      </c>
      <c r="E48" s="74">
        <v>1</v>
      </c>
      <c r="F48" s="66" t="s">
        <v>53</v>
      </c>
      <c r="G48" s="53" t="str">
        <f>VLOOKUP($F48,domain!$B:$D,2,FALSE)</f>
        <v>GROUP_ID</v>
      </c>
      <c r="H48" s="53" t="str">
        <f>VLOOKUP($F48,domain!$B:$D,3,FALSE)</f>
        <v>VARCHAR(64)</v>
      </c>
      <c r="I48" s="52" t="s">
        <v>30</v>
      </c>
      <c r="J48" s="53"/>
      <c r="K48" s="90">
        <v>1</v>
      </c>
      <c r="L48" s="53"/>
      <c r="M48" s="53"/>
      <c r="N48" s="35" t="str">
        <f t="shared" si="0"/>
        <v xml:space="preserve">    GROUP_ID VARCHAR(64) NOT NULL COMMENT '그룹 ID'</v>
      </c>
      <c r="O48" s="35"/>
    </row>
    <row r="49" spans="1:15" x14ac:dyDescent="0.35">
      <c r="A49" s="43">
        <v>47</v>
      </c>
      <c r="B49" s="44" t="str">
        <f>VLOOKUP($C49,table!$B:$D,3,FALSE)</f>
        <v>공통</v>
      </c>
      <c r="C49" s="53" t="s">
        <v>32</v>
      </c>
      <c r="D49" s="40" t="str">
        <f>VLOOKUP($C49,table!$B:$D,2,FALSE)</f>
        <v>T_CODE</v>
      </c>
      <c r="E49" s="74">
        <v>2</v>
      </c>
      <c r="F49" s="66" t="s">
        <v>103</v>
      </c>
      <c r="G49" s="53" t="str">
        <f>VLOOKUP($F49,domain!$B:$D,2,FALSE)</f>
        <v>CODE_ID</v>
      </c>
      <c r="H49" s="53" t="str">
        <f>VLOOKUP($F49,domain!$B:$D,3,FALSE)</f>
        <v>VARCHAR(64)</v>
      </c>
      <c r="I49" s="52" t="s">
        <v>30</v>
      </c>
      <c r="J49" s="53"/>
      <c r="K49" s="90">
        <v>2</v>
      </c>
      <c r="L49" s="53"/>
      <c r="M49" s="53"/>
      <c r="N49" s="35" t="str">
        <f t="shared" si="0"/>
        <v xml:space="preserve">  , CODE_ID VARCHAR(64) NOT NULL COMMENT '코드 ID'</v>
      </c>
      <c r="O49" s="35"/>
    </row>
    <row r="50" spans="1:15" x14ac:dyDescent="0.35">
      <c r="A50" s="43">
        <v>48</v>
      </c>
      <c r="B50" s="44" t="str">
        <f>VLOOKUP($C50,table!$B:$D,3,FALSE)</f>
        <v>공통</v>
      </c>
      <c r="C50" s="53" t="s">
        <v>32</v>
      </c>
      <c r="D50" s="40" t="str">
        <f>VLOOKUP($C50,table!$B:$D,2,FALSE)</f>
        <v>T_CODE</v>
      </c>
      <c r="E50" s="74">
        <v>3</v>
      </c>
      <c r="F50" s="66" t="s">
        <v>105</v>
      </c>
      <c r="G50" s="53" t="str">
        <f>VLOOKUP($F50,domain!$B:$D,2,FALSE)</f>
        <v>CODE_NM</v>
      </c>
      <c r="H50" s="53" t="str">
        <f>VLOOKUP($F50,domain!$B:$D,3,FALSE)</f>
        <v>VARCHAR(256)</v>
      </c>
      <c r="I50" s="52" t="s">
        <v>29</v>
      </c>
      <c r="J50" s="53"/>
      <c r="K50" s="90"/>
      <c r="L50" s="53"/>
      <c r="M50" s="53"/>
      <c r="N50" s="35" t="str">
        <f t="shared" si="0"/>
        <v xml:space="preserve">  , CODE_NM VARCHAR(256) COMMENT '코드 명'</v>
      </c>
      <c r="O50" s="35"/>
    </row>
    <row r="51" spans="1:15" x14ac:dyDescent="0.35">
      <c r="A51" s="43">
        <v>49</v>
      </c>
      <c r="B51" s="44" t="str">
        <f>VLOOKUP($C51,table!$B:$D,3,FALSE)</f>
        <v>공통</v>
      </c>
      <c r="C51" s="53" t="s">
        <v>32</v>
      </c>
      <c r="D51" s="40" t="str">
        <f>VLOOKUP($C51,table!$B:$D,2,FALSE)</f>
        <v>T_CODE</v>
      </c>
      <c r="E51" s="74">
        <v>4</v>
      </c>
      <c r="F51" s="66" t="s">
        <v>107</v>
      </c>
      <c r="G51" s="53" t="str">
        <f>VLOOKUP($F51,domain!$B:$D,2,FALSE)</f>
        <v>CODE_DSC</v>
      </c>
      <c r="H51" s="53" t="str">
        <f>VLOOKUP($F51,domain!$B:$D,3,FALSE)</f>
        <v>VARCHAR(1000)</v>
      </c>
      <c r="I51" s="52" t="s">
        <v>29</v>
      </c>
      <c r="J51" s="53"/>
      <c r="K51" s="90"/>
      <c r="L51" s="53"/>
      <c r="M51" s="53"/>
      <c r="N51" s="35" t="str">
        <f t="shared" si="0"/>
        <v xml:space="preserve">  , CODE_DSC VARCHAR(1000) COMMENT '코드 설명'</v>
      </c>
      <c r="O51" s="35"/>
    </row>
    <row r="52" spans="1:15" x14ac:dyDescent="0.35">
      <c r="A52" s="43">
        <v>50</v>
      </c>
      <c r="B52" s="44" t="str">
        <f>VLOOKUP($C52,table!$B:$D,3,FALSE)</f>
        <v>공통</v>
      </c>
      <c r="C52" s="53" t="s">
        <v>32</v>
      </c>
      <c r="D52" s="40" t="str">
        <f>VLOOKUP($C52,table!$B:$D,2,FALSE)</f>
        <v>T_CODE</v>
      </c>
      <c r="E52" s="74">
        <v>5</v>
      </c>
      <c r="F52" s="66" t="s">
        <v>362</v>
      </c>
      <c r="G52" s="53" t="str">
        <f>VLOOKUP($F52,domain!$B:$D,2,FALSE)</f>
        <v>ORD_SEQ</v>
      </c>
      <c r="H52" s="53" t="str">
        <f>VLOOKUP($F52,domain!$B:$D,3,FALSE)</f>
        <v>NUMERIC(5,0)</v>
      </c>
      <c r="I52" s="52" t="s">
        <v>29</v>
      </c>
      <c r="J52" s="53"/>
      <c r="K52" s="90"/>
      <c r="L52" s="53"/>
      <c r="M52" s="53"/>
      <c r="N52" s="35" t="str">
        <f t="shared" si="0"/>
        <v xml:space="preserve">  , ORD_SEQ NUMERIC(5,0) COMMENT '정렬 순서'</v>
      </c>
      <c r="O52" s="35"/>
    </row>
    <row r="53" spans="1:15" x14ac:dyDescent="0.35">
      <c r="A53" s="43">
        <v>51</v>
      </c>
      <c r="B53" s="44" t="str">
        <f>VLOOKUP($C53,table!$B:$D,3,FALSE)</f>
        <v>공통</v>
      </c>
      <c r="C53" s="53" t="s">
        <v>32</v>
      </c>
      <c r="D53" s="40" t="str">
        <f>VLOOKUP($C53,table!$B:$D,2,FALSE)</f>
        <v>T_CODE</v>
      </c>
      <c r="E53" s="74">
        <v>6</v>
      </c>
      <c r="F53" s="66" t="s">
        <v>75</v>
      </c>
      <c r="G53" s="53" t="str">
        <f>VLOOKUP($F53,domain!$B:$D,2,FALSE)</f>
        <v>USE_YN</v>
      </c>
      <c r="H53" s="53" t="str">
        <f>VLOOKUP($F53,domain!$B:$D,3,FALSE)</f>
        <v>VARCHAR(1)</v>
      </c>
      <c r="I53" s="52" t="s">
        <v>29</v>
      </c>
      <c r="J53" s="53" t="s">
        <v>153</v>
      </c>
      <c r="K53" s="90"/>
      <c r="L53" s="53"/>
      <c r="M53" s="53"/>
      <c r="N53" s="35" t="str">
        <f t="shared" si="0"/>
        <v xml:space="preserve">  , USE_YN VARCHAR(1) DEFAULT 'N' COMMENT '사용 여부'</v>
      </c>
      <c r="O53" s="35"/>
    </row>
    <row r="54" spans="1:15" x14ac:dyDescent="0.35">
      <c r="A54" s="43">
        <v>52</v>
      </c>
      <c r="B54" s="44" t="str">
        <f>VLOOKUP($C54,table!$B:$D,3,FALSE)</f>
        <v>공통</v>
      </c>
      <c r="C54" s="53" t="s">
        <v>32</v>
      </c>
      <c r="D54" s="40" t="str">
        <f>VLOOKUP($C54,table!$B:$D,2,FALSE)</f>
        <v>T_CODE</v>
      </c>
      <c r="E54" s="74">
        <v>7</v>
      </c>
      <c r="F54" s="66" t="s">
        <v>57</v>
      </c>
      <c r="G54" s="53" t="str">
        <f>VLOOKUP($F54,domain!$B:$D,2,FALSE)</f>
        <v>RGST_ID</v>
      </c>
      <c r="H54" s="53" t="str">
        <f>VLOOKUP($F54,domain!$B:$D,3,FALSE)</f>
        <v>VARCHAR(32)</v>
      </c>
      <c r="I54" s="52" t="s">
        <v>30</v>
      </c>
      <c r="J54" s="53"/>
      <c r="K54" s="90"/>
      <c r="L54" s="53"/>
      <c r="M54" s="53"/>
      <c r="N54" s="35" t="str">
        <f t="shared" si="0"/>
        <v xml:space="preserve">  , RGST_ID VARCHAR(32) NOT NULL COMMENT '등록 ID'</v>
      </c>
      <c r="O54" s="35"/>
    </row>
    <row r="55" spans="1:15" x14ac:dyDescent="0.35">
      <c r="A55" s="43">
        <v>53</v>
      </c>
      <c r="B55" s="44" t="str">
        <f>VLOOKUP($C55,table!$B:$D,3,FALSE)</f>
        <v>공통</v>
      </c>
      <c r="C55" s="53" t="s">
        <v>32</v>
      </c>
      <c r="D55" s="40" t="str">
        <f>VLOOKUP($C55,table!$B:$D,2,FALSE)</f>
        <v>T_CODE</v>
      </c>
      <c r="E55" s="74">
        <v>8</v>
      </c>
      <c r="F55" s="66" t="s">
        <v>379</v>
      </c>
      <c r="G55" s="53" t="str">
        <f>VLOOKUP($F55,domain!$B:$D,2,FALSE)</f>
        <v>RGST_DT</v>
      </c>
      <c r="H55" s="53" t="str">
        <f>VLOOKUP($F55,domain!$B:$D,3,FALSE)</f>
        <v>TIMESTAMP</v>
      </c>
      <c r="I55" s="52" t="s">
        <v>30</v>
      </c>
      <c r="J55" s="53" t="s">
        <v>155</v>
      </c>
      <c r="K55" s="90"/>
      <c r="L55" s="53"/>
      <c r="M55" s="53"/>
      <c r="N55" s="35" t="str">
        <f t="shared" si="0"/>
        <v xml:space="preserve">  , RGST_DT TIMESTAMP DEFAULT CURRENT_TIMESTAMP NOT NULL COMMENT '등록 일시'</v>
      </c>
      <c r="O55" s="35"/>
    </row>
    <row r="56" spans="1:15" x14ac:dyDescent="0.35">
      <c r="A56" s="43">
        <v>54</v>
      </c>
      <c r="B56" s="44" t="str">
        <f>VLOOKUP($C56,table!$B:$D,3,FALSE)</f>
        <v>공통</v>
      </c>
      <c r="C56" s="53" t="s">
        <v>32</v>
      </c>
      <c r="D56" s="40" t="str">
        <f>VLOOKUP($C56,table!$B:$D,2,FALSE)</f>
        <v>T_CODE</v>
      </c>
      <c r="E56" s="74">
        <v>9</v>
      </c>
      <c r="F56" s="66" t="s">
        <v>84</v>
      </c>
      <c r="G56" s="53" t="str">
        <f>VLOOKUP($F56,domain!$B:$D,2,FALSE)</f>
        <v>MODI_ID</v>
      </c>
      <c r="H56" s="53" t="str">
        <f>VLOOKUP($F56,domain!$B:$D,3,FALSE)</f>
        <v>VARCHAR(32)</v>
      </c>
      <c r="I56" s="52" t="s">
        <v>30</v>
      </c>
      <c r="J56" s="53"/>
      <c r="K56" s="90"/>
      <c r="L56" s="53"/>
      <c r="M56" s="53"/>
      <c r="N56" s="35" t="str">
        <f t="shared" si="0"/>
        <v xml:space="preserve">  , MODI_ID VARCHAR(32) NOT NULL COMMENT '수정 ID'</v>
      </c>
      <c r="O56" s="35"/>
    </row>
    <row r="57" spans="1:15" x14ac:dyDescent="0.35">
      <c r="A57" s="43">
        <v>55</v>
      </c>
      <c r="B57" s="44" t="str">
        <f>VLOOKUP($C57,table!$B:$D,3,FALSE)</f>
        <v>공통</v>
      </c>
      <c r="C57" s="53" t="s">
        <v>32</v>
      </c>
      <c r="D57" s="40" t="str">
        <f>VLOOKUP($C57,table!$B:$D,2,FALSE)</f>
        <v>T_CODE</v>
      </c>
      <c r="E57" s="74">
        <v>10</v>
      </c>
      <c r="F57" s="66" t="s">
        <v>88</v>
      </c>
      <c r="G57" s="53" t="str">
        <f>VLOOKUP($F57,domain!$B:$D,2,FALSE)</f>
        <v>MODI_DT</v>
      </c>
      <c r="H57" s="53" t="str">
        <f>VLOOKUP($F57,domain!$B:$D,3,FALSE)</f>
        <v>TIMESTAMP</v>
      </c>
      <c r="I57" s="52" t="s">
        <v>30</v>
      </c>
      <c r="J57" s="53" t="s">
        <v>155</v>
      </c>
      <c r="K57" s="90"/>
      <c r="L57" s="53"/>
      <c r="M57" s="53"/>
      <c r="N57" s="35" t="str">
        <f t="shared" si="0"/>
        <v xml:space="preserve">  , MODI_DT TIMESTAMP DEFAULT CURRENT_TIMESTAMP NOT NULL COMMENT '수정 일시'</v>
      </c>
      <c r="O57" s="35"/>
    </row>
    <row r="58" spans="1:15" x14ac:dyDescent="0.35">
      <c r="A58" s="43">
        <v>56</v>
      </c>
      <c r="B58" s="3" t="str">
        <f>VLOOKUP($C58,table!$B:$D,3,FALSE)</f>
        <v>공통</v>
      </c>
      <c r="C58" s="2" t="s">
        <v>27</v>
      </c>
      <c r="D58" s="40" t="str">
        <f>VLOOKUP($C58,table!$B:$D,2,FALSE)</f>
        <v>T_DEPT</v>
      </c>
      <c r="E58" s="43">
        <v>1</v>
      </c>
      <c r="F58" s="65" t="s">
        <v>73</v>
      </c>
      <c r="G58" s="2" t="str">
        <f>VLOOKUP($F58,domain!$B:$D,2,FALSE)</f>
        <v>DEPT_CODE</v>
      </c>
      <c r="H58" s="2" t="str">
        <f>VLOOKUP($F58,domain!$B:$D,3,FALSE)</f>
        <v>VARCHAR(16)</v>
      </c>
      <c r="I58" s="43" t="s">
        <v>30</v>
      </c>
      <c r="J58" s="2"/>
      <c r="K58" s="43">
        <v>1</v>
      </c>
      <c r="L58" s="2"/>
      <c r="M58" s="2"/>
      <c r="N58" s="35" t="str">
        <f t="shared" si="0"/>
        <v xml:space="preserve">    DEPT_CODE VARCHAR(16) NOT NULL COMMENT '부서 코드'</v>
      </c>
      <c r="O58" s="35"/>
    </row>
    <row r="59" spans="1:15" x14ac:dyDescent="0.35">
      <c r="A59" s="43">
        <v>57</v>
      </c>
      <c r="B59" s="3" t="str">
        <f>VLOOKUP($C59,table!$B:$D,3,FALSE)</f>
        <v>공통</v>
      </c>
      <c r="C59" s="2" t="s">
        <v>27</v>
      </c>
      <c r="D59" s="40" t="str">
        <f>VLOOKUP($C59,table!$B:$D,2,FALSE)</f>
        <v>T_DEPT</v>
      </c>
      <c r="E59" s="43">
        <v>2</v>
      </c>
      <c r="F59" s="65" t="s">
        <v>71</v>
      </c>
      <c r="G59" s="2" t="str">
        <f>VLOOKUP($F59,domain!$B:$D,2,FALSE)</f>
        <v>DEPT_NM</v>
      </c>
      <c r="H59" s="2" t="str">
        <f>VLOOKUP($F59,domain!$B:$D,3,FALSE)</f>
        <v>VARCHAR(100)</v>
      </c>
      <c r="I59" s="43" t="s">
        <v>29</v>
      </c>
      <c r="J59" s="2"/>
      <c r="K59" s="43"/>
      <c r="L59" s="2"/>
      <c r="M59" s="2"/>
      <c r="N59" s="35" t="str">
        <f t="shared" si="0"/>
        <v xml:space="preserve">  , DEPT_NM VARCHAR(100) COMMENT '부서 명'</v>
      </c>
      <c r="O59" s="35"/>
    </row>
    <row r="60" spans="1:15" x14ac:dyDescent="0.35">
      <c r="A60" s="43">
        <v>58</v>
      </c>
      <c r="B60" s="3" t="str">
        <f>VLOOKUP($C60,table!$B:$D,3,FALSE)</f>
        <v>공통</v>
      </c>
      <c r="C60" s="2" t="s">
        <v>27</v>
      </c>
      <c r="D60" s="40" t="str">
        <f>VLOOKUP($C60,table!$B:$D,2,FALSE)</f>
        <v>T_DEPT</v>
      </c>
      <c r="E60" s="43">
        <v>3</v>
      </c>
      <c r="F60" s="65" t="s">
        <v>69</v>
      </c>
      <c r="G60" s="2" t="str">
        <f>VLOOKUP($F60,domain!$B:$D,2,FALSE)</f>
        <v>HDEPT_CODE</v>
      </c>
      <c r="H60" s="2" t="str">
        <f>VLOOKUP($F60,domain!$B:$D,3,FALSE)</f>
        <v>VARCHAR(16)</v>
      </c>
      <c r="I60" s="43" t="s">
        <v>29</v>
      </c>
      <c r="J60" s="2"/>
      <c r="K60" s="43"/>
      <c r="L60" s="2"/>
      <c r="M60" s="2"/>
      <c r="N60" s="35" t="str">
        <f t="shared" si="0"/>
        <v xml:space="preserve">  , HDEPT_CODE VARCHAR(16) COMMENT '본부 코드'</v>
      </c>
      <c r="O60" s="35"/>
    </row>
    <row r="61" spans="1:15" x14ac:dyDescent="0.35">
      <c r="A61" s="43">
        <v>59</v>
      </c>
      <c r="B61" s="3" t="str">
        <f>VLOOKUP($C61,table!$B:$D,3,FALSE)</f>
        <v>공통</v>
      </c>
      <c r="C61" s="2" t="s">
        <v>27</v>
      </c>
      <c r="D61" s="40" t="str">
        <f>VLOOKUP($C61,table!$B:$D,2,FALSE)</f>
        <v>T_DEPT</v>
      </c>
      <c r="E61" s="43">
        <v>4</v>
      </c>
      <c r="F61" s="65" t="s">
        <v>75</v>
      </c>
      <c r="G61" s="2" t="str">
        <f>VLOOKUP($F61,domain!$B:$D,2,FALSE)</f>
        <v>USE_YN</v>
      </c>
      <c r="H61" s="2" t="str">
        <f>VLOOKUP($F61,domain!$B:$D,3,FALSE)</f>
        <v>VARCHAR(1)</v>
      </c>
      <c r="I61" s="43" t="s">
        <v>29</v>
      </c>
      <c r="J61" s="2" t="s">
        <v>153</v>
      </c>
      <c r="K61" s="43"/>
      <c r="L61" s="2"/>
      <c r="M61" s="2"/>
      <c r="N61" s="35" t="str">
        <f t="shared" si="0"/>
        <v xml:space="preserve">  , USE_YN VARCHAR(1) DEFAULT 'N' COMMENT '사용 여부'</v>
      </c>
      <c r="O61" s="35"/>
    </row>
    <row r="62" spans="1:15" x14ac:dyDescent="0.35">
      <c r="A62" s="43">
        <v>60</v>
      </c>
      <c r="B62" s="3" t="str">
        <f>VLOOKUP($C62,table!$B:$D,3,FALSE)</f>
        <v>공통</v>
      </c>
      <c r="C62" s="2" t="s">
        <v>27</v>
      </c>
      <c r="D62" s="40" t="str">
        <f>VLOOKUP($C62,table!$B:$D,2,FALSE)</f>
        <v>T_DEPT</v>
      </c>
      <c r="E62" s="43">
        <v>5</v>
      </c>
      <c r="F62" s="65" t="s">
        <v>86</v>
      </c>
      <c r="G62" s="2" t="str">
        <f>VLOOKUP($F62,domain!$B:$D,2,FALSE)</f>
        <v>MODI_SE</v>
      </c>
      <c r="H62" s="2" t="str">
        <f>VLOOKUP($F62,domain!$B:$D,3,FALSE)</f>
        <v>VARCHAR(32)</v>
      </c>
      <c r="I62" s="43" t="s">
        <v>29</v>
      </c>
      <c r="J62" s="2"/>
      <c r="K62" s="43"/>
      <c r="L62" s="2" t="s">
        <v>460</v>
      </c>
      <c r="M62" s="2"/>
      <c r="N62" s="35" t="str">
        <f t="shared" si="0"/>
        <v xml:space="preserve">  , MODI_SE VARCHAR(32) COMMENT '수정 구분 I: 등록 / U: 수정 / D: 삭제 / C: 완료 / R: 삭제완료'</v>
      </c>
      <c r="O62" s="35"/>
    </row>
    <row r="63" spans="1:15" x14ac:dyDescent="0.35">
      <c r="A63" s="43">
        <v>61</v>
      </c>
      <c r="B63" s="3" t="str">
        <f>VLOOKUP($C63,table!$B:$D,3,FALSE)</f>
        <v>공통</v>
      </c>
      <c r="C63" s="2" t="s">
        <v>27</v>
      </c>
      <c r="D63" s="40" t="str">
        <f>VLOOKUP($C63,table!$B:$D,2,FALSE)</f>
        <v>T_DEPT</v>
      </c>
      <c r="E63" s="43">
        <v>6</v>
      </c>
      <c r="F63" s="65" t="s">
        <v>57</v>
      </c>
      <c r="G63" s="2" t="str">
        <f>VLOOKUP($F63,domain!$B:$D,2,FALSE)</f>
        <v>RGST_ID</v>
      </c>
      <c r="H63" s="2" t="str">
        <f>VLOOKUP($F63,domain!$B:$D,3,FALSE)</f>
        <v>VARCHAR(32)</v>
      </c>
      <c r="I63" s="43" t="s">
        <v>30</v>
      </c>
      <c r="J63" s="2"/>
      <c r="K63" s="43"/>
      <c r="L63" s="2"/>
      <c r="M63" s="2"/>
      <c r="N63" s="35" t="str">
        <f t="shared" si="0"/>
        <v xml:space="preserve">  , RGST_ID VARCHAR(32) NOT NULL COMMENT '등록 ID'</v>
      </c>
      <c r="O63" s="35"/>
    </row>
    <row r="64" spans="1:15" x14ac:dyDescent="0.35">
      <c r="A64" s="43">
        <v>62</v>
      </c>
      <c r="B64" s="3" t="str">
        <f>VLOOKUP($C64,table!$B:$D,3,FALSE)</f>
        <v>공통</v>
      </c>
      <c r="C64" s="2" t="s">
        <v>27</v>
      </c>
      <c r="D64" s="40" t="str">
        <f>VLOOKUP($C64,table!$B:$D,2,FALSE)</f>
        <v>T_DEPT</v>
      </c>
      <c r="E64" s="43">
        <v>7</v>
      </c>
      <c r="F64" s="65" t="s">
        <v>379</v>
      </c>
      <c r="G64" s="2" t="str">
        <f>VLOOKUP($F64,domain!$B:$D,2,FALSE)</f>
        <v>RGST_DT</v>
      </c>
      <c r="H64" s="2" t="str">
        <f>VLOOKUP($F64,domain!$B:$D,3,FALSE)</f>
        <v>TIMESTAMP</v>
      </c>
      <c r="I64" s="43" t="s">
        <v>30</v>
      </c>
      <c r="J64" s="2" t="s">
        <v>155</v>
      </c>
      <c r="K64" s="43"/>
      <c r="L64" s="2"/>
      <c r="M64" s="2"/>
      <c r="N64" s="35" t="str">
        <f t="shared" si="0"/>
        <v xml:space="preserve">  , RGST_DT TIMESTAMP DEFAULT CURRENT_TIMESTAMP NOT NULL COMMENT '등록 일시'</v>
      </c>
      <c r="O64" s="35"/>
    </row>
    <row r="65" spans="1:15" x14ac:dyDescent="0.35">
      <c r="A65" s="43">
        <v>63</v>
      </c>
      <c r="B65" s="3" t="str">
        <f>VLOOKUP($C65,table!$B:$D,3,FALSE)</f>
        <v>공통</v>
      </c>
      <c r="C65" s="2" t="s">
        <v>27</v>
      </c>
      <c r="D65" s="40" t="str">
        <f>VLOOKUP($C65,table!$B:$D,2,FALSE)</f>
        <v>T_DEPT</v>
      </c>
      <c r="E65" s="43">
        <v>8</v>
      </c>
      <c r="F65" s="65" t="s">
        <v>84</v>
      </c>
      <c r="G65" s="2" t="str">
        <f>VLOOKUP($F65,domain!$B:$D,2,FALSE)</f>
        <v>MODI_ID</v>
      </c>
      <c r="H65" s="2" t="str">
        <f>VLOOKUP($F65,domain!$B:$D,3,FALSE)</f>
        <v>VARCHAR(32)</v>
      </c>
      <c r="I65" s="43" t="s">
        <v>30</v>
      </c>
      <c r="J65" s="2"/>
      <c r="K65" s="43"/>
      <c r="L65" s="2"/>
      <c r="M65" s="2"/>
      <c r="N65" s="35" t="str">
        <f t="shared" si="0"/>
        <v xml:space="preserve">  , MODI_ID VARCHAR(32) NOT NULL COMMENT '수정 ID'</v>
      </c>
      <c r="O65" s="35"/>
    </row>
    <row r="66" spans="1:15" x14ac:dyDescent="0.35">
      <c r="A66" s="43">
        <v>64</v>
      </c>
      <c r="B66" s="3" t="str">
        <f>VLOOKUP($C66,table!$B:$D,3,FALSE)</f>
        <v>공통</v>
      </c>
      <c r="C66" s="2" t="s">
        <v>27</v>
      </c>
      <c r="D66" s="40" t="str">
        <f>VLOOKUP($C66,table!$B:$D,2,FALSE)</f>
        <v>T_DEPT</v>
      </c>
      <c r="E66" s="43">
        <v>9</v>
      </c>
      <c r="F66" s="65" t="s">
        <v>88</v>
      </c>
      <c r="G66" s="2" t="str">
        <f>VLOOKUP($F66,domain!$B:$D,2,FALSE)</f>
        <v>MODI_DT</v>
      </c>
      <c r="H66" s="2" t="str">
        <f>VLOOKUP($F66,domain!$B:$D,3,FALSE)</f>
        <v>TIMESTAMP</v>
      </c>
      <c r="I66" s="43" t="s">
        <v>30</v>
      </c>
      <c r="J66" s="2" t="s">
        <v>155</v>
      </c>
      <c r="K66" s="43"/>
      <c r="L66" s="2"/>
      <c r="M66" s="2"/>
      <c r="N66" s="35" t="str">
        <f t="shared" si="0"/>
        <v xml:space="preserve">  , MODI_DT TIMESTAMP DEFAULT CURRENT_TIMESTAMP NOT NULL COMMENT '수정 일시'</v>
      </c>
      <c r="O66" s="35"/>
    </row>
    <row r="67" spans="1:15" x14ac:dyDescent="0.35">
      <c r="A67" s="43">
        <v>65</v>
      </c>
      <c r="B67" s="44" t="str">
        <f>VLOOKUP($C67,table!$B:$D,3,FALSE)</f>
        <v>공통</v>
      </c>
      <c r="C67" s="53" t="s">
        <v>320</v>
      </c>
      <c r="D67" s="40" t="str">
        <f>VLOOKUP($C67,table!$B:$D,2,FALSE)</f>
        <v>T_DEPT_CL</v>
      </c>
      <c r="E67" s="74">
        <v>1</v>
      </c>
      <c r="F67" s="66" t="s">
        <v>305</v>
      </c>
      <c r="G67" s="53" t="str">
        <f>VLOOKUP($F67,domain!$B:$D,2,FALSE)</f>
        <v>DEPT_CODE</v>
      </c>
      <c r="H67" s="53" t="str">
        <f>VLOOKUP($F67,domain!$B:$D,3,FALSE)</f>
        <v>VARCHAR(16)</v>
      </c>
      <c r="I67" s="52" t="s">
        <v>30</v>
      </c>
      <c r="J67" s="53"/>
      <c r="K67" s="90">
        <v>1</v>
      </c>
      <c r="L67" s="53"/>
      <c r="M67" s="53"/>
      <c r="N67" s="35" t="str">
        <f t="shared" si="0"/>
        <v xml:space="preserve">    DEPT_CODE VARCHAR(16) NOT NULL COMMENT '부서 코드'</v>
      </c>
      <c r="O67" s="35"/>
    </row>
    <row r="68" spans="1:15" x14ac:dyDescent="0.35">
      <c r="A68" s="43">
        <v>66</v>
      </c>
      <c r="B68" s="44" t="str">
        <f>VLOOKUP($C68,table!$B:$D,3,FALSE)</f>
        <v>공통</v>
      </c>
      <c r="C68" s="53" t="s">
        <v>320</v>
      </c>
      <c r="D68" s="40" t="str">
        <f>VLOOKUP($C68,table!$B:$D,2,FALSE)</f>
        <v>T_DEPT_CL</v>
      </c>
      <c r="E68" s="74">
        <v>2</v>
      </c>
      <c r="F68" s="66" t="s">
        <v>321</v>
      </c>
      <c r="G68" s="53" t="str">
        <f>VLOOKUP($F68,domain!$B:$D,2,FALSE)</f>
        <v>UP_DEPT_CODE</v>
      </c>
      <c r="H68" s="53" t="str">
        <f>VLOOKUP($F68,domain!$B:$D,3,FALSE)</f>
        <v>VARCHAR(16)</v>
      </c>
      <c r="I68" s="52" t="s">
        <v>29</v>
      </c>
      <c r="J68" s="53"/>
      <c r="K68" s="90"/>
      <c r="L68" s="53"/>
      <c r="M68" s="53"/>
      <c r="N68" s="35" t="str">
        <f t="shared" ref="N68:N132" si="1">IF(E68=1,"    ","  , ")&amp;G68&amp;" "&amp;H68&amp;IF(J68="",""," "&amp;J68)&amp;IF(I68="N"," NOT NULL","")&amp;" COMMENT '"&amp;F68&amp;IF(L68="",""," "&amp;L68)&amp;"'"</f>
        <v xml:space="preserve">  , UP_DEPT_CODE VARCHAR(16) COMMENT '상위 부서 코드'</v>
      </c>
      <c r="O68" s="35"/>
    </row>
    <row r="69" spans="1:15" x14ac:dyDescent="0.35">
      <c r="A69" s="43">
        <v>67</v>
      </c>
      <c r="B69" s="44" t="str">
        <f>VLOOKUP($C69,table!$B:$D,3,FALSE)</f>
        <v>공통</v>
      </c>
      <c r="C69" s="53" t="s">
        <v>320</v>
      </c>
      <c r="D69" s="40" t="str">
        <f>VLOOKUP($C69,table!$B:$D,2,FALSE)</f>
        <v>T_DEPT_CL</v>
      </c>
      <c r="E69" s="74">
        <v>3</v>
      </c>
      <c r="F69" s="66" t="s">
        <v>306</v>
      </c>
      <c r="G69" s="53" t="str">
        <f>VLOOKUP($F69,domain!$B:$D,2,FALSE)</f>
        <v>DEPT_NM</v>
      </c>
      <c r="H69" s="53" t="str">
        <f>VLOOKUP($F69,domain!$B:$D,3,FALSE)</f>
        <v>VARCHAR(100)</v>
      </c>
      <c r="I69" s="52" t="s">
        <v>29</v>
      </c>
      <c r="J69" s="53"/>
      <c r="K69" s="90"/>
      <c r="L69" s="53"/>
      <c r="M69" s="53"/>
      <c r="N69" s="35" t="str">
        <f t="shared" si="1"/>
        <v xml:space="preserve">  , DEPT_NM VARCHAR(100) COMMENT '부서 명'</v>
      </c>
      <c r="O69" s="35"/>
    </row>
    <row r="70" spans="1:15" x14ac:dyDescent="0.35">
      <c r="A70" s="43">
        <v>68</v>
      </c>
      <c r="B70" s="44" t="str">
        <f>VLOOKUP($C70,table!$B:$D,3,FALSE)</f>
        <v>공통</v>
      </c>
      <c r="C70" s="53" t="s">
        <v>320</v>
      </c>
      <c r="D70" s="40" t="str">
        <f>VLOOKUP($C70,table!$B:$D,2,FALSE)</f>
        <v>T_DEPT_CL</v>
      </c>
      <c r="E70" s="74">
        <v>4</v>
      </c>
      <c r="F70" s="66" t="s">
        <v>319</v>
      </c>
      <c r="G70" s="53" t="str">
        <f>VLOOKUP($F70,domain!$B:$D,2,FALSE)</f>
        <v>ORD_SEQ</v>
      </c>
      <c r="H70" s="53" t="str">
        <f>VLOOKUP($F70,domain!$B:$D,3,FALSE)</f>
        <v>NUMERIC(5,0)</v>
      </c>
      <c r="I70" s="52" t="s">
        <v>29</v>
      </c>
      <c r="J70" s="53"/>
      <c r="K70" s="90"/>
      <c r="L70" s="53"/>
      <c r="M70" s="53"/>
      <c r="N70" s="35" t="str">
        <f t="shared" si="1"/>
        <v xml:space="preserve">  , ORD_SEQ NUMERIC(5,0) COMMENT '정렬 순서'</v>
      </c>
      <c r="O70" s="35"/>
    </row>
    <row r="71" spans="1:15" x14ac:dyDescent="0.35">
      <c r="A71" s="43">
        <v>69</v>
      </c>
      <c r="B71" s="44" t="str">
        <f>VLOOKUP($C71,table!$B:$D,3,FALSE)</f>
        <v>공통</v>
      </c>
      <c r="C71" s="53" t="s">
        <v>320</v>
      </c>
      <c r="D71" s="40" t="str">
        <f>VLOOKUP($C71,table!$B:$D,2,FALSE)</f>
        <v>T_DEPT_CL</v>
      </c>
      <c r="E71" s="74">
        <v>5</v>
      </c>
      <c r="F71" s="66" t="s">
        <v>309</v>
      </c>
      <c r="G71" s="53" t="str">
        <f>VLOOKUP($F71,domain!$B:$D,2,FALSE)</f>
        <v>LV</v>
      </c>
      <c r="H71" s="53" t="str">
        <f>VLOOKUP($F71,domain!$B:$D,3,FALSE)</f>
        <v>NUMERIC(5,0)</v>
      </c>
      <c r="I71" s="52" t="s">
        <v>29</v>
      </c>
      <c r="J71" s="53"/>
      <c r="K71" s="90"/>
      <c r="L71" s="53"/>
      <c r="M71" s="53"/>
      <c r="N71" s="35" t="str">
        <f t="shared" si="1"/>
        <v xml:space="preserve">  , LV NUMERIC(5,0) COMMENT '레벨'</v>
      </c>
      <c r="O71" s="35"/>
    </row>
    <row r="72" spans="1:15" x14ac:dyDescent="0.35">
      <c r="A72" s="43">
        <v>70</v>
      </c>
      <c r="B72" s="44" t="str">
        <f>VLOOKUP($C72,table!$B:$D,3,FALSE)</f>
        <v>공통</v>
      </c>
      <c r="C72" s="53" t="s">
        <v>320</v>
      </c>
      <c r="D72" s="40" t="str">
        <f>VLOOKUP($C72,table!$B:$D,2,FALSE)</f>
        <v>T_DEPT_CL</v>
      </c>
      <c r="E72" s="74">
        <v>6</v>
      </c>
      <c r="F72" s="66" t="s">
        <v>310</v>
      </c>
      <c r="G72" s="53" t="str">
        <f>VLOOKUP($F72,domain!$B:$D,2,FALSE)</f>
        <v>DEPT_PATH</v>
      </c>
      <c r="H72" s="53" t="str">
        <f>VLOOKUP($F72,domain!$B:$D,3,FALSE)</f>
        <v>VARCHAR(1000)</v>
      </c>
      <c r="I72" s="52" t="s">
        <v>29</v>
      </c>
      <c r="J72" s="53"/>
      <c r="K72" s="90"/>
      <c r="L72" s="53"/>
      <c r="M72" s="53"/>
      <c r="N72" s="35" t="str">
        <f t="shared" si="1"/>
        <v xml:space="preserve">  , DEPT_PATH VARCHAR(1000) COMMENT '부서 경로'</v>
      </c>
      <c r="O72" s="35"/>
    </row>
    <row r="73" spans="1:15" x14ac:dyDescent="0.35">
      <c r="A73" s="43">
        <v>71</v>
      </c>
      <c r="B73" s="44" t="str">
        <f>VLOOKUP($C73,table!$B:$D,3,FALSE)</f>
        <v>공통</v>
      </c>
      <c r="C73" s="53" t="s">
        <v>320</v>
      </c>
      <c r="D73" s="40" t="str">
        <f>VLOOKUP($C73,table!$B:$D,2,FALSE)</f>
        <v>T_DEPT_CL</v>
      </c>
      <c r="E73" s="74">
        <v>7</v>
      </c>
      <c r="F73" s="66" t="s">
        <v>307</v>
      </c>
      <c r="G73" s="53" t="str">
        <f>VLOOKUP($F73,domain!$B:$D,2,FALSE)</f>
        <v>GROUP_CODE</v>
      </c>
      <c r="H73" s="53" t="str">
        <f>VLOOKUP($F73,domain!$B:$D,3,FALSE)</f>
        <v>VARCHAR(32)</v>
      </c>
      <c r="I73" s="52" t="s">
        <v>29</v>
      </c>
      <c r="J73" s="53"/>
      <c r="K73" s="90"/>
      <c r="L73" s="53"/>
      <c r="M73" s="53"/>
      <c r="N73" s="35" t="str">
        <f t="shared" si="1"/>
        <v xml:space="preserve">  , GROUP_CODE VARCHAR(32) COMMENT '그룹 코드'</v>
      </c>
      <c r="O73" s="35"/>
    </row>
    <row r="74" spans="1:15" x14ac:dyDescent="0.35">
      <c r="A74" s="43">
        <v>72</v>
      </c>
      <c r="B74" s="44" t="str">
        <f>VLOOKUP($C74,table!$B:$D,3,FALSE)</f>
        <v>공통</v>
      </c>
      <c r="C74" s="53" t="s">
        <v>320</v>
      </c>
      <c r="D74" s="40" t="str">
        <f>VLOOKUP($C74,table!$B:$D,2,FALSE)</f>
        <v>T_DEPT_CL</v>
      </c>
      <c r="E74" s="74">
        <v>8</v>
      </c>
      <c r="F74" s="66" t="s">
        <v>308</v>
      </c>
      <c r="G74" s="53" t="str">
        <f>VLOOKUP($F74,domain!$B:$D,2,FALSE)</f>
        <v>UP_GROUP_CODE</v>
      </c>
      <c r="H74" s="53" t="str">
        <f>VLOOKUP($F74,domain!$B:$D,3,FALSE)</f>
        <v>VARCHAR(32)</v>
      </c>
      <c r="I74" s="52" t="s">
        <v>29</v>
      </c>
      <c r="J74" s="53"/>
      <c r="K74" s="90"/>
      <c r="L74" s="53"/>
      <c r="M74" s="53"/>
      <c r="N74" s="35" t="str">
        <f t="shared" si="1"/>
        <v xml:space="preserve">  , UP_GROUP_CODE VARCHAR(32) COMMENT '상위 그룹 코드'</v>
      </c>
      <c r="O74" s="35"/>
    </row>
    <row r="75" spans="1:15" x14ac:dyDescent="0.35">
      <c r="A75" s="43">
        <v>73</v>
      </c>
      <c r="B75" s="44" t="str">
        <f>VLOOKUP($C75,table!$B:$D,3,FALSE)</f>
        <v>공통</v>
      </c>
      <c r="C75" s="53" t="s">
        <v>320</v>
      </c>
      <c r="D75" s="40" t="str">
        <f>VLOOKUP($C75,table!$B:$D,2,FALSE)</f>
        <v>T_DEPT_CL</v>
      </c>
      <c r="E75" s="74">
        <v>9</v>
      </c>
      <c r="F75" s="66" t="s">
        <v>75</v>
      </c>
      <c r="G75" s="53" t="str">
        <f>VLOOKUP($F75,domain!$B:$D,2,FALSE)</f>
        <v>USE_YN</v>
      </c>
      <c r="H75" s="53" t="str">
        <f>VLOOKUP($F75,domain!$B:$D,3,FALSE)</f>
        <v>VARCHAR(1)</v>
      </c>
      <c r="I75" s="52" t="s">
        <v>29</v>
      </c>
      <c r="J75" s="53" t="s">
        <v>153</v>
      </c>
      <c r="K75" s="90"/>
      <c r="L75" s="53"/>
      <c r="M75" s="53"/>
      <c r="N75" s="35" t="str">
        <f t="shared" si="1"/>
        <v xml:space="preserve">  , USE_YN VARCHAR(1) DEFAULT 'N' COMMENT '사용 여부'</v>
      </c>
      <c r="O75" s="35"/>
    </row>
    <row r="76" spans="1:15" x14ac:dyDescent="0.35">
      <c r="A76" s="43">
        <v>74</v>
      </c>
      <c r="B76" s="44" t="str">
        <f>VLOOKUP($C76,table!$B:$D,3,FALSE)</f>
        <v>공통</v>
      </c>
      <c r="C76" s="53" t="s">
        <v>317</v>
      </c>
      <c r="D76" s="40" t="str">
        <f>VLOOKUP($C76,table!$B:$D,2,FALSE)</f>
        <v>T_DEPT_CL</v>
      </c>
      <c r="E76" s="74">
        <v>10</v>
      </c>
      <c r="F76" s="66" t="s">
        <v>86</v>
      </c>
      <c r="G76" s="53" t="str">
        <f>VLOOKUP($F76,domain!$B:$D,2,FALSE)</f>
        <v>MODI_SE</v>
      </c>
      <c r="H76" s="53" t="str">
        <f>VLOOKUP($F76,domain!$B:$D,3,FALSE)</f>
        <v>VARCHAR(32)</v>
      </c>
      <c r="I76" s="52" t="s">
        <v>29</v>
      </c>
      <c r="J76" s="53"/>
      <c r="K76" s="90"/>
      <c r="L76" s="53"/>
      <c r="M76" s="53"/>
      <c r="N76" s="35" t="str">
        <f t="shared" si="1"/>
        <v xml:space="preserve">  , MODI_SE VARCHAR(32) COMMENT '수정 구분'</v>
      </c>
      <c r="O76" s="35"/>
    </row>
    <row r="77" spans="1:15" x14ac:dyDescent="0.35">
      <c r="A77" s="43">
        <v>75</v>
      </c>
      <c r="B77" s="44" t="str">
        <f>VLOOKUP($C77,table!$B:$D,3,FALSE)</f>
        <v>공통</v>
      </c>
      <c r="C77" s="53" t="s">
        <v>317</v>
      </c>
      <c r="D77" s="40" t="str">
        <f>VLOOKUP($C77,table!$B:$D,2,FALSE)</f>
        <v>T_DEPT_CL</v>
      </c>
      <c r="E77" s="74">
        <v>11</v>
      </c>
      <c r="F77" s="66" t="s">
        <v>57</v>
      </c>
      <c r="G77" s="53" t="str">
        <f>VLOOKUP($F77,domain!$B:$D,2,FALSE)</f>
        <v>RGST_ID</v>
      </c>
      <c r="H77" s="53" t="str">
        <f>VLOOKUP($F77,domain!$B:$D,3,FALSE)</f>
        <v>VARCHAR(32)</v>
      </c>
      <c r="I77" s="52" t="s">
        <v>30</v>
      </c>
      <c r="J77" s="53"/>
      <c r="K77" s="90"/>
      <c r="L77" s="53"/>
      <c r="M77" s="53"/>
      <c r="N77" s="35" t="str">
        <f t="shared" si="1"/>
        <v xml:space="preserve">  , RGST_ID VARCHAR(32) NOT NULL COMMENT '등록 ID'</v>
      </c>
      <c r="O77" s="35"/>
    </row>
    <row r="78" spans="1:15" x14ac:dyDescent="0.35">
      <c r="A78" s="43">
        <v>76</v>
      </c>
      <c r="B78" s="44" t="str">
        <f>VLOOKUP($C78,table!$B:$D,3,FALSE)</f>
        <v>공통</v>
      </c>
      <c r="C78" s="53" t="s">
        <v>320</v>
      </c>
      <c r="D78" s="40" t="str">
        <f>VLOOKUP($C78,table!$B:$D,2,FALSE)</f>
        <v>T_DEPT_CL</v>
      </c>
      <c r="E78" s="74">
        <v>12</v>
      </c>
      <c r="F78" s="66" t="s">
        <v>379</v>
      </c>
      <c r="G78" s="53" t="str">
        <f>VLOOKUP($F78,domain!$B:$D,2,FALSE)</f>
        <v>RGST_DT</v>
      </c>
      <c r="H78" s="53" t="str">
        <f>VLOOKUP($F78,domain!$B:$D,3,FALSE)</f>
        <v>TIMESTAMP</v>
      </c>
      <c r="I78" s="52" t="s">
        <v>30</v>
      </c>
      <c r="J78" s="53" t="s">
        <v>155</v>
      </c>
      <c r="K78" s="90"/>
      <c r="L78" s="53"/>
      <c r="M78" s="53"/>
      <c r="N78" s="35" t="str">
        <f t="shared" si="1"/>
        <v xml:space="preserve">  , RGST_DT TIMESTAMP DEFAULT CURRENT_TIMESTAMP NOT NULL COMMENT '등록 일시'</v>
      </c>
      <c r="O78" s="35"/>
    </row>
    <row r="79" spans="1:15" x14ac:dyDescent="0.35">
      <c r="A79" s="43">
        <v>77</v>
      </c>
      <c r="B79" s="44" t="str">
        <f>VLOOKUP($C79,table!$B:$D,3,FALSE)</f>
        <v>공통</v>
      </c>
      <c r="C79" s="53" t="s">
        <v>320</v>
      </c>
      <c r="D79" s="40" t="str">
        <f>VLOOKUP($C79,table!$B:$D,2,FALSE)</f>
        <v>T_DEPT_CL</v>
      </c>
      <c r="E79" s="74">
        <v>13</v>
      </c>
      <c r="F79" s="66" t="s">
        <v>84</v>
      </c>
      <c r="G79" s="53" t="str">
        <f>VLOOKUP($F79,domain!$B:$D,2,FALSE)</f>
        <v>MODI_ID</v>
      </c>
      <c r="H79" s="53" t="str">
        <f>VLOOKUP($F79,domain!$B:$D,3,FALSE)</f>
        <v>VARCHAR(32)</v>
      </c>
      <c r="I79" s="52" t="s">
        <v>30</v>
      </c>
      <c r="J79" s="53"/>
      <c r="K79" s="90"/>
      <c r="L79" s="53"/>
      <c r="M79" s="53"/>
      <c r="N79" s="35" t="str">
        <f t="shared" si="1"/>
        <v xml:space="preserve">  , MODI_ID VARCHAR(32) NOT NULL COMMENT '수정 ID'</v>
      </c>
      <c r="O79" s="35"/>
    </row>
    <row r="80" spans="1:15" x14ac:dyDescent="0.35">
      <c r="A80" s="43">
        <v>78</v>
      </c>
      <c r="B80" s="44" t="str">
        <f>VLOOKUP($C80,table!$B:$D,3,FALSE)</f>
        <v>공통</v>
      </c>
      <c r="C80" s="53" t="s">
        <v>320</v>
      </c>
      <c r="D80" s="40" t="str">
        <f>VLOOKUP($C80,table!$B:$D,2,FALSE)</f>
        <v>T_DEPT_CL</v>
      </c>
      <c r="E80" s="74">
        <v>14</v>
      </c>
      <c r="F80" s="66" t="s">
        <v>88</v>
      </c>
      <c r="G80" s="53" t="str">
        <f>VLOOKUP($F80,domain!$B:$D,2,FALSE)</f>
        <v>MODI_DT</v>
      </c>
      <c r="H80" s="53" t="str">
        <f>VLOOKUP($F80,domain!$B:$D,3,FALSE)</f>
        <v>TIMESTAMP</v>
      </c>
      <c r="I80" s="52" t="s">
        <v>30</v>
      </c>
      <c r="J80" s="53" t="s">
        <v>155</v>
      </c>
      <c r="K80" s="90"/>
      <c r="L80" s="53"/>
      <c r="M80" s="53"/>
      <c r="N80" s="35" t="str">
        <f t="shared" si="1"/>
        <v xml:space="preserve">  , MODI_DT TIMESTAMP DEFAULT CURRENT_TIMESTAMP NOT NULL COMMENT '수정 일시'</v>
      </c>
      <c r="O80" s="35"/>
    </row>
    <row r="81" spans="1:15" x14ac:dyDescent="0.35">
      <c r="A81" s="43">
        <v>79</v>
      </c>
      <c r="B81" s="3" t="str">
        <f>VLOOKUP($C81,table!$B:$D,3,FALSE)</f>
        <v>공통</v>
      </c>
      <c r="C81" s="2" t="s">
        <v>201</v>
      </c>
      <c r="D81" s="40" t="str">
        <f>VLOOKUP($C81,table!$B:$D,2,FALSE)</f>
        <v>T_FILE</v>
      </c>
      <c r="E81" s="14">
        <v>1</v>
      </c>
      <c r="F81" s="65" t="s">
        <v>200</v>
      </c>
      <c r="G81" s="2" t="str">
        <f>VLOOKUP($F81,domain!$B:$D,2,FALSE)</f>
        <v>FILE_ID</v>
      </c>
      <c r="H81" s="2" t="str">
        <f>VLOOKUP($F81,domain!$B:$D,3,FALSE)</f>
        <v>VARCHAR(32)</v>
      </c>
      <c r="I81" s="43" t="s">
        <v>30</v>
      </c>
      <c r="J81" s="2"/>
      <c r="K81" s="14">
        <v>1</v>
      </c>
      <c r="L81" s="2"/>
      <c r="M81" s="2"/>
      <c r="N81" s="35" t="str">
        <f t="shared" si="1"/>
        <v xml:space="preserve">    FILE_ID VARCHAR(32) NOT NULL COMMENT '파일 ID'</v>
      </c>
      <c r="O81" s="35"/>
    </row>
    <row r="82" spans="1:15" x14ac:dyDescent="0.35">
      <c r="A82" s="43">
        <v>80</v>
      </c>
      <c r="B82" s="5" t="str">
        <f>VLOOKUP($C82,table!$B:$D,3,FALSE)</f>
        <v>공통</v>
      </c>
      <c r="C82" s="2" t="s">
        <v>201</v>
      </c>
      <c r="D82" s="40" t="str">
        <f>VLOOKUP($C82,table!$B:$D,2,FALSE)</f>
        <v>T_FILE</v>
      </c>
      <c r="E82" s="14">
        <v>2</v>
      </c>
      <c r="F82" s="65" t="s">
        <v>226</v>
      </c>
      <c r="G82" s="2" t="str">
        <f>VLOOKUP($F82,domain!$B:$D,2,FALSE)</f>
        <v>STORAGE_SE</v>
      </c>
      <c r="H82" s="2" t="str">
        <f>VLOOKUP($F82,domain!$B:$D,3,FALSE)</f>
        <v>VARCHAR(32)</v>
      </c>
      <c r="I82" s="43" t="s">
        <v>30</v>
      </c>
      <c r="J82" s="2"/>
      <c r="K82" s="14">
        <v>2</v>
      </c>
      <c r="L82" s="2"/>
      <c r="M82" s="2"/>
      <c r="N82" s="35" t="str">
        <f t="shared" si="1"/>
        <v xml:space="preserve">  , STORAGE_SE VARCHAR(32) NOT NULL COMMENT '저장소 구분'</v>
      </c>
      <c r="O82" s="35"/>
    </row>
    <row r="83" spans="1:15" x14ac:dyDescent="0.35">
      <c r="A83" s="43">
        <v>81</v>
      </c>
      <c r="B83" s="3" t="str">
        <f>VLOOKUP($C83,table!$B:$D,3,FALSE)</f>
        <v>공통</v>
      </c>
      <c r="C83" s="2" t="s">
        <v>201</v>
      </c>
      <c r="D83" s="40" t="str">
        <f>VLOOKUP($C83,table!$B:$D,2,FALSE)</f>
        <v>T_FILE</v>
      </c>
      <c r="E83" s="14">
        <v>3</v>
      </c>
      <c r="F83" s="65" t="s">
        <v>364</v>
      </c>
      <c r="G83" s="2" t="str">
        <f>VLOOKUP($F83,domain!$B:$D,2,FALSE)</f>
        <v>BUCKET_NM</v>
      </c>
      <c r="H83" s="2" t="str">
        <f>VLOOKUP($F83,domain!$B:$D,3,FALSE)</f>
        <v>VARCHAR(256)</v>
      </c>
      <c r="I83" s="43" t="s">
        <v>29</v>
      </c>
      <c r="J83" s="2"/>
      <c r="K83" s="43"/>
      <c r="L83" s="2" t="s">
        <v>452</v>
      </c>
      <c r="M83" s="2"/>
      <c r="N83" s="35" t="str">
        <f t="shared" si="1"/>
        <v xml:space="preserve">  , BUCKET_NM VARCHAR(256) COMMENT '버킷 명 S3 / NAS'</v>
      </c>
      <c r="O83" s="35"/>
    </row>
    <row r="84" spans="1:15" x14ac:dyDescent="0.35">
      <c r="A84" s="43">
        <v>82</v>
      </c>
      <c r="B84" s="3" t="str">
        <f>VLOOKUP($C84,table!$B:$D,3,FALSE)</f>
        <v>공통</v>
      </c>
      <c r="C84" s="2" t="s">
        <v>201</v>
      </c>
      <c r="D84" s="40" t="str">
        <f>VLOOKUP($C84,table!$B:$D,2,FALSE)</f>
        <v>T_FILE</v>
      </c>
      <c r="E84" s="14">
        <v>4</v>
      </c>
      <c r="F84" s="65" t="s">
        <v>202</v>
      </c>
      <c r="G84" s="2" t="str">
        <f>VLOOKUP($F84,domain!$B:$D,2,FALSE)</f>
        <v>SAVE_PATH</v>
      </c>
      <c r="H84" s="2" t="str">
        <f>VLOOKUP($F84,domain!$B:$D,3,FALSE)</f>
        <v>VARCHAR(256)</v>
      </c>
      <c r="I84" s="43" t="s">
        <v>29</v>
      </c>
      <c r="J84" s="2"/>
      <c r="K84" s="43"/>
      <c r="L84" s="2"/>
      <c r="M84" s="2"/>
      <c r="N84" s="35" t="str">
        <f t="shared" si="1"/>
        <v xml:space="preserve">  , SAVE_PATH VARCHAR(256) COMMENT '저장 경로'</v>
      </c>
      <c r="O84" s="35"/>
    </row>
    <row r="85" spans="1:15" x14ac:dyDescent="0.35">
      <c r="A85" s="43">
        <v>83</v>
      </c>
      <c r="B85" s="3" t="str">
        <f>VLOOKUP($C85,table!$B:$D,3,FALSE)</f>
        <v>공통</v>
      </c>
      <c r="C85" s="2" t="s">
        <v>201</v>
      </c>
      <c r="D85" s="40" t="str">
        <f>VLOOKUP($C85,table!$B:$D,2,FALSE)</f>
        <v>T_FILE</v>
      </c>
      <c r="E85" s="14">
        <v>5</v>
      </c>
      <c r="F85" s="65" t="s">
        <v>203</v>
      </c>
      <c r="G85" s="2" t="str">
        <f>VLOOKUP($F85,domain!$B:$D,2,FALSE)</f>
        <v>SAVE_FILE_NM</v>
      </c>
      <c r="H85" s="2" t="str">
        <f>VLOOKUP($F85,domain!$B:$D,3,FALSE)</f>
        <v>VARCHAR(256)</v>
      </c>
      <c r="I85" s="43" t="s">
        <v>29</v>
      </c>
      <c r="J85" s="2"/>
      <c r="K85" s="43"/>
      <c r="L85" s="2"/>
      <c r="M85" s="2"/>
      <c r="N85" s="35" t="str">
        <f t="shared" si="1"/>
        <v xml:space="preserve">  , SAVE_FILE_NM VARCHAR(256) COMMENT '저장 파일 명'</v>
      </c>
      <c r="O85" s="35"/>
    </row>
    <row r="86" spans="1:15" s="35" customFormat="1" x14ac:dyDescent="0.35">
      <c r="A86" s="43">
        <v>84</v>
      </c>
      <c r="B86" s="39" t="str">
        <f>VLOOKUP($C86,table!$B:$D,3,FALSE)</f>
        <v>공통</v>
      </c>
      <c r="C86" s="2" t="s">
        <v>201</v>
      </c>
      <c r="D86" s="40" t="str">
        <f>VLOOKUP($C86,table!$B:$D,2,FALSE)</f>
        <v>T_FILE</v>
      </c>
      <c r="E86" s="14">
        <v>6</v>
      </c>
      <c r="F86" s="65" t="s">
        <v>372</v>
      </c>
      <c r="G86" s="2" t="str">
        <f>VLOOKUP($F86,domain!$B:$D,2,FALSE)</f>
        <v>SAVE_FILE_VER</v>
      </c>
      <c r="H86" s="2" t="str">
        <f>VLOOKUP($F86,domain!$B:$D,3,FALSE)</f>
        <v>VARCHAR(100)</v>
      </c>
      <c r="I86" s="43" t="s">
        <v>29</v>
      </c>
      <c r="J86" s="2"/>
      <c r="K86" s="43"/>
      <c r="L86" s="2"/>
      <c r="M86" s="2"/>
      <c r="N86" s="35" t="str">
        <f t="shared" si="1"/>
        <v xml:space="preserve">  , SAVE_FILE_VER VARCHAR(100) COMMENT '저장 파일 버전'</v>
      </c>
    </row>
    <row r="87" spans="1:15" x14ac:dyDescent="0.35">
      <c r="A87" s="43">
        <v>85</v>
      </c>
      <c r="B87" s="23" t="str">
        <f>VLOOKUP($C87,table!$B:$D,3,FALSE)</f>
        <v>공통</v>
      </c>
      <c r="C87" s="2" t="s">
        <v>201</v>
      </c>
      <c r="D87" s="40" t="str">
        <f>VLOOKUP($C87,table!$B:$D,2,FALSE)</f>
        <v>T_FILE</v>
      </c>
      <c r="E87" s="14">
        <v>7</v>
      </c>
      <c r="F87" s="65" t="s">
        <v>373</v>
      </c>
      <c r="G87" s="2" t="str">
        <f>VLOOKUP($F87,domain!$B:$D,2,FALSE)</f>
        <v>FILE_CL</v>
      </c>
      <c r="H87" s="2" t="str">
        <f>VLOOKUP($F87,domain!$B:$D,3,FALSE)</f>
        <v>VARCHAR(32)</v>
      </c>
      <c r="I87" s="43" t="s">
        <v>29</v>
      </c>
      <c r="J87" s="2"/>
      <c r="K87" s="43"/>
      <c r="L87" s="2"/>
      <c r="M87" s="2"/>
      <c r="N87" s="35" t="str">
        <f t="shared" si="1"/>
        <v xml:space="preserve">  , FILE_CL VARCHAR(32) COMMENT '파일 분류'</v>
      </c>
      <c r="O87" s="35"/>
    </row>
    <row r="88" spans="1:15" x14ac:dyDescent="0.35">
      <c r="A88" s="43">
        <v>86</v>
      </c>
      <c r="B88" s="27" t="str">
        <f>VLOOKUP($C88,table!$B:$D,3,FALSE)</f>
        <v>공통</v>
      </c>
      <c r="C88" s="2" t="s">
        <v>201</v>
      </c>
      <c r="D88" s="40" t="str">
        <f>VLOOKUP($C88,table!$B:$D,2,FALSE)</f>
        <v>T_FILE</v>
      </c>
      <c r="E88" s="14">
        <v>8</v>
      </c>
      <c r="F88" s="65" t="s">
        <v>207</v>
      </c>
      <c r="G88" s="2" t="str">
        <f>VLOOKUP($F88,domain!$B:$D,2,FALSE)</f>
        <v>FILE_NM</v>
      </c>
      <c r="H88" s="2" t="str">
        <f>VLOOKUP($F88,domain!$B:$D,3,FALSE)</f>
        <v>VARCHAR(256)</v>
      </c>
      <c r="I88" s="43" t="s">
        <v>29</v>
      </c>
      <c r="J88" s="2"/>
      <c r="K88" s="43"/>
      <c r="L88" s="2"/>
      <c r="M88" s="2"/>
      <c r="N88" s="35" t="str">
        <f t="shared" si="1"/>
        <v xml:space="preserve">  , FILE_NM VARCHAR(256) COMMENT '파일 명'</v>
      </c>
      <c r="O88" s="35"/>
    </row>
    <row r="89" spans="1:15" x14ac:dyDescent="0.35">
      <c r="A89" s="43">
        <v>87</v>
      </c>
      <c r="B89" s="30" t="str">
        <f>VLOOKUP($C89,table!$B:$D,3,FALSE)</f>
        <v>공통</v>
      </c>
      <c r="C89" s="2" t="s">
        <v>201</v>
      </c>
      <c r="D89" s="40" t="str">
        <f>VLOOKUP($C89,table!$B:$D,2,FALSE)</f>
        <v>T_FILE</v>
      </c>
      <c r="E89" s="14">
        <v>9</v>
      </c>
      <c r="F89" s="65" t="s">
        <v>208</v>
      </c>
      <c r="G89" s="2" t="str">
        <f>VLOOKUP($F89,domain!$B:$D,2,FALSE)</f>
        <v>FILE_EXTSN</v>
      </c>
      <c r="H89" s="2" t="str">
        <f>VLOOKUP($F89,domain!$B:$D,3,FALSE)</f>
        <v>VARCHAR(32)</v>
      </c>
      <c r="I89" s="43" t="s">
        <v>29</v>
      </c>
      <c r="J89" s="2"/>
      <c r="K89" s="43"/>
      <c r="L89" s="2"/>
      <c r="M89" s="2"/>
      <c r="N89" s="35" t="str">
        <f t="shared" si="1"/>
        <v xml:space="preserve">  , FILE_EXTSN VARCHAR(32) COMMENT '파일 확장자'</v>
      </c>
      <c r="O89" s="35"/>
    </row>
    <row r="90" spans="1:15" x14ac:dyDescent="0.35">
      <c r="A90" s="43">
        <v>88</v>
      </c>
      <c r="B90" s="27" t="str">
        <f>VLOOKUP($C90,table!$B:$D,3,FALSE)</f>
        <v>공통</v>
      </c>
      <c r="C90" s="2" t="s">
        <v>201</v>
      </c>
      <c r="D90" s="40" t="str">
        <f>VLOOKUP($C90,table!$B:$D,2,FALSE)</f>
        <v>T_FILE</v>
      </c>
      <c r="E90" s="14">
        <v>10</v>
      </c>
      <c r="F90" s="65" t="s">
        <v>223</v>
      </c>
      <c r="G90" s="2" t="str">
        <f>VLOOKUP($F90,domain!$B:$D,2,FALSE)</f>
        <v>FILE_SIZE</v>
      </c>
      <c r="H90" s="2" t="str">
        <f>VLOOKUP($F90,domain!$B:$D,3,FALSE)</f>
        <v>NUMERIC(19,0)</v>
      </c>
      <c r="I90" s="43" t="s">
        <v>29</v>
      </c>
      <c r="J90" s="2"/>
      <c r="K90" s="43"/>
      <c r="L90" s="2"/>
      <c r="M90" s="2"/>
      <c r="N90" s="35" t="str">
        <f t="shared" si="1"/>
        <v xml:space="preserve">  , FILE_SIZE NUMERIC(19,0) COMMENT '파일 사이즈'</v>
      </c>
      <c r="O90" s="35"/>
    </row>
    <row r="91" spans="1:15" x14ac:dyDescent="0.35">
      <c r="A91" s="43">
        <v>89</v>
      </c>
      <c r="B91" s="30" t="str">
        <f>VLOOKUP($C91,table!$B:$D,3,FALSE)</f>
        <v>공통</v>
      </c>
      <c r="C91" s="2" t="s">
        <v>201</v>
      </c>
      <c r="D91" s="40" t="str">
        <f>VLOOKUP($C91,table!$B:$D,2,FALSE)</f>
        <v>T_FILE</v>
      </c>
      <c r="E91" s="14">
        <v>11</v>
      </c>
      <c r="F91" s="65" t="s">
        <v>365</v>
      </c>
      <c r="G91" s="2" t="str">
        <f>VLOOKUP($F91,domain!$B:$D,2,FALSE)</f>
        <v>FILE_URL</v>
      </c>
      <c r="H91" s="2" t="str">
        <f>VLOOKUP($F91,domain!$B:$D,3,FALSE)</f>
        <v>VARCHAR(256)</v>
      </c>
      <c r="I91" s="43" t="s">
        <v>29</v>
      </c>
      <c r="J91" s="2"/>
      <c r="K91" s="43"/>
      <c r="L91" s="2"/>
      <c r="M91" s="2"/>
      <c r="N91" s="35" t="str">
        <f t="shared" si="1"/>
        <v xml:space="preserve">  , FILE_URL VARCHAR(256) COMMENT '파일 URL'</v>
      </c>
      <c r="O91" s="35"/>
    </row>
    <row r="92" spans="1:15" x14ac:dyDescent="0.35">
      <c r="A92" s="43">
        <v>90</v>
      </c>
      <c r="B92" s="30" t="str">
        <f>VLOOKUP($C92,table!$B:$D,3,FALSE)</f>
        <v>공통</v>
      </c>
      <c r="C92" s="2" t="s">
        <v>201</v>
      </c>
      <c r="D92" s="40" t="str">
        <f>VLOOKUP($C92,table!$B:$D,2,FALSE)</f>
        <v>T_FILE</v>
      </c>
      <c r="E92" s="14">
        <v>12</v>
      </c>
      <c r="F92" s="65" t="s">
        <v>376</v>
      </c>
      <c r="G92" s="2" t="str">
        <f>VLOOKUP($F92,domain!$B:$D,2,FALSE)</f>
        <v>REF_ID</v>
      </c>
      <c r="H92" s="2" t="str">
        <f>VLOOKUP($F92,domain!$B:$D,3,FALSE)</f>
        <v>VARCHAR(64)</v>
      </c>
      <c r="I92" s="43" t="s">
        <v>29</v>
      </c>
      <c r="J92" s="2"/>
      <c r="K92" s="43"/>
      <c r="L92" s="2"/>
      <c r="M92" s="2"/>
      <c r="N92" s="35" t="str">
        <f t="shared" si="1"/>
        <v xml:space="preserve">  , REF_ID VARCHAR(64) COMMENT '참조 ID'</v>
      </c>
      <c r="O92" s="35"/>
    </row>
    <row r="93" spans="1:15" x14ac:dyDescent="0.35">
      <c r="A93" s="43">
        <v>91</v>
      </c>
      <c r="B93" s="27" t="str">
        <f>VLOOKUP($C93,table!$B:$D,3,FALSE)</f>
        <v>공통</v>
      </c>
      <c r="C93" s="2" t="s">
        <v>201</v>
      </c>
      <c r="D93" s="40" t="str">
        <f>VLOOKUP($C93,table!$B:$D,2,FALSE)</f>
        <v>T_FILE</v>
      </c>
      <c r="E93" s="14">
        <v>13</v>
      </c>
      <c r="F93" s="65" t="s">
        <v>451</v>
      </c>
      <c r="G93" s="2" t="str">
        <f>VLOOKUP($F93,domain!$B:$D,2,FALSE)</f>
        <v>REF_VER</v>
      </c>
      <c r="H93" s="2" t="str">
        <f>VLOOKUP($F93,domain!$B:$D,3,FALSE)</f>
        <v>NUMERIC(9,3)</v>
      </c>
      <c r="I93" s="43" t="s">
        <v>29</v>
      </c>
      <c r="J93" s="2"/>
      <c r="K93" s="43"/>
      <c r="L93" s="2"/>
      <c r="M93" s="2"/>
      <c r="N93" s="35" t="str">
        <f t="shared" si="1"/>
        <v xml:space="preserve">  , REF_VER NUMERIC(9,3) COMMENT '참조 버전'</v>
      </c>
      <c r="O93" s="35"/>
    </row>
    <row r="94" spans="1:15" x14ac:dyDescent="0.35">
      <c r="A94" s="43">
        <v>92</v>
      </c>
      <c r="B94" s="23" t="str">
        <f>VLOOKUP($C94,table!$B:$D,3,FALSE)</f>
        <v>공통</v>
      </c>
      <c r="C94" s="2" t="s">
        <v>201</v>
      </c>
      <c r="D94" s="40" t="str">
        <f>VLOOKUP($C94,table!$B:$D,2,FALSE)</f>
        <v>T_FILE</v>
      </c>
      <c r="E94" s="14">
        <v>14</v>
      </c>
      <c r="F94" s="65" t="s">
        <v>632</v>
      </c>
      <c r="G94" s="2" t="str">
        <f>VLOOKUP($F94,domain!$B:$D,2,FALSE)</f>
        <v>ATMC_DEL_YN</v>
      </c>
      <c r="H94" s="2" t="str">
        <f>VLOOKUP($F94,domain!$B:$D,3,FALSE)</f>
        <v>VARCHAR(1)</v>
      </c>
      <c r="I94" s="43" t="s">
        <v>29</v>
      </c>
      <c r="J94" s="2"/>
      <c r="K94" s="43"/>
      <c r="L94" s="2"/>
      <c r="M94" s="2"/>
      <c r="N94" s="35" t="str">
        <f t="shared" si="1"/>
        <v xml:space="preserve">  , ATMC_DEL_YN VARCHAR(1) COMMENT '자동 삭제 여부'</v>
      </c>
      <c r="O94" s="35"/>
    </row>
    <row r="95" spans="1:15" x14ac:dyDescent="0.35">
      <c r="A95" s="43">
        <v>93</v>
      </c>
      <c r="B95" s="23" t="str">
        <f>VLOOKUP($C95,table!$B:$D,3,FALSE)</f>
        <v>공통</v>
      </c>
      <c r="C95" s="2" t="s">
        <v>201</v>
      </c>
      <c r="D95" s="40" t="str">
        <f>VLOOKUP($C95,table!$B:$D,2,FALSE)</f>
        <v>T_FILE</v>
      </c>
      <c r="E95" s="14">
        <v>15</v>
      </c>
      <c r="F95" s="65" t="s">
        <v>633</v>
      </c>
      <c r="G95" s="2" t="str">
        <f>VLOOKUP($F95,domain!$B:$D,2,FALSE)</f>
        <v>ATMC_DEL_DT</v>
      </c>
      <c r="H95" s="2" t="str">
        <f>VLOOKUP($F95,domain!$B:$D,3,FALSE)</f>
        <v>TIMESTAMP</v>
      </c>
      <c r="I95" s="43" t="s">
        <v>29</v>
      </c>
      <c r="J95" s="2"/>
      <c r="K95" s="43"/>
      <c r="L95" s="2"/>
      <c r="M95" s="2"/>
      <c r="N95" s="35" t="str">
        <f t="shared" si="1"/>
        <v xml:space="preserve">  , ATMC_DEL_DT TIMESTAMP COMMENT '자동 삭제 일시'</v>
      </c>
      <c r="O95" s="35"/>
    </row>
    <row r="96" spans="1:15" x14ac:dyDescent="0.35">
      <c r="A96" s="43">
        <v>94</v>
      </c>
      <c r="B96" s="23" t="str">
        <f>VLOOKUP($C96,table!$B:$D,3,FALSE)</f>
        <v>공통</v>
      </c>
      <c r="C96" s="2" t="s">
        <v>201</v>
      </c>
      <c r="D96" s="40" t="str">
        <f>VLOOKUP($C96,table!$B:$D,2,FALSE)</f>
        <v>T_FILE</v>
      </c>
      <c r="E96" s="14">
        <v>16</v>
      </c>
      <c r="F96" s="65" t="s">
        <v>634</v>
      </c>
      <c r="G96" s="2" t="str">
        <f>VLOOKUP($F96,domain!$B:$D,2,FALSE)</f>
        <v>DEL_YN</v>
      </c>
      <c r="H96" s="2" t="str">
        <f>VLOOKUP($F96,domain!$B:$D,3,FALSE)</f>
        <v>VARCHAR(1)</v>
      </c>
      <c r="I96" s="43" t="s">
        <v>29</v>
      </c>
      <c r="J96" s="2" t="s">
        <v>153</v>
      </c>
      <c r="K96" s="43"/>
      <c r="L96" s="2"/>
      <c r="M96" s="2"/>
      <c r="N96" s="35" t="str">
        <f t="shared" si="1"/>
        <v xml:space="preserve">  , DEL_YN VARCHAR(1) DEFAULT 'N' COMMENT '삭제 여부'</v>
      </c>
      <c r="O96" s="35"/>
    </row>
    <row r="97" spans="1:15" x14ac:dyDescent="0.35">
      <c r="A97" s="43">
        <v>95</v>
      </c>
      <c r="B97" s="23" t="str">
        <f>VLOOKUP($C97,table!$B:$D,3,FALSE)</f>
        <v>공통</v>
      </c>
      <c r="C97" s="2" t="s">
        <v>201</v>
      </c>
      <c r="D97" s="40" t="str">
        <f>VLOOKUP($C97,table!$B:$D,2,FALSE)</f>
        <v>T_FILE</v>
      </c>
      <c r="E97" s="14">
        <v>17</v>
      </c>
      <c r="F97" s="65" t="s">
        <v>75</v>
      </c>
      <c r="G97" s="2" t="str">
        <f>VLOOKUP($F97,domain!$B:$D,2,FALSE)</f>
        <v>USE_YN</v>
      </c>
      <c r="H97" s="2" t="str">
        <f>VLOOKUP($F97,domain!$B:$D,3,FALSE)</f>
        <v>VARCHAR(1)</v>
      </c>
      <c r="I97" s="43" t="s">
        <v>29</v>
      </c>
      <c r="J97" s="2" t="s">
        <v>153</v>
      </c>
      <c r="K97" s="43"/>
      <c r="L97" s="2"/>
      <c r="M97" s="2"/>
      <c r="N97" s="35" t="str">
        <f t="shared" si="1"/>
        <v xml:space="preserve">  , USE_YN VARCHAR(1) DEFAULT 'N' COMMENT '사용 여부'</v>
      </c>
      <c r="O97" s="35"/>
    </row>
    <row r="98" spans="1:15" x14ac:dyDescent="0.35">
      <c r="A98" s="43">
        <v>96</v>
      </c>
      <c r="B98" s="23" t="str">
        <f>VLOOKUP($C98,table!$B:$D,3,FALSE)</f>
        <v>공통</v>
      </c>
      <c r="C98" s="2" t="s">
        <v>201</v>
      </c>
      <c r="D98" s="40" t="str">
        <f>VLOOKUP($C98,table!$B:$D,2,FALSE)</f>
        <v>T_FILE</v>
      </c>
      <c r="E98" s="14">
        <v>18</v>
      </c>
      <c r="F98" s="65" t="s">
        <v>57</v>
      </c>
      <c r="G98" s="2" t="str">
        <f>VLOOKUP($F98,domain!$B:$D,2,FALSE)</f>
        <v>RGST_ID</v>
      </c>
      <c r="H98" s="2" t="str">
        <f>VLOOKUP($F98,domain!$B:$D,3,FALSE)</f>
        <v>VARCHAR(32)</v>
      </c>
      <c r="I98" s="43" t="s">
        <v>30</v>
      </c>
      <c r="J98" s="2"/>
      <c r="K98" s="43"/>
      <c r="L98" s="2"/>
      <c r="M98" s="2"/>
      <c r="N98" s="35" t="str">
        <f t="shared" si="1"/>
        <v xml:space="preserve">  , RGST_ID VARCHAR(32) NOT NULL COMMENT '등록 ID'</v>
      </c>
      <c r="O98" s="35"/>
    </row>
    <row r="99" spans="1:15" x14ac:dyDescent="0.35">
      <c r="A99" s="43">
        <v>97</v>
      </c>
      <c r="B99" s="31" t="str">
        <f>VLOOKUP($C99,table!$B:$D,3,FALSE)</f>
        <v>공통</v>
      </c>
      <c r="C99" s="2" t="s">
        <v>201</v>
      </c>
      <c r="D99" s="40" t="str">
        <f>VLOOKUP($C99,table!$B:$D,2,FALSE)</f>
        <v>T_FILE</v>
      </c>
      <c r="E99" s="14">
        <v>19</v>
      </c>
      <c r="F99" s="65" t="s">
        <v>379</v>
      </c>
      <c r="G99" s="2" t="str">
        <f>VLOOKUP($F99,domain!$B:$D,2,FALSE)</f>
        <v>RGST_DT</v>
      </c>
      <c r="H99" s="2" t="str">
        <f>VLOOKUP($F99,domain!$B:$D,3,FALSE)</f>
        <v>TIMESTAMP</v>
      </c>
      <c r="I99" s="43" t="s">
        <v>30</v>
      </c>
      <c r="J99" s="2" t="s">
        <v>155</v>
      </c>
      <c r="K99" s="43"/>
      <c r="L99" s="2"/>
      <c r="M99" s="2"/>
      <c r="N99" s="35" t="str">
        <f t="shared" si="1"/>
        <v xml:space="preserve">  , RGST_DT TIMESTAMP DEFAULT CURRENT_TIMESTAMP NOT NULL COMMENT '등록 일시'</v>
      </c>
      <c r="O99" s="35"/>
    </row>
    <row r="100" spans="1:15" x14ac:dyDescent="0.35">
      <c r="A100" s="43">
        <v>98</v>
      </c>
      <c r="B100" s="31" t="str">
        <f>VLOOKUP($C100,table!$B:$D,3,FALSE)</f>
        <v>공통</v>
      </c>
      <c r="C100" s="2" t="s">
        <v>201</v>
      </c>
      <c r="D100" s="40" t="str">
        <f>VLOOKUP($C100,table!$B:$D,2,FALSE)</f>
        <v>T_FILE</v>
      </c>
      <c r="E100" s="14">
        <v>20</v>
      </c>
      <c r="F100" s="65" t="s">
        <v>84</v>
      </c>
      <c r="G100" s="2" t="str">
        <f>VLOOKUP($F100,domain!$B:$D,2,FALSE)</f>
        <v>MODI_ID</v>
      </c>
      <c r="H100" s="2" t="str">
        <f>VLOOKUP($F100,domain!$B:$D,3,FALSE)</f>
        <v>VARCHAR(32)</v>
      </c>
      <c r="I100" s="43" t="s">
        <v>30</v>
      </c>
      <c r="J100" s="2"/>
      <c r="K100" s="43"/>
      <c r="L100" s="2"/>
      <c r="M100" s="2"/>
      <c r="N100" s="35" t="str">
        <f t="shared" si="1"/>
        <v xml:space="preserve">  , MODI_ID VARCHAR(32) NOT NULL COMMENT '수정 ID'</v>
      </c>
      <c r="O100" s="35"/>
    </row>
    <row r="101" spans="1:15" x14ac:dyDescent="0.35">
      <c r="A101" s="43">
        <v>99</v>
      </c>
      <c r="B101" s="31" t="str">
        <f>VLOOKUP($C101,table!$B:$D,3,FALSE)</f>
        <v>공통</v>
      </c>
      <c r="C101" s="2" t="s">
        <v>201</v>
      </c>
      <c r="D101" s="40" t="str">
        <f>VLOOKUP($C101,table!$B:$D,2,FALSE)</f>
        <v>T_FILE</v>
      </c>
      <c r="E101" s="14">
        <v>21</v>
      </c>
      <c r="F101" s="65" t="s">
        <v>88</v>
      </c>
      <c r="G101" s="2" t="str">
        <f>VLOOKUP($F101,domain!$B:$D,2,FALSE)</f>
        <v>MODI_DT</v>
      </c>
      <c r="H101" s="2" t="str">
        <f>VLOOKUP($F101,domain!$B:$D,3,FALSE)</f>
        <v>TIMESTAMP</v>
      </c>
      <c r="I101" s="43" t="s">
        <v>30</v>
      </c>
      <c r="J101" s="2" t="s">
        <v>155</v>
      </c>
      <c r="K101" s="43"/>
      <c r="L101" s="2"/>
      <c r="M101" s="2"/>
      <c r="N101" s="35" t="str">
        <f t="shared" si="1"/>
        <v xml:space="preserve">  , MODI_DT TIMESTAMP DEFAULT CURRENT_TIMESTAMP NOT NULL COMMENT '수정 일시'</v>
      </c>
      <c r="O101" s="35"/>
    </row>
    <row r="102" spans="1:15" x14ac:dyDescent="0.35">
      <c r="A102" s="43">
        <v>100</v>
      </c>
      <c r="B102" s="44" t="str">
        <f>VLOOKUP($C102,table!$B:$D,3,FALSE)</f>
        <v>공통</v>
      </c>
      <c r="C102" s="53" t="s">
        <v>33</v>
      </c>
      <c r="D102" s="80" t="str">
        <f>VLOOKUP($C102,table!$B:$D,2,FALSE)</f>
        <v>T_HDEPT</v>
      </c>
      <c r="E102" s="78">
        <v>1</v>
      </c>
      <c r="F102" s="66" t="s">
        <v>69</v>
      </c>
      <c r="G102" s="53" t="str">
        <f>VLOOKUP($F102,domain!$B:$D,2,FALSE)</f>
        <v>HDEPT_CODE</v>
      </c>
      <c r="H102" s="53" t="str">
        <f>VLOOKUP($F102,domain!$B:$D,3,FALSE)</f>
        <v>VARCHAR(16)</v>
      </c>
      <c r="I102" s="52" t="s">
        <v>30</v>
      </c>
      <c r="J102" s="53"/>
      <c r="K102" s="90">
        <v>1</v>
      </c>
      <c r="L102" s="53"/>
      <c r="M102" s="53"/>
      <c r="N102" s="35" t="str">
        <f t="shared" si="1"/>
        <v xml:space="preserve">    HDEPT_CODE VARCHAR(16) NOT NULL COMMENT '본부 코드'</v>
      </c>
      <c r="O102" s="35"/>
    </row>
    <row r="103" spans="1:15" x14ac:dyDescent="0.35">
      <c r="A103" s="43">
        <v>101</v>
      </c>
      <c r="B103" s="44" t="str">
        <f>VLOOKUP($C103,table!$B:$D,3,FALSE)</f>
        <v>공통</v>
      </c>
      <c r="C103" s="53" t="s">
        <v>33</v>
      </c>
      <c r="D103" s="80" t="str">
        <f>VLOOKUP($C103,table!$B:$D,2,FALSE)</f>
        <v>T_HDEPT</v>
      </c>
      <c r="E103" s="78">
        <v>2</v>
      </c>
      <c r="F103" s="66" t="s">
        <v>67</v>
      </c>
      <c r="G103" s="53" t="str">
        <f>VLOOKUP($F103,domain!$B:$D,2,FALSE)</f>
        <v>HDEPT_NM</v>
      </c>
      <c r="H103" s="53" t="str">
        <f>VLOOKUP($F103,domain!$B:$D,3,FALSE)</f>
        <v>VARCHAR(100)</v>
      </c>
      <c r="I103" s="52" t="s">
        <v>29</v>
      </c>
      <c r="J103" s="53"/>
      <c r="K103" s="90"/>
      <c r="L103" s="53"/>
      <c r="M103" s="53"/>
      <c r="N103" s="35" t="str">
        <f t="shared" si="1"/>
        <v xml:space="preserve">  , HDEPT_NM VARCHAR(100) COMMENT '본부 명'</v>
      </c>
      <c r="O103" s="35"/>
    </row>
    <row r="104" spans="1:15" x14ac:dyDescent="0.35">
      <c r="A104" s="43">
        <v>102</v>
      </c>
      <c r="B104" s="44" t="str">
        <f>VLOOKUP($C104,table!$B:$D,3,FALSE)</f>
        <v>공통</v>
      </c>
      <c r="C104" s="53" t="s">
        <v>33</v>
      </c>
      <c r="D104" s="80" t="str">
        <f>VLOOKUP($C104,table!$B:$D,2,FALSE)</f>
        <v>T_HDEPT</v>
      </c>
      <c r="E104" s="78">
        <v>3</v>
      </c>
      <c r="F104" s="66" t="s">
        <v>75</v>
      </c>
      <c r="G104" s="53" t="str">
        <f>VLOOKUP($F104,domain!$B:$D,2,FALSE)</f>
        <v>USE_YN</v>
      </c>
      <c r="H104" s="53" t="str">
        <f>VLOOKUP($F104,domain!$B:$D,3,FALSE)</f>
        <v>VARCHAR(1)</v>
      </c>
      <c r="I104" s="52" t="s">
        <v>29</v>
      </c>
      <c r="J104" s="53" t="s">
        <v>153</v>
      </c>
      <c r="K104" s="90"/>
      <c r="L104" s="53"/>
      <c r="M104" s="53"/>
      <c r="N104" s="35" t="str">
        <f t="shared" si="1"/>
        <v xml:space="preserve">  , USE_YN VARCHAR(1) DEFAULT 'N' COMMENT '사용 여부'</v>
      </c>
      <c r="O104" s="35"/>
    </row>
    <row r="105" spans="1:15" x14ac:dyDescent="0.35">
      <c r="A105" s="43">
        <v>103</v>
      </c>
      <c r="B105" s="44" t="str">
        <f>VLOOKUP($C105,table!$B:$D,3,FALSE)</f>
        <v>공통</v>
      </c>
      <c r="C105" s="53" t="s">
        <v>33</v>
      </c>
      <c r="D105" s="80" t="str">
        <f>VLOOKUP($C105,table!$B:$D,2,FALSE)</f>
        <v>T_HDEPT</v>
      </c>
      <c r="E105" s="78">
        <v>4</v>
      </c>
      <c r="F105" s="66" t="s">
        <v>86</v>
      </c>
      <c r="G105" s="53" t="str">
        <f>VLOOKUP($F105,domain!$B:$D,2,FALSE)</f>
        <v>MODI_SE</v>
      </c>
      <c r="H105" s="53" t="str">
        <f>VLOOKUP($F105,domain!$B:$D,3,FALSE)</f>
        <v>VARCHAR(32)</v>
      </c>
      <c r="I105" s="52" t="s">
        <v>29</v>
      </c>
      <c r="J105" s="53"/>
      <c r="K105" s="90"/>
      <c r="L105" s="53" t="s">
        <v>460</v>
      </c>
      <c r="M105" s="53"/>
      <c r="N105" s="35" t="str">
        <f t="shared" si="1"/>
        <v xml:space="preserve">  , MODI_SE VARCHAR(32) COMMENT '수정 구분 I: 등록 / U: 수정 / D: 삭제 / C: 완료 / R: 삭제완료'</v>
      </c>
      <c r="O105" s="35"/>
    </row>
    <row r="106" spans="1:15" x14ac:dyDescent="0.35">
      <c r="A106" s="43">
        <v>104</v>
      </c>
      <c r="B106" s="44" t="str">
        <f>VLOOKUP($C106,table!$B:$D,3,FALSE)</f>
        <v>공통</v>
      </c>
      <c r="C106" s="53" t="s">
        <v>33</v>
      </c>
      <c r="D106" s="80" t="str">
        <f>VLOOKUP($C106,table!$B:$D,2,FALSE)</f>
        <v>T_HDEPT</v>
      </c>
      <c r="E106" s="78">
        <v>5</v>
      </c>
      <c r="F106" s="66" t="s">
        <v>57</v>
      </c>
      <c r="G106" s="53" t="str">
        <f>VLOOKUP($F106,domain!$B:$D,2,FALSE)</f>
        <v>RGST_ID</v>
      </c>
      <c r="H106" s="53" t="str">
        <f>VLOOKUP($F106,domain!$B:$D,3,FALSE)</f>
        <v>VARCHAR(32)</v>
      </c>
      <c r="I106" s="52" t="s">
        <v>30</v>
      </c>
      <c r="J106" s="53"/>
      <c r="K106" s="90"/>
      <c r="L106" s="53"/>
      <c r="M106" s="53"/>
      <c r="N106" s="35" t="str">
        <f t="shared" si="1"/>
        <v xml:space="preserve">  , RGST_ID VARCHAR(32) NOT NULL COMMENT '등록 ID'</v>
      </c>
      <c r="O106" s="35"/>
    </row>
    <row r="107" spans="1:15" x14ac:dyDescent="0.35">
      <c r="A107" s="43">
        <v>105</v>
      </c>
      <c r="B107" s="44" t="str">
        <f>VLOOKUP($C107,table!$B:$D,3,FALSE)</f>
        <v>공통</v>
      </c>
      <c r="C107" s="53" t="s">
        <v>33</v>
      </c>
      <c r="D107" s="80" t="str">
        <f>VLOOKUP($C107,table!$B:$D,2,FALSE)</f>
        <v>T_HDEPT</v>
      </c>
      <c r="E107" s="78">
        <v>6</v>
      </c>
      <c r="F107" s="66" t="s">
        <v>379</v>
      </c>
      <c r="G107" s="53" t="str">
        <f>VLOOKUP($F107,domain!$B:$D,2,FALSE)</f>
        <v>RGST_DT</v>
      </c>
      <c r="H107" s="53" t="str">
        <f>VLOOKUP($F107,domain!$B:$D,3,FALSE)</f>
        <v>TIMESTAMP</v>
      </c>
      <c r="I107" s="52" t="s">
        <v>30</v>
      </c>
      <c r="J107" s="53" t="s">
        <v>155</v>
      </c>
      <c r="K107" s="90"/>
      <c r="L107" s="53"/>
      <c r="M107" s="53"/>
      <c r="N107" s="35" t="str">
        <f t="shared" si="1"/>
        <v xml:space="preserve">  , RGST_DT TIMESTAMP DEFAULT CURRENT_TIMESTAMP NOT NULL COMMENT '등록 일시'</v>
      </c>
      <c r="O107" s="35"/>
    </row>
    <row r="108" spans="1:15" x14ac:dyDescent="0.35">
      <c r="A108" s="43">
        <v>106</v>
      </c>
      <c r="B108" s="44" t="str">
        <f>VLOOKUP($C108,table!$B:$D,3,FALSE)</f>
        <v>공통</v>
      </c>
      <c r="C108" s="53" t="s">
        <v>33</v>
      </c>
      <c r="D108" s="80" t="str">
        <f>VLOOKUP($C108,table!$B:$D,2,FALSE)</f>
        <v>T_HDEPT</v>
      </c>
      <c r="E108" s="78">
        <v>7</v>
      </c>
      <c r="F108" s="66" t="s">
        <v>84</v>
      </c>
      <c r="G108" s="53" t="str">
        <f>VLOOKUP($F108,domain!$B:$D,2,FALSE)</f>
        <v>MODI_ID</v>
      </c>
      <c r="H108" s="53" t="str">
        <f>VLOOKUP($F108,domain!$B:$D,3,FALSE)</f>
        <v>VARCHAR(32)</v>
      </c>
      <c r="I108" s="52" t="s">
        <v>30</v>
      </c>
      <c r="J108" s="53"/>
      <c r="K108" s="90"/>
      <c r="L108" s="53"/>
      <c r="M108" s="53"/>
      <c r="N108" s="35" t="str">
        <f t="shared" si="1"/>
        <v xml:space="preserve">  , MODI_ID VARCHAR(32) NOT NULL COMMENT '수정 ID'</v>
      </c>
      <c r="O108" s="35"/>
    </row>
    <row r="109" spans="1:15" x14ac:dyDescent="0.35">
      <c r="A109" s="43">
        <v>107</v>
      </c>
      <c r="B109" s="44" t="str">
        <f>VLOOKUP($C109,table!$B:$D,3,FALSE)</f>
        <v>공통</v>
      </c>
      <c r="C109" s="53" t="s">
        <v>33</v>
      </c>
      <c r="D109" s="80" t="str">
        <f>VLOOKUP($C109,table!$B:$D,2,FALSE)</f>
        <v>T_HDEPT</v>
      </c>
      <c r="E109" s="78">
        <v>8</v>
      </c>
      <c r="F109" s="66" t="s">
        <v>88</v>
      </c>
      <c r="G109" s="53" t="str">
        <f>VLOOKUP($F109,domain!$B:$D,2,FALSE)</f>
        <v>MODI_DT</v>
      </c>
      <c r="H109" s="53" t="str">
        <f>VLOOKUP($F109,domain!$B:$D,3,FALSE)</f>
        <v>TIMESTAMP</v>
      </c>
      <c r="I109" s="52" t="s">
        <v>30</v>
      </c>
      <c r="J109" s="53" t="s">
        <v>155</v>
      </c>
      <c r="K109" s="90"/>
      <c r="L109" s="53"/>
      <c r="M109" s="53"/>
      <c r="N109" s="35" t="str">
        <f t="shared" si="1"/>
        <v xml:space="preserve">  , MODI_DT TIMESTAMP DEFAULT CURRENT_TIMESTAMP NOT NULL COMMENT '수정 일시'</v>
      </c>
      <c r="O109" s="35"/>
    </row>
    <row r="110" spans="1:15" x14ac:dyDescent="0.35">
      <c r="A110" s="43">
        <v>108</v>
      </c>
      <c r="B110" s="18" t="str">
        <f>VLOOKUP($C110,table!$B:$D,3,FALSE)</f>
        <v>공통</v>
      </c>
      <c r="C110" s="2" t="s">
        <v>211</v>
      </c>
      <c r="D110" s="40" t="str">
        <f>VLOOKUP($C110,table!$B:$D,2,FALSE)</f>
        <v>T_ID_SN</v>
      </c>
      <c r="E110" s="14">
        <v>1</v>
      </c>
      <c r="F110" s="65" t="s">
        <v>209</v>
      </c>
      <c r="G110" s="2" t="str">
        <f>VLOOKUP($F110,domain!$B:$D,2,FALSE)</f>
        <v>ID_TY</v>
      </c>
      <c r="H110" s="2" t="str">
        <f>VLOOKUP($F110,domain!$B:$D,3,FALSE)</f>
        <v>VARCHAR(32)</v>
      </c>
      <c r="I110" s="43" t="s">
        <v>30</v>
      </c>
      <c r="J110" s="2"/>
      <c r="K110" s="14">
        <v>1</v>
      </c>
      <c r="L110" s="2"/>
      <c r="M110" s="2"/>
      <c r="N110" s="35" t="str">
        <f t="shared" si="1"/>
        <v xml:space="preserve">    ID_TY VARCHAR(32) NOT NULL COMMENT 'ID 타입'</v>
      </c>
      <c r="O110" s="35"/>
    </row>
    <row r="111" spans="1:15" x14ac:dyDescent="0.35">
      <c r="A111" s="43">
        <v>109</v>
      </c>
      <c r="B111" s="18" t="str">
        <f>VLOOKUP($C111,table!$B:$D,3,FALSE)</f>
        <v>공통</v>
      </c>
      <c r="C111" s="2" t="s">
        <v>211</v>
      </c>
      <c r="D111" s="40" t="str">
        <f>VLOOKUP($C111,table!$B:$D,2,FALSE)</f>
        <v>T_ID_SN</v>
      </c>
      <c r="E111" s="14">
        <v>2</v>
      </c>
      <c r="F111" s="65" t="s">
        <v>210</v>
      </c>
      <c r="G111" s="2" t="str">
        <f>VLOOKUP($F111,domain!$B:$D,2,FALSE)</f>
        <v>ID_SE</v>
      </c>
      <c r="H111" s="2" t="str">
        <f>VLOOKUP($F111,domain!$B:$D,3,FALSE)</f>
        <v>VARCHAR(32)</v>
      </c>
      <c r="I111" s="43" t="s">
        <v>30</v>
      </c>
      <c r="J111" s="2"/>
      <c r="K111" s="14">
        <v>2</v>
      </c>
      <c r="L111" s="2"/>
      <c r="M111" s="2"/>
      <c r="N111" s="35" t="str">
        <f t="shared" si="1"/>
        <v xml:space="preserve">  , ID_SE VARCHAR(32) NOT NULL COMMENT 'ID 구분'</v>
      </c>
      <c r="O111" s="35"/>
    </row>
    <row r="112" spans="1:15" x14ac:dyDescent="0.35">
      <c r="A112" s="43">
        <v>110</v>
      </c>
      <c r="B112" s="25" t="str">
        <f>VLOOKUP($C112,table!$B:$D,3,FALSE)</f>
        <v>공통</v>
      </c>
      <c r="C112" s="2" t="s">
        <v>211</v>
      </c>
      <c r="D112" s="40" t="str">
        <f>VLOOKUP($C112,table!$B:$D,2,FALSE)</f>
        <v>T_ID_SN</v>
      </c>
      <c r="E112" s="14">
        <v>3</v>
      </c>
      <c r="F112" s="65" t="s">
        <v>211</v>
      </c>
      <c r="G112" s="2" t="str">
        <f>VLOOKUP($F112,domain!$B:$D,2,FALSE)</f>
        <v>ID_SN</v>
      </c>
      <c r="H112" s="2" t="str">
        <f>VLOOKUP($F112,domain!$B:$D,3,FALSE)</f>
        <v>NUMERIC(9,0)</v>
      </c>
      <c r="I112" s="43" t="s">
        <v>30</v>
      </c>
      <c r="J112" s="2" t="s">
        <v>212</v>
      </c>
      <c r="K112" s="43"/>
      <c r="L112" s="2"/>
      <c r="M112" s="2"/>
      <c r="N112" s="35" t="str">
        <f t="shared" si="1"/>
        <v xml:space="preserve">  , ID_SN NUMERIC(9,0) DEFAULT 0 NOT NULL COMMENT 'ID 순번'</v>
      </c>
      <c r="O112" s="35"/>
    </row>
    <row r="113" spans="1:15" x14ac:dyDescent="0.35">
      <c r="A113" s="43">
        <v>111</v>
      </c>
      <c r="B113" s="25" t="str">
        <f>VLOOKUP($C113,table!$B:$D,3,FALSE)</f>
        <v>공통</v>
      </c>
      <c r="C113" s="2" t="s">
        <v>211</v>
      </c>
      <c r="D113" s="40" t="str">
        <f>VLOOKUP($C113,table!$B:$D,2,FALSE)</f>
        <v>T_ID_SN</v>
      </c>
      <c r="E113" s="14">
        <v>4</v>
      </c>
      <c r="F113" s="65" t="s">
        <v>88</v>
      </c>
      <c r="G113" s="2" t="str">
        <f>VLOOKUP($F113,domain!$B:$D,2,FALSE)</f>
        <v>MODI_DT</v>
      </c>
      <c r="H113" s="2" t="str">
        <f>VLOOKUP($F113,domain!$B:$D,3,FALSE)</f>
        <v>TIMESTAMP</v>
      </c>
      <c r="I113" s="43" t="s">
        <v>30</v>
      </c>
      <c r="J113" s="2" t="s">
        <v>155</v>
      </c>
      <c r="K113" s="43"/>
      <c r="L113" s="2"/>
      <c r="M113" s="2"/>
      <c r="N113" s="35" t="str">
        <f t="shared" si="1"/>
        <v xml:space="preserve">  , MODI_DT TIMESTAMP DEFAULT CURRENT_TIMESTAMP NOT NULL COMMENT '수정 일시'</v>
      </c>
      <c r="O113" s="35"/>
    </row>
    <row r="114" spans="1:15" x14ac:dyDescent="0.35">
      <c r="A114" s="43">
        <v>112</v>
      </c>
      <c r="B114" s="44" t="str">
        <f>VLOOKUP($C114,table!$B:$D,3,FALSE)</f>
        <v>관리자</v>
      </c>
      <c r="C114" s="53" t="s">
        <v>955</v>
      </c>
      <c r="D114" s="40" t="str">
        <f>VLOOKUP($C114,table!$B:$D,2,FALSE)</f>
        <v>T_GROUP</v>
      </c>
      <c r="E114" s="74">
        <v>1</v>
      </c>
      <c r="F114" s="66" t="s">
        <v>78</v>
      </c>
      <c r="G114" s="53" t="str">
        <f>VLOOKUP($F114,domain!$B:$D,2,FALSE)</f>
        <v>USER_ID</v>
      </c>
      <c r="H114" s="53" t="str">
        <f>VLOOKUP($F114,domain!$B:$D,3,FALSE)</f>
        <v>VARCHAR(32)</v>
      </c>
      <c r="I114" s="52" t="s">
        <v>30</v>
      </c>
      <c r="J114" s="53"/>
      <c r="K114" s="90">
        <v>1</v>
      </c>
      <c r="L114" s="53"/>
      <c r="M114" s="53"/>
      <c r="N114" s="35" t="str">
        <f t="shared" si="1"/>
        <v xml:space="preserve">    USER_ID VARCHAR(32) NOT NULL COMMENT '사용자 ID'</v>
      </c>
      <c r="O114" s="35"/>
    </row>
    <row r="115" spans="1:15" x14ac:dyDescent="0.35">
      <c r="A115" s="43">
        <v>113</v>
      </c>
      <c r="B115" s="44" t="str">
        <f>VLOOKUP($C115,table!$B:$D,3,FALSE)</f>
        <v>관리자</v>
      </c>
      <c r="C115" s="53" t="s">
        <v>955</v>
      </c>
      <c r="D115" s="40" t="str">
        <f>VLOOKUP($C115,table!$B:$D,2,FALSE)</f>
        <v>T_GROUP</v>
      </c>
      <c r="E115" s="74">
        <v>2</v>
      </c>
      <c r="F115" s="66" t="s">
        <v>45</v>
      </c>
      <c r="G115" s="53" t="str">
        <f>VLOOKUP($F115,domain!$B:$D,2,FALSE)</f>
        <v>AUTH_ID</v>
      </c>
      <c r="H115" s="53" t="str">
        <f>VLOOKUP($F115,domain!$B:$D,3,FALSE)</f>
        <v>VARCHAR(32)</v>
      </c>
      <c r="I115" s="52" t="s">
        <v>30</v>
      </c>
      <c r="J115" s="53"/>
      <c r="K115" s="90"/>
      <c r="L115" s="53"/>
      <c r="M115" s="53"/>
      <c r="N115" s="35" t="str">
        <f t="shared" si="1"/>
        <v xml:space="preserve">  , AUTH_ID VARCHAR(32) NOT NULL COMMENT '권한 ID'</v>
      </c>
      <c r="O115" s="35"/>
    </row>
    <row r="116" spans="1:15" x14ac:dyDescent="0.35">
      <c r="A116" s="43">
        <v>114</v>
      </c>
      <c r="B116" s="44" t="str">
        <f>VLOOKUP($C116,table!$B:$D,3,FALSE)</f>
        <v>관리자</v>
      </c>
      <c r="C116" s="53" t="s">
        <v>955</v>
      </c>
      <c r="D116" s="40" t="str">
        <f>VLOOKUP($C116,table!$B:$D,2,FALSE)</f>
        <v>T_GROUP</v>
      </c>
      <c r="E116" s="74">
        <v>3</v>
      </c>
      <c r="F116" s="66" t="s">
        <v>75</v>
      </c>
      <c r="G116" s="53" t="str">
        <f>VLOOKUP($F116,domain!$B:$D,2,FALSE)</f>
        <v>USE_YN</v>
      </c>
      <c r="H116" s="53" t="str">
        <f>VLOOKUP($F116,domain!$B:$D,3,FALSE)</f>
        <v>VARCHAR(1)</v>
      </c>
      <c r="I116" s="52" t="s">
        <v>29</v>
      </c>
      <c r="J116" s="53" t="s">
        <v>153</v>
      </c>
      <c r="K116" s="90"/>
      <c r="L116" s="53"/>
      <c r="M116" s="53"/>
      <c r="N116" s="35" t="str">
        <f t="shared" si="1"/>
        <v xml:space="preserve">  , USE_YN VARCHAR(1) DEFAULT 'N' COMMENT '사용 여부'</v>
      </c>
      <c r="O116" s="35"/>
    </row>
    <row r="117" spans="1:15" x14ac:dyDescent="0.35">
      <c r="A117" s="43">
        <v>115</v>
      </c>
      <c r="B117" s="44" t="str">
        <f>VLOOKUP($C117,table!$B:$D,3,FALSE)</f>
        <v>관리자</v>
      </c>
      <c r="C117" s="53" t="s">
        <v>955</v>
      </c>
      <c r="D117" s="40" t="str">
        <f>VLOOKUP($C117,table!$B:$D,2,FALSE)</f>
        <v>T_GROUP</v>
      </c>
      <c r="E117" s="74">
        <v>4</v>
      </c>
      <c r="F117" s="66" t="s">
        <v>57</v>
      </c>
      <c r="G117" s="53" t="str">
        <f>VLOOKUP($F117,domain!$B:$D,2,FALSE)</f>
        <v>RGST_ID</v>
      </c>
      <c r="H117" s="53" t="str">
        <f>VLOOKUP($F117,domain!$B:$D,3,FALSE)</f>
        <v>VARCHAR(32)</v>
      </c>
      <c r="I117" s="52" t="s">
        <v>30</v>
      </c>
      <c r="J117" s="53"/>
      <c r="K117" s="90"/>
      <c r="L117" s="53"/>
      <c r="M117" s="53"/>
      <c r="N117" s="35" t="str">
        <f t="shared" si="1"/>
        <v xml:space="preserve">  , RGST_ID VARCHAR(32) NOT NULL COMMENT '등록 ID'</v>
      </c>
      <c r="O117" s="35"/>
    </row>
    <row r="118" spans="1:15" x14ac:dyDescent="0.35">
      <c r="A118" s="43">
        <v>116</v>
      </c>
      <c r="B118" s="44" t="str">
        <f>VLOOKUP($C118,table!$B:$D,3,FALSE)</f>
        <v>관리자</v>
      </c>
      <c r="C118" s="53" t="s">
        <v>955</v>
      </c>
      <c r="D118" s="40" t="str">
        <f>VLOOKUP($C118,table!$B:$D,2,FALSE)</f>
        <v>T_GROUP</v>
      </c>
      <c r="E118" s="74">
        <v>5</v>
      </c>
      <c r="F118" s="66" t="s">
        <v>379</v>
      </c>
      <c r="G118" s="53" t="str">
        <f>VLOOKUP($F118,domain!$B:$D,2,FALSE)</f>
        <v>RGST_DT</v>
      </c>
      <c r="H118" s="53" t="str">
        <f>VLOOKUP($F118,domain!$B:$D,3,FALSE)</f>
        <v>TIMESTAMP</v>
      </c>
      <c r="I118" s="52" t="s">
        <v>30</v>
      </c>
      <c r="J118" s="53" t="s">
        <v>155</v>
      </c>
      <c r="K118" s="90"/>
      <c r="L118" s="53"/>
      <c r="M118" s="53"/>
      <c r="N118" s="35" t="str">
        <f t="shared" si="1"/>
        <v xml:space="preserve">  , RGST_DT TIMESTAMP DEFAULT CURRENT_TIMESTAMP NOT NULL COMMENT '등록 일시'</v>
      </c>
      <c r="O118" s="35"/>
    </row>
    <row r="119" spans="1:15" x14ac:dyDescent="0.35">
      <c r="A119" s="43">
        <v>117</v>
      </c>
      <c r="B119" s="44" t="str">
        <f>VLOOKUP($C119,table!$B:$D,3,FALSE)</f>
        <v>관리자</v>
      </c>
      <c r="C119" s="53" t="s">
        <v>955</v>
      </c>
      <c r="D119" s="40" t="str">
        <f>VLOOKUP($C119,table!$B:$D,2,FALSE)</f>
        <v>T_GROUP</v>
      </c>
      <c r="E119" s="74">
        <v>6</v>
      </c>
      <c r="F119" s="66" t="s">
        <v>84</v>
      </c>
      <c r="G119" s="53" t="str">
        <f>VLOOKUP($F119,domain!$B:$D,2,FALSE)</f>
        <v>MODI_ID</v>
      </c>
      <c r="H119" s="53" t="str">
        <f>VLOOKUP($F119,domain!$B:$D,3,FALSE)</f>
        <v>VARCHAR(32)</v>
      </c>
      <c r="I119" s="52" t="s">
        <v>30</v>
      </c>
      <c r="J119" s="53"/>
      <c r="K119" s="90"/>
      <c r="L119" s="53"/>
      <c r="M119" s="53"/>
      <c r="N119" s="35" t="str">
        <f t="shared" si="1"/>
        <v xml:space="preserve">  , MODI_ID VARCHAR(32) NOT NULL COMMENT '수정 ID'</v>
      </c>
      <c r="O119" s="35"/>
    </row>
    <row r="120" spans="1:15" x14ac:dyDescent="0.35">
      <c r="A120" s="43">
        <v>118</v>
      </c>
      <c r="B120" s="44" t="str">
        <f>VLOOKUP($C120,table!$B:$D,3,FALSE)</f>
        <v>관리자</v>
      </c>
      <c r="C120" s="53" t="s">
        <v>955</v>
      </c>
      <c r="D120" s="40" t="str">
        <f>VLOOKUP($C120,table!$B:$D,2,FALSE)</f>
        <v>T_GROUP</v>
      </c>
      <c r="E120" s="74">
        <v>7</v>
      </c>
      <c r="F120" s="66" t="s">
        <v>88</v>
      </c>
      <c r="G120" s="53" t="str">
        <f>VLOOKUP($F120,domain!$B:$D,2,FALSE)</f>
        <v>MODI_DT</v>
      </c>
      <c r="H120" s="53" t="str">
        <f>VLOOKUP($F120,domain!$B:$D,3,FALSE)</f>
        <v>TIMESTAMP</v>
      </c>
      <c r="I120" s="52" t="s">
        <v>30</v>
      </c>
      <c r="J120" s="53" t="s">
        <v>155</v>
      </c>
      <c r="K120" s="90"/>
      <c r="L120" s="53"/>
      <c r="M120" s="53"/>
      <c r="N120" s="35" t="str">
        <f t="shared" si="1"/>
        <v xml:space="preserve">  , MODI_DT TIMESTAMP DEFAULT CURRENT_TIMESTAMP NOT NULL COMMENT '수정 일시'</v>
      </c>
      <c r="O120" s="35"/>
    </row>
    <row r="121" spans="1:15" x14ac:dyDescent="0.35">
      <c r="A121" s="43">
        <v>119</v>
      </c>
      <c r="B121" s="13" t="str">
        <f>VLOOKUP($C121,table!$B:$D,3,FALSE)</f>
        <v>관리자</v>
      </c>
      <c r="C121" s="2" t="s">
        <v>956</v>
      </c>
      <c r="D121" s="40" t="str">
        <f>VLOOKUP($C121,table!$B:$D,2,FALSE)</f>
        <v>T_GROUP_AUTH</v>
      </c>
      <c r="E121" s="43">
        <v>1</v>
      </c>
      <c r="F121" s="65" t="s">
        <v>45</v>
      </c>
      <c r="G121" s="2" t="str">
        <f>VLOOKUP($F121,domain!$B:$D,2,FALSE)</f>
        <v>AUTH_ID</v>
      </c>
      <c r="H121" s="2" t="str">
        <f>VLOOKUP($F121,domain!$B:$D,3,FALSE)</f>
        <v>VARCHAR(32)</v>
      </c>
      <c r="I121" s="43" t="s">
        <v>30</v>
      </c>
      <c r="J121" s="2"/>
      <c r="K121" s="43">
        <v>1</v>
      </c>
      <c r="L121" s="2"/>
      <c r="M121" s="2"/>
      <c r="N121" s="35" t="str">
        <f t="shared" si="1"/>
        <v xml:space="preserve">    AUTH_ID VARCHAR(32) NOT NULL COMMENT '권한 ID'</v>
      </c>
      <c r="O121" s="35"/>
    </row>
    <row r="122" spans="1:15" s="35" customFormat="1" x14ac:dyDescent="0.35">
      <c r="A122" s="43">
        <v>120</v>
      </c>
      <c r="B122" s="43" t="str">
        <f>VLOOKUP($C122,table!$B:$D,3,FALSE)</f>
        <v>관리자</v>
      </c>
      <c r="C122" s="2" t="s">
        <v>956</v>
      </c>
      <c r="D122" s="40" t="str">
        <f>VLOOKUP($C122,table!$B:$D,2,FALSE)</f>
        <v>T_GROUP_AUTH</v>
      </c>
      <c r="E122" s="43">
        <v>2</v>
      </c>
      <c r="F122" s="65" t="s">
        <v>983</v>
      </c>
      <c r="G122" s="2" t="str">
        <f>VLOOKUP($F122,domain!$B:$D,2,FALSE)</f>
        <v>COMPANY_CODE</v>
      </c>
      <c r="H122" s="2" t="str">
        <f>VLOOKUP($F122,domain!$B:$D,3,FALSE)</f>
        <v>VARCHAR(16)</v>
      </c>
      <c r="I122" s="43" t="s">
        <v>29</v>
      </c>
      <c r="J122" s="2"/>
      <c r="K122" s="43"/>
      <c r="L122" s="2"/>
      <c r="M122" s="2"/>
      <c r="N122" s="35" t="str">
        <f>IF(E122=1,"    ","  , ")&amp;G122&amp;" "&amp;H122&amp;IF(J122="",""," "&amp;J122)&amp;IF(I122="N"," NOT NULL","")&amp;" COMMENT '"&amp;F122&amp;IF(L122="",""," "&amp;L122)&amp;"'"</f>
        <v xml:space="preserve">  , COMPANY_CODE VARCHAR(16) COMMENT '회사 코드'</v>
      </c>
    </row>
    <row r="123" spans="1:15" x14ac:dyDescent="0.35">
      <c r="A123" s="43">
        <v>121</v>
      </c>
      <c r="B123" s="13" t="str">
        <f>VLOOKUP($C123,table!$B:$D,3,FALSE)</f>
        <v>관리자</v>
      </c>
      <c r="C123" s="2" t="s">
        <v>956</v>
      </c>
      <c r="D123" s="40" t="str">
        <f>VLOOKUP($C123,table!$B:$D,2,FALSE)</f>
        <v>T_GROUP_AUTH</v>
      </c>
      <c r="E123" s="43">
        <v>2</v>
      </c>
      <c r="F123" s="65" t="s">
        <v>353</v>
      </c>
      <c r="G123" s="2" t="str">
        <f>VLOOKUP($F123,domain!$B:$D,2,FALSE)</f>
        <v>AUTH_CL</v>
      </c>
      <c r="H123" s="2" t="str">
        <f>VLOOKUP($F123,domain!$B:$D,3,FALSE)</f>
        <v>VARCHAR(32)</v>
      </c>
      <c r="I123" s="43" t="s">
        <v>29</v>
      </c>
      <c r="J123" s="2"/>
      <c r="K123" s="43"/>
      <c r="L123" s="2" t="s">
        <v>358</v>
      </c>
      <c r="M123" s="2"/>
      <c r="N123" s="35" t="str">
        <f t="shared" si="1"/>
        <v xml:space="preserve">  , AUTH_CL VARCHAR(32) COMMENT '권한 분류 CODE GROUP_ID: MGR_AUTH_CL'</v>
      </c>
      <c r="O123" s="35"/>
    </row>
    <row r="124" spans="1:15" x14ac:dyDescent="0.35">
      <c r="A124" s="43">
        <v>122</v>
      </c>
      <c r="B124" s="13" t="str">
        <f>VLOOKUP($C124,table!$B:$D,3,FALSE)</f>
        <v>관리자</v>
      </c>
      <c r="C124" s="2" t="s">
        <v>956</v>
      </c>
      <c r="D124" s="40" t="str">
        <f>VLOOKUP($C124,table!$B:$D,2,FALSE)</f>
        <v>T_GROUP_AUTH</v>
      </c>
      <c r="E124" s="43">
        <v>3</v>
      </c>
      <c r="F124" s="65" t="s">
        <v>48</v>
      </c>
      <c r="G124" s="2" t="str">
        <f>VLOOKUP($F124,domain!$B:$D,2,FALSE)</f>
        <v>AUTH_NM</v>
      </c>
      <c r="H124" s="2" t="str">
        <f>VLOOKUP($F124,domain!$B:$D,3,FALSE)</f>
        <v>VARCHAR(100)</v>
      </c>
      <c r="I124" s="43" t="s">
        <v>29</v>
      </c>
      <c r="J124" s="2"/>
      <c r="K124" s="43"/>
      <c r="L124" s="2"/>
      <c r="M124" s="2"/>
      <c r="N124" s="35" t="str">
        <f t="shared" si="1"/>
        <v xml:space="preserve">  , AUTH_NM VARCHAR(100) COMMENT '권한 명'</v>
      </c>
      <c r="O124" s="35"/>
    </row>
    <row r="125" spans="1:15" x14ac:dyDescent="0.35">
      <c r="A125" s="43">
        <v>123</v>
      </c>
      <c r="B125" s="23" t="str">
        <f>VLOOKUP($C125,table!$B:$D,3,FALSE)</f>
        <v>관리자</v>
      </c>
      <c r="C125" s="2" t="s">
        <v>956</v>
      </c>
      <c r="D125" s="40" t="str">
        <f>VLOOKUP($C125,table!$B:$D,2,FALSE)</f>
        <v>T_GROUP_AUTH</v>
      </c>
      <c r="E125" s="43">
        <v>4</v>
      </c>
      <c r="F125" s="65" t="s">
        <v>50</v>
      </c>
      <c r="G125" s="2" t="str">
        <f>VLOOKUP($F125,domain!$B:$D,2,FALSE)</f>
        <v>AUTH_DSC</v>
      </c>
      <c r="H125" s="2" t="str">
        <f>VLOOKUP($F125,domain!$B:$D,3,FALSE)</f>
        <v>VARCHAR(1000)</v>
      </c>
      <c r="I125" s="43" t="s">
        <v>29</v>
      </c>
      <c r="J125" s="2"/>
      <c r="K125" s="43"/>
      <c r="L125" s="2"/>
      <c r="M125" s="2"/>
      <c r="N125" s="35" t="str">
        <f t="shared" si="1"/>
        <v xml:space="preserve">  , AUTH_DSC VARCHAR(1000) COMMENT '권한 설명'</v>
      </c>
      <c r="O125" s="35"/>
    </row>
    <row r="126" spans="1:15" x14ac:dyDescent="0.35">
      <c r="A126" s="43">
        <v>124</v>
      </c>
      <c r="B126" s="23" t="str">
        <f>VLOOKUP($C126,table!$B:$D,3,FALSE)</f>
        <v>관리자</v>
      </c>
      <c r="C126" s="2" t="s">
        <v>956</v>
      </c>
      <c r="D126" s="40" t="str">
        <f>VLOOKUP($C126,table!$B:$D,2,FALSE)</f>
        <v>T_GROUP_AUTH</v>
      </c>
      <c r="E126" s="43">
        <v>5</v>
      </c>
      <c r="F126" s="65" t="s">
        <v>75</v>
      </c>
      <c r="G126" s="2" t="str">
        <f>VLOOKUP($F126,domain!$B:$D,2,FALSE)</f>
        <v>USE_YN</v>
      </c>
      <c r="H126" s="2" t="str">
        <f>VLOOKUP($F126,domain!$B:$D,3,FALSE)</f>
        <v>VARCHAR(1)</v>
      </c>
      <c r="I126" s="43" t="s">
        <v>29</v>
      </c>
      <c r="J126" s="2" t="s">
        <v>153</v>
      </c>
      <c r="K126" s="43"/>
      <c r="L126" s="2"/>
      <c r="M126" s="2"/>
      <c r="N126" s="35" t="str">
        <f t="shared" si="1"/>
        <v xml:space="preserve">  , USE_YN VARCHAR(1) DEFAULT 'N' COMMENT '사용 여부'</v>
      </c>
      <c r="O126" s="35"/>
    </row>
    <row r="127" spans="1:15" x14ac:dyDescent="0.35">
      <c r="A127" s="43">
        <v>125</v>
      </c>
      <c r="B127" s="23" t="str">
        <f>VLOOKUP($C127,table!$B:$D,3,FALSE)</f>
        <v>관리자</v>
      </c>
      <c r="C127" s="2" t="s">
        <v>956</v>
      </c>
      <c r="D127" s="40" t="str">
        <f>VLOOKUP($C127,table!$B:$D,2,FALSE)</f>
        <v>T_GROUP_AUTH</v>
      </c>
      <c r="E127" s="43">
        <v>6</v>
      </c>
      <c r="F127" s="65" t="s">
        <v>57</v>
      </c>
      <c r="G127" s="2" t="str">
        <f>VLOOKUP($F127,domain!$B:$D,2,FALSE)</f>
        <v>RGST_ID</v>
      </c>
      <c r="H127" s="2" t="str">
        <f>VLOOKUP($F127,domain!$B:$D,3,FALSE)</f>
        <v>VARCHAR(32)</v>
      </c>
      <c r="I127" s="43" t="s">
        <v>30</v>
      </c>
      <c r="J127" s="2"/>
      <c r="K127" s="43"/>
      <c r="L127" s="2"/>
      <c r="M127" s="2"/>
      <c r="N127" s="35" t="str">
        <f t="shared" si="1"/>
        <v xml:space="preserve">  , RGST_ID VARCHAR(32) NOT NULL COMMENT '등록 ID'</v>
      </c>
      <c r="O127" s="35"/>
    </row>
    <row r="128" spans="1:15" x14ac:dyDescent="0.35">
      <c r="A128" s="43">
        <v>126</v>
      </c>
      <c r="B128" s="26" t="str">
        <f>VLOOKUP($C128,table!$B:$D,3,FALSE)</f>
        <v>관리자</v>
      </c>
      <c r="C128" s="2" t="s">
        <v>956</v>
      </c>
      <c r="D128" s="40" t="str">
        <f>VLOOKUP($C128,table!$B:$D,2,FALSE)</f>
        <v>T_GROUP_AUTH</v>
      </c>
      <c r="E128" s="43">
        <v>7</v>
      </c>
      <c r="F128" s="65" t="s">
        <v>379</v>
      </c>
      <c r="G128" s="2" t="str">
        <f>VLOOKUP($F128,domain!$B:$D,2,FALSE)</f>
        <v>RGST_DT</v>
      </c>
      <c r="H128" s="2" t="str">
        <f>VLOOKUP($F128,domain!$B:$D,3,FALSE)</f>
        <v>TIMESTAMP</v>
      </c>
      <c r="I128" s="43" t="s">
        <v>30</v>
      </c>
      <c r="J128" s="2" t="s">
        <v>155</v>
      </c>
      <c r="K128" s="43"/>
      <c r="L128" s="2"/>
      <c r="M128" s="2"/>
      <c r="N128" s="35" t="str">
        <f t="shared" si="1"/>
        <v xml:space="preserve">  , RGST_DT TIMESTAMP DEFAULT CURRENT_TIMESTAMP NOT NULL COMMENT '등록 일시'</v>
      </c>
      <c r="O128" s="35"/>
    </row>
    <row r="129" spans="1:15" x14ac:dyDescent="0.35">
      <c r="A129" s="43">
        <v>127</v>
      </c>
      <c r="B129" s="26" t="str">
        <f>VLOOKUP($C129,table!$B:$D,3,FALSE)</f>
        <v>관리자</v>
      </c>
      <c r="C129" s="2" t="s">
        <v>956</v>
      </c>
      <c r="D129" s="40" t="str">
        <f>VLOOKUP($C129,table!$B:$D,2,FALSE)</f>
        <v>T_GROUP_AUTH</v>
      </c>
      <c r="E129" s="43">
        <v>8</v>
      </c>
      <c r="F129" s="65" t="s">
        <v>84</v>
      </c>
      <c r="G129" s="2" t="str">
        <f>VLOOKUP($F129,domain!$B:$D,2,FALSE)</f>
        <v>MODI_ID</v>
      </c>
      <c r="H129" s="2" t="str">
        <f>VLOOKUP($F129,domain!$B:$D,3,FALSE)</f>
        <v>VARCHAR(32)</v>
      </c>
      <c r="I129" s="43" t="s">
        <v>30</v>
      </c>
      <c r="J129" s="2"/>
      <c r="K129" s="43"/>
      <c r="L129" s="2"/>
      <c r="M129" s="2"/>
      <c r="N129" s="35" t="str">
        <f t="shared" si="1"/>
        <v xml:space="preserve">  , MODI_ID VARCHAR(32) NOT NULL COMMENT '수정 ID'</v>
      </c>
      <c r="O129" s="35"/>
    </row>
    <row r="130" spans="1:15" x14ac:dyDescent="0.35">
      <c r="A130" s="43">
        <v>128</v>
      </c>
      <c r="B130" s="26" t="str">
        <f>VLOOKUP($C130,table!$B:$D,3,FALSE)</f>
        <v>관리자</v>
      </c>
      <c r="C130" s="2" t="s">
        <v>956</v>
      </c>
      <c r="D130" s="40" t="str">
        <f>VLOOKUP($C130,table!$B:$D,2,FALSE)</f>
        <v>T_GROUP_AUTH</v>
      </c>
      <c r="E130" s="43">
        <v>9</v>
      </c>
      <c r="F130" s="65" t="s">
        <v>88</v>
      </c>
      <c r="G130" s="2" t="str">
        <f>VLOOKUP($F130,domain!$B:$D,2,FALSE)</f>
        <v>MODI_DT</v>
      </c>
      <c r="H130" s="2" t="str">
        <f>VLOOKUP($F130,domain!$B:$D,3,FALSE)</f>
        <v>TIMESTAMP</v>
      </c>
      <c r="I130" s="43" t="s">
        <v>30</v>
      </c>
      <c r="J130" s="2" t="s">
        <v>155</v>
      </c>
      <c r="K130" s="43"/>
      <c r="L130" s="2"/>
      <c r="M130" s="2"/>
      <c r="N130" s="35" t="str">
        <f t="shared" si="1"/>
        <v xml:space="preserve">  , MODI_DT TIMESTAMP DEFAULT CURRENT_TIMESTAMP NOT NULL COMMENT '수정 일시'</v>
      </c>
      <c r="O130" s="35"/>
    </row>
    <row r="131" spans="1:15" x14ac:dyDescent="0.35">
      <c r="A131" s="43">
        <v>129</v>
      </c>
      <c r="B131" s="44" t="str">
        <f>VLOOKUP($C131,table!$B:$D,3,FALSE)</f>
        <v>관리자</v>
      </c>
      <c r="C131" s="53" t="s">
        <v>979</v>
      </c>
      <c r="D131" s="40" t="str">
        <f>VLOOKUP($C131,table!$B:$D,2,FALSE)</f>
        <v>T_GROUP_MENU</v>
      </c>
      <c r="E131" s="74">
        <v>1</v>
      </c>
      <c r="F131" s="66" t="s">
        <v>60</v>
      </c>
      <c r="G131" s="53" t="str">
        <f>VLOOKUP($F131,domain!$B:$D,2,FALSE)</f>
        <v>MENU_ID</v>
      </c>
      <c r="H131" s="53" t="str">
        <f>VLOOKUP($F131,domain!$B:$D,3,FALSE)</f>
        <v>VARCHAR(16)</v>
      </c>
      <c r="I131" s="52" t="s">
        <v>30</v>
      </c>
      <c r="J131" s="53"/>
      <c r="K131" s="90">
        <v>1</v>
      </c>
      <c r="L131" s="53"/>
      <c r="M131" s="53"/>
      <c r="N131" s="35" t="str">
        <f t="shared" si="1"/>
        <v xml:space="preserve">    MENU_ID VARCHAR(16) NOT NULL COMMENT '메뉴 ID'</v>
      </c>
      <c r="O131" s="35"/>
    </row>
    <row r="132" spans="1:15" x14ac:dyDescent="0.35">
      <c r="A132" s="43">
        <v>130</v>
      </c>
      <c r="B132" s="44" t="str">
        <f>VLOOKUP($C132,table!$B:$D,3,FALSE)</f>
        <v>관리자</v>
      </c>
      <c r="C132" s="53" t="s">
        <v>979</v>
      </c>
      <c r="D132" s="40" t="str">
        <f>VLOOKUP($C132,table!$B:$D,2,FALSE)</f>
        <v>T_GROUP_MENU</v>
      </c>
      <c r="E132" s="74">
        <v>2</v>
      </c>
      <c r="F132" s="66" t="s">
        <v>82</v>
      </c>
      <c r="G132" s="53" t="str">
        <f>VLOOKUP($F132,domain!$B:$D,2,FALSE)</f>
        <v>UP_MENU_ID</v>
      </c>
      <c r="H132" s="53" t="str">
        <f>VLOOKUP($F132,domain!$B:$D,3,FALSE)</f>
        <v>VARCHAR(16)</v>
      </c>
      <c r="I132" s="52" t="s">
        <v>29</v>
      </c>
      <c r="J132" s="53"/>
      <c r="K132" s="90"/>
      <c r="L132" s="53"/>
      <c r="M132" s="53"/>
      <c r="N132" s="35" t="str">
        <f t="shared" si="1"/>
        <v xml:space="preserve">  , UP_MENU_ID VARCHAR(16) COMMENT '상위 메뉴 ID'</v>
      </c>
      <c r="O132" s="35"/>
    </row>
    <row r="133" spans="1:15" x14ac:dyDescent="0.35">
      <c r="A133" s="43">
        <v>131</v>
      </c>
      <c r="B133" s="44" t="str">
        <f>VLOOKUP($C133,table!$B:$D,3,FALSE)</f>
        <v>관리자</v>
      </c>
      <c r="C133" s="53" t="s">
        <v>979</v>
      </c>
      <c r="D133" s="40" t="str">
        <f>VLOOKUP($C133,table!$B:$D,2,FALSE)</f>
        <v>T_GROUP_MENU</v>
      </c>
      <c r="E133" s="74">
        <v>3</v>
      </c>
      <c r="F133" s="66" t="s">
        <v>64</v>
      </c>
      <c r="G133" s="53" t="str">
        <f>VLOOKUP($F133,domain!$B:$D,2,FALSE)</f>
        <v>MENU_NM</v>
      </c>
      <c r="H133" s="53" t="str">
        <f>VLOOKUP($F133,domain!$B:$D,3,FALSE)</f>
        <v>VARCHAR(100)</v>
      </c>
      <c r="I133" s="52" t="s">
        <v>29</v>
      </c>
      <c r="J133" s="53"/>
      <c r="K133" s="90"/>
      <c r="L133" s="53"/>
      <c r="M133" s="53"/>
      <c r="N133" s="35" t="str">
        <f t="shared" ref="N133:N175" si="2">IF(E133=1,"    ","  , ")&amp;G133&amp;" "&amp;H133&amp;IF(J133="",""," "&amp;J133)&amp;IF(I133="N"," NOT NULL","")&amp;" COMMENT '"&amp;F133&amp;IF(L133="",""," "&amp;L133)&amp;"'"</f>
        <v xml:space="preserve">  , MENU_NM VARCHAR(100) COMMENT '메뉴 명'</v>
      </c>
      <c r="O133" s="35"/>
    </row>
    <row r="134" spans="1:15" x14ac:dyDescent="0.35">
      <c r="A134" s="43">
        <v>132</v>
      </c>
      <c r="B134" s="44" t="str">
        <f>VLOOKUP($C134,table!$B:$D,3,FALSE)</f>
        <v>관리자</v>
      </c>
      <c r="C134" s="53" t="s">
        <v>979</v>
      </c>
      <c r="D134" s="40" t="str">
        <f>VLOOKUP($C134,table!$B:$D,2,FALSE)</f>
        <v>T_GROUP_MENU</v>
      </c>
      <c r="E134" s="74">
        <v>4</v>
      </c>
      <c r="F134" s="66" t="s">
        <v>61</v>
      </c>
      <c r="G134" s="53" t="str">
        <f>VLOOKUP($F134,domain!$B:$D,2,FALSE)</f>
        <v>MENU_URL</v>
      </c>
      <c r="H134" s="53" t="str">
        <f>VLOOKUP($F134,domain!$B:$D,3,FALSE)</f>
        <v>VARCHAR(256)</v>
      </c>
      <c r="I134" s="52" t="s">
        <v>29</v>
      </c>
      <c r="J134" s="53"/>
      <c r="K134" s="90"/>
      <c r="L134" s="53"/>
      <c r="M134" s="53"/>
      <c r="N134" s="35" t="str">
        <f t="shared" si="2"/>
        <v xml:space="preserve">  , MENU_URL VARCHAR(256) COMMENT '메뉴 URL'</v>
      </c>
      <c r="O134" s="35"/>
    </row>
    <row r="135" spans="1:15" s="34" customFormat="1" x14ac:dyDescent="0.35">
      <c r="A135" s="43">
        <v>133</v>
      </c>
      <c r="B135" s="44" t="str">
        <f>VLOOKUP($C135,table!$B:$D,3,FALSE)</f>
        <v>관리자</v>
      </c>
      <c r="C135" s="53" t="s">
        <v>979</v>
      </c>
      <c r="D135" s="40" t="str">
        <f>VLOOKUP($C135,table!$B:$D,2,FALSE)</f>
        <v>T_GROUP_MENU</v>
      </c>
      <c r="E135" s="74">
        <v>5</v>
      </c>
      <c r="F135" s="66" t="s">
        <v>65</v>
      </c>
      <c r="G135" s="53" t="str">
        <f>VLOOKUP($F135,domain!$B:$D,2,FALSE)</f>
        <v>MENU_DSC</v>
      </c>
      <c r="H135" s="53" t="str">
        <f>VLOOKUP($F135,domain!$B:$D,3,FALSE)</f>
        <v>VARCHAR(1000)</v>
      </c>
      <c r="I135" s="52" t="s">
        <v>29</v>
      </c>
      <c r="J135" s="53"/>
      <c r="K135" s="90"/>
      <c r="L135" s="53"/>
      <c r="M135" s="53"/>
      <c r="N135" s="35" t="str">
        <f t="shared" si="2"/>
        <v xml:space="preserve">  , MENU_DSC VARCHAR(1000) COMMENT '메뉴 설명'</v>
      </c>
      <c r="O135" s="35"/>
    </row>
    <row r="136" spans="1:15" s="34" customFormat="1" x14ac:dyDescent="0.35">
      <c r="A136" s="43">
        <v>134</v>
      </c>
      <c r="B136" s="44" t="str">
        <f>VLOOKUP($C136,table!$B:$D,3,FALSE)</f>
        <v>관리자</v>
      </c>
      <c r="C136" s="53" t="s">
        <v>979</v>
      </c>
      <c r="D136" s="40" t="str">
        <f>VLOOKUP($C136,table!$B:$D,2,FALSE)</f>
        <v>T_GROUP_MENU</v>
      </c>
      <c r="E136" s="74">
        <v>6</v>
      </c>
      <c r="F136" s="66" t="s">
        <v>94</v>
      </c>
      <c r="G136" s="53" t="str">
        <f>VLOOKUP($F136,domain!$B:$D,2,FALSE)</f>
        <v>ORD_SEQ</v>
      </c>
      <c r="H136" s="53" t="str">
        <f>VLOOKUP($F136,domain!$B:$D,3,FALSE)</f>
        <v>NUMERIC(5,0)</v>
      </c>
      <c r="I136" s="52" t="s">
        <v>29</v>
      </c>
      <c r="J136" s="53"/>
      <c r="K136" s="90"/>
      <c r="L136" s="53"/>
      <c r="M136" s="53"/>
      <c r="N136" s="35" t="str">
        <f t="shared" si="2"/>
        <v xml:space="preserve">  , ORD_SEQ NUMERIC(5,0) COMMENT '정렬 순서'</v>
      </c>
      <c r="O136" s="35"/>
    </row>
    <row r="137" spans="1:15" s="34" customFormat="1" x14ac:dyDescent="0.35">
      <c r="A137" s="43">
        <v>135</v>
      </c>
      <c r="B137" s="44" t="str">
        <f>VLOOKUP($C137,table!$B:$D,3,FALSE)</f>
        <v>관리자</v>
      </c>
      <c r="C137" s="53" t="s">
        <v>979</v>
      </c>
      <c r="D137" s="40" t="str">
        <f>VLOOKUP($C137,table!$B:$D,2,FALSE)</f>
        <v>T_GROUP_MENU</v>
      </c>
      <c r="E137" s="74">
        <v>7</v>
      </c>
      <c r="F137" s="66" t="s">
        <v>62</v>
      </c>
      <c r="G137" s="53" t="str">
        <f>VLOOKUP($F137,domain!$B:$D,2,FALSE)</f>
        <v>MENU_SE</v>
      </c>
      <c r="H137" s="53" t="str">
        <f>VLOOKUP($F137,domain!$B:$D,3,FALSE)</f>
        <v>VARCHAR(32)</v>
      </c>
      <c r="I137" s="52" t="s">
        <v>29</v>
      </c>
      <c r="J137" s="53" t="s">
        <v>154</v>
      </c>
      <c r="K137" s="90"/>
      <c r="L137" s="53" t="s">
        <v>361</v>
      </c>
      <c r="M137" s="53"/>
      <c r="N137" s="35" t="str">
        <f t="shared" si="2"/>
        <v xml:space="preserve">  , MENU_SE VARCHAR(32) DEFAULT 'M' COMMENT '메뉴 구분 CODE GROUP_ID: MENU_SE'</v>
      </c>
      <c r="O137" s="35"/>
    </row>
    <row r="138" spans="1:15" x14ac:dyDescent="0.35">
      <c r="A138" s="43">
        <v>136</v>
      </c>
      <c r="B138" s="44" t="str">
        <f>VLOOKUP($C138,table!$B:$D,3,FALSE)</f>
        <v>관리자</v>
      </c>
      <c r="C138" s="53" t="s">
        <v>979</v>
      </c>
      <c r="D138" s="40" t="str">
        <f>VLOOKUP($C138,table!$B:$D,2,FALSE)</f>
        <v>T_GROUP_MENU</v>
      </c>
      <c r="E138" s="74">
        <v>8</v>
      </c>
      <c r="F138" s="66" t="s">
        <v>324</v>
      </c>
      <c r="G138" s="53" t="str">
        <f>VLOOKUP($F138,domain!$B:$D,2,FALSE)</f>
        <v>MENU_ATTR</v>
      </c>
      <c r="H138" s="53" t="str">
        <f>VLOOKUP($F138,domain!$B:$D,3,FALSE)</f>
        <v>JSON</v>
      </c>
      <c r="I138" s="52" t="s">
        <v>29</v>
      </c>
      <c r="J138" s="53"/>
      <c r="K138" s="90"/>
      <c r="L138" s="53"/>
      <c r="M138" s="53"/>
      <c r="N138" s="35" t="str">
        <f t="shared" si="2"/>
        <v xml:space="preserve">  , MENU_ATTR JSON COMMENT '메뉴 속성'</v>
      </c>
      <c r="O138" s="35"/>
    </row>
    <row r="139" spans="1:15" x14ac:dyDescent="0.35">
      <c r="A139" s="43">
        <v>137</v>
      </c>
      <c r="B139" s="44" t="str">
        <f>VLOOKUP($C139,table!$B:$D,3,FALSE)</f>
        <v>관리자</v>
      </c>
      <c r="C139" s="53" t="s">
        <v>979</v>
      </c>
      <c r="D139" s="40" t="str">
        <f>VLOOKUP($C139,table!$B:$D,2,FALSE)</f>
        <v>T_GROUP_MENU</v>
      </c>
      <c r="E139" s="74">
        <v>9</v>
      </c>
      <c r="F139" s="66" t="s">
        <v>75</v>
      </c>
      <c r="G139" s="53" t="str">
        <f>VLOOKUP($F139,domain!$B:$D,2,FALSE)</f>
        <v>USE_YN</v>
      </c>
      <c r="H139" s="53" t="str">
        <f>VLOOKUP($F139,domain!$B:$D,3,FALSE)</f>
        <v>VARCHAR(1)</v>
      </c>
      <c r="I139" s="52" t="s">
        <v>29</v>
      </c>
      <c r="J139" s="53" t="s">
        <v>153</v>
      </c>
      <c r="K139" s="90"/>
      <c r="L139" s="53"/>
      <c r="M139" s="53"/>
      <c r="N139" s="35" t="str">
        <f t="shared" si="2"/>
        <v xml:space="preserve">  , USE_YN VARCHAR(1) DEFAULT 'N' COMMENT '사용 여부'</v>
      </c>
      <c r="O139" s="35"/>
    </row>
    <row r="140" spans="1:15" s="35" customFormat="1" x14ac:dyDescent="0.35">
      <c r="A140" s="43">
        <v>138</v>
      </c>
      <c r="B140" s="74" t="str">
        <f>VLOOKUP($C140,table!$B:$D,3,FALSE)</f>
        <v>관리자</v>
      </c>
      <c r="C140" s="53" t="s">
        <v>979</v>
      </c>
      <c r="D140" s="40" t="str">
        <f>VLOOKUP($C140,table!$B:$D,2,FALSE)</f>
        <v>T_GROUP_MENU</v>
      </c>
      <c r="E140" s="74">
        <v>10</v>
      </c>
      <c r="F140" s="66" t="s">
        <v>1052</v>
      </c>
      <c r="G140" s="53" t="str">
        <f>VLOOKUP($F140,domain!$B:$D,2,FALSE)</f>
        <v>ICON_NM</v>
      </c>
      <c r="H140" s="53" t="str">
        <f>VLOOKUP($F140,domain!$B:$D,3,FALSE)</f>
        <v>VARCHAR(16)</v>
      </c>
      <c r="I140" s="74" t="s">
        <v>172</v>
      </c>
      <c r="J140" s="53"/>
      <c r="K140" s="90"/>
      <c r="L140" s="53"/>
      <c r="M140" s="53"/>
      <c r="N140" s="35" t="str">
        <f t="shared" si="2"/>
        <v xml:space="preserve">  , ICON_NM VARCHAR(16) COMMENT '아이콘 명'</v>
      </c>
    </row>
    <row r="141" spans="1:15" x14ac:dyDescent="0.35">
      <c r="A141" s="43">
        <v>139</v>
      </c>
      <c r="B141" s="44" t="str">
        <f>VLOOKUP($C141,table!$B:$D,3,FALSE)</f>
        <v>관리자</v>
      </c>
      <c r="C141" s="53" t="s">
        <v>979</v>
      </c>
      <c r="D141" s="40" t="str">
        <f>VLOOKUP($C141,table!$B:$D,2,FALSE)</f>
        <v>T_GROUP_MENU</v>
      </c>
      <c r="E141" s="74">
        <v>10</v>
      </c>
      <c r="F141" s="66" t="s">
        <v>57</v>
      </c>
      <c r="G141" s="53" t="str">
        <f>VLOOKUP($F141,domain!$B:$D,2,FALSE)</f>
        <v>RGST_ID</v>
      </c>
      <c r="H141" s="53" t="str">
        <f>VLOOKUP($F141,domain!$B:$D,3,FALSE)</f>
        <v>VARCHAR(32)</v>
      </c>
      <c r="I141" s="52" t="s">
        <v>30</v>
      </c>
      <c r="J141" s="53"/>
      <c r="K141" s="90"/>
      <c r="L141" s="53"/>
      <c r="M141" s="53"/>
      <c r="N141" s="35" t="str">
        <f t="shared" si="2"/>
        <v xml:space="preserve">  , RGST_ID VARCHAR(32) NOT NULL COMMENT '등록 ID'</v>
      </c>
      <c r="O141" s="35"/>
    </row>
    <row r="142" spans="1:15" x14ac:dyDescent="0.35">
      <c r="A142" s="43">
        <v>140</v>
      </c>
      <c r="B142" s="44" t="str">
        <f>VLOOKUP($C142,table!$B:$D,3,FALSE)</f>
        <v>관리자</v>
      </c>
      <c r="C142" s="53" t="s">
        <v>979</v>
      </c>
      <c r="D142" s="40" t="str">
        <f>VLOOKUP($C142,table!$B:$D,2,FALSE)</f>
        <v>T_GROUP_MENU</v>
      </c>
      <c r="E142" s="74">
        <v>11</v>
      </c>
      <c r="F142" s="66" t="s">
        <v>379</v>
      </c>
      <c r="G142" s="53" t="str">
        <f>VLOOKUP($F142,domain!$B:$D,2,FALSE)</f>
        <v>RGST_DT</v>
      </c>
      <c r="H142" s="53" t="str">
        <f>VLOOKUP($F142,domain!$B:$D,3,FALSE)</f>
        <v>TIMESTAMP</v>
      </c>
      <c r="I142" s="52" t="s">
        <v>30</v>
      </c>
      <c r="J142" s="53" t="s">
        <v>155</v>
      </c>
      <c r="K142" s="90"/>
      <c r="L142" s="53"/>
      <c r="M142" s="53"/>
      <c r="N142" s="35" t="str">
        <f t="shared" si="2"/>
        <v xml:space="preserve">  , RGST_DT TIMESTAMP DEFAULT CURRENT_TIMESTAMP NOT NULL COMMENT '등록 일시'</v>
      </c>
      <c r="O142" s="35"/>
    </row>
    <row r="143" spans="1:15" x14ac:dyDescent="0.35">
      <c r="A143" s="43">
        <v>141</v>
      </c>
      <c r="B143" s="44" t="str">
        <f>VLOOKUP($C143,table!$B:$D,3,FALSE)</f>
        <v>관리자</v>
      </c>
      <c r="C143" s="53" t="s">
        <v>979</v>
      </c>
      <c r="D143" s="40" t="str">
        <f>VLOOKUP($C143,table!$B:$D,2,FALSE)</f>
        <v>T_GROUP_MENU</v>
      </c>
      <c r="E143" s="74">
        <v>12</v>
      </c>
      <c r="F143" s="66" t="s">
        <v>84</v>
      </c>
      <c r="G143" s="53" t="str">
        <f>VLOOKUP($F143,domain!$B:$D,2,FALSE)</f>
        <v>MODI_ID</v>
      </c>
      <c r="H143" s="53" t="str">
        <f>VLOOKUP($F143,domain!$B:$D,3,FALSE)</f>
        <v>VARCHAR(32)</v>
      </c>
      <c r="I143" s="52" t="s">
        <v>30</v>
      </c>
      <c r="J143" s="53"/>
      <c r="K143" s="90"/>
      <c r="L143" s="53"/>
      <c r="M143" s="53"/>
      <c r="N143" s="35" t="str">
        <f t="shared" si="2"/>
        <v xml:space="preserve">  , MODI_ID VARCHAR(32) NOT NULL COMMENT '수정 ID'</v>
      </c>
      <c r="O143" s="35"/>
    </row>
    <row r="144" spans="1:15" x14ac:dyDescent="0.35">
      <c r="A144" s="43">
        <v>142</v>
      </c>
      <c r="B144" s="44" t="str">
        <f>VLOOKUP($C144,table!$B:$D,3,FALSE)</f>
        <v>관리자</v>
      </c>
      <c r="C144" s="53" t="s">
        <v>979</v>
      </c>
      <c r="D144" s="40" t="str">
        <f>VLOOKUP($C144,table!$B:$D,2,FALSE)</f>
        <v>T_GROUP_MENU</v>
      </c>
      <c r="E144" s="74">
        <v>13</v>
      </c>
      <c r="F144" s="66" t="s">
        <v>88</v>
      </c>
      <c r="G144" s="53" t="str">
        <f>VLOOKUP($F144,domain!$B:$D,2,FALSE)</f>
        <v>MODI_DT</v>
      </c>
      <c r="H144" s="53" t="str">
        <f>VLOOKUP($F144,domain!$B:$D,3,FALSE)</f>
        <v>TIMESTAMP</v>
      </c>
      <c r="I144" s="52" t="s">
        <v>30</v>
      </c>
      <c r="J144" s="53" t="s">
        <v>155</v>
      </c>
      <c r="K144" s="90"/>
      <c r="L144" s="53"/>
      <c r="M144" s="53"/>
      <c r="N144" s="35" t="str">
        <f t="shared" si="2"/>
        <v xml:space="preserve">  , MODI_DT TIMESTAMP DEFAULT CURRENT_TIMESTAMP NOT NULL COMMENT '수정 일시'</v>
      </c>
      <c r="O144" s="35"/>
    </row>
    <row r="145" spans="1:14" s="61" customFormat="1" x14ac:dyDescent="0.35">
      <c r="A145" s="43">
        <v>143</v>
      </c>
      <c r="B145" s="14" t="str">
        <f>VLOOKUP($C145,table!$B:$D,3,FALSE)</f>
        <v>공통</v>
      </c>
      <c r="C145" s="6" t="s">
        <v>28</v>
      </c>
      <c r="D145" s="79" t="str">
        <f>VLOOKUP($C145,table!$B:$D,2,FALSE)</f>
        <v>T_PSTN</v>
      </c>
      <c r="E145" s="14">
        <v>1</v>
      </c>
      <c r="F145" s="67" t="s">
        <v>101</v>
      </c>
      <c r="G145" s="6" t="str">
        <f>VLOOKUP($F145,domain!$B:$D,2,FALSE)</f>
        <v>PSTN_CODE</v>
      </c>
      <c r="H145" s="6" t="str">
        <f>VLOOKUP($F145,domain!$B:$D,3,FALSE)</f>
        <v>VARCHAR(16)</v>
      </c>
      <c r="I145" s="14" t="s">
        <v>30</v>
      </c>
      <c r="J145" s="6"/>
      <c r="K145" s="14">
        <v>1</v>
      </c>
      <c r="L145" s="6"/>
      <c r="M145" s="6"/>
      <c r="N145" s="61" t="str">
        <f t="shared" si="2"/>
        <v xml:space="preserve">    PSTN_CODE VARCHAR(16) NOT NULL COMMENT '직위 코드'</v>
      </c>
    </row>
    <row r="146" spans="1:14" s="61" customFormat="1" x14ac:dyDescent="0.35">
      <c r="A146" s="43">
        <v>144</v>
      </c>
      <c r="B146" s="14" t="str">
        <f>VLOOKUP($C146,table!$B:$D,3,FALSE)</f>
        <v>공통</v>
      </c>
      <c r="C146" s="6" t="s">
        <v>28</v>
      </c>
      <c r="D146" s="79" t="str">
        <f>VLOOKUP($C146,table!$B:$D,2,FALSE)</f>
        <v>T_PSTN</v>
      </c>
      <c r="E146" s="14">
        <v>2</v>
      </c>
      <c r="F146" s="67" t="s">
        <v>99</v>
      </c>
      <c r="G146" s="6" t="str">
        <f>VLOOKUP($F146,domain!$B:$D,2,FALSE)</f>
        <v>PSTN_NM</v>
      </c>
      <c r="H146" s="6" t="str">
        <f>VLOOKUP($F146,domain!$B:$D,3,FALSE)</f>
        <v>VARCHAR(100)</v>
      </c>
      <c r="I146" s="14" t="s">
        <v>29</v>
      </c>
      <c r="J146" s="6"/>
      <c r="K146" s="14"/>
      <c r="L146" s="6"/>
      <c r="M146" s="6"/>
      <c r="N146" s="61" t="str">
        <f t="shared" si="2"/>
        <v xml:space="preserve">  , PSTN_NM VARCHAR(100) COMMENT '직위 명'</v>
      </c>
    </row>
    <row r="147" spans="1:14" s="61" customFormat="1" x14ac:dyDescent="0.35">
      <c r="A147" s="43">
        <v>145</v>
      </c>
      <c r="B147" s="14" t="str">
        <f>VLOOKUP($C147,table!$B:$D,3,FALSE)</f>
        <v>공통</v>
      </c>
      <c r="C147" s="6" t="s">
        <v>28</v>
      </c>
      <c r="D147" s="79" t="str">
        <f>VLOOKUP($C147,table!$B:$D,2,FALSE)</f>
        <v>T_PSTN</v>
      </c>
      <c r="E147" s="14">
        <v>3</v>
      </c>
      <c r="F147" s="67" t="s">
        <v>75</v>
      </c>
      <c r="G147" s="6" t="str">
        <f>VLOOKUP($F147,domain!$B:$D,2,FALSE)</f>
        <v>USE_YN</v>
      </c>
      <c r="H147" s="6" t="str">
        <f>VLOOKUP($F147,domain!$B:$D,3,FALSE)</f>
        <v>VARCHAR(1)</v>
      </c>
      <c r="I147" s="14" t="s">
        <v>29</v>
      </c>
      <c r="J147" s="6" t="s">
        <v>153</v>
      </c>
      <c r="K147" s="14"/>
      <c r="L147" s="6"/>
      <c r="M147" s="6"/>
      <c r="N147" s="61" t="str">
        <f t="shared" si="2"/>
        <v xml:space="preserve">  , USE_YN VARCHAR(1) DEFAULT 'N' COMMENT '사용 여부'</v>
      </c>
    </row>
    <row r="148" spans="1:14" s="61" customFormat="1" x14ac:dyDescent="0.35">
      <c r="A148" s="43">
        <v>146</v>
      </c>
      <c r="B148" s="14" t="str">
        <f>VLOOKUP($C148,table!$B:$D,3,FALSE)</f>
        <v>공통</v>
      </c>
      <c r="C148" s="6" t="s">
        <v>28</v>
      </c>
      <c r="D148" s="79" t="str">
        <f>VLOOKUP($C148,table!$B:$D,2,FALSE)</f>
        <v>T_PSTN</v>
      </c>
      <c r="E148" s="14">
        <v>4</v>
      </c>
      <c r="F148" s="67" t="s">
        <v>86</v>
      </c>
      <c r="G148" s="6" t="str">
        <f>VLOOKUP($F148,domain!$B:$D,2,FALSE)</f>
        <v>MODI_SE</v>
      </c>
      <c r="H148" s="6" t="str">
        <f>VLOOKUP($F148,domain!$B:$D,3,FALSE)</f>
        <v>VARCHAR(32)</v>
      </c>
      <c r="I148" s="14" t="s">
        <v>29</v>
      </c>
      <c r="J148" s="6"/>
      <c r="K148" s="14"/>
      <c r="L148" s="6" t="s">
        <v>460</v>
      </c>
      <c r="M148" s="6"/>
      <c r="N148" s="61" t="str">
        <f t="shared" si="2"/>
        <v xml:space="preserve">  , MODI_SE VARCHAR(32) COMMENT '수정 구분 I: 등록 / U: 수정 / D: 삭제 / C: 완료 / R: 삭제완료'</v>
      </c>
    </row>
    <row r="149" spans="1:14" s="61" customFormat="1" x14ac:dyDescent="0.35">
      <c r="A149" s="43">
        <v>147</v>
      </c>
      <c r="B149" s="14" t="str">
        <f>VLOOKUP($C149,table!$B:$D,3,FALSE)</f>
        <v>공통</v>
      </c>
      <c r="C149" s="6" t="s">
        <v>28</v>
      </c>
      <c r="D149" s="79" t="str">
        <f>VLOOKUP($C149,table!$B:$D,2,FALSE)</f>
        <v>T_PSTN</v>
      </c>
      <c r="E149" s="14">
        <v>5</v>
      </c>
      <c r="F149" s="67" t="s">
        <v>57</v>
      </c>
      <c r="G149" s="6" t="str">
        <f>VLOOKUP($F149,domain!$B:$D,2,FALSE)</f>
        <v>RGST_ID</v>
      </c>
      <c r="H149" s="6" t="str">
        <f>VLOOKUP($F149,domain!$B:$D,3,FALSE)</f>
        <v>VARCHAR(32)</v>
      </c>
      <c r="I149" s="14" t="s">
        <v>30</v>
      </c>
      <c r="J149" s="6"/>
      <c r="K149" s="14"/>
      <c r="L149" s="6"/>
      <c r="M149" s="6"/>
      <c r="N149" s="61" t="str">
        <f t="shared" si="2"/>
        <v xml:space="preserve">  , RGST_ID VARCHAR(32) NOT NULL COMMENT '등록 ID'</v>
      </c>
    </row>
    <row r="150" spans="1:14" s="61" customFormat="1" x14ac:dyDescent="0.35">
      <c r="A150" s="43">
        <v>148</v>
      </c>
      <c r="B150" s="14" t="str">
        <f>VLOOKUP($C150,table!$B:$D,3,FALSE)</f>
        <v>공통</v>
      </c>
      <c r="C150" s="6" t="s">
        <v>28</v>
      </c>
      <c r="D150" s="79" t="str">
        <f>VLOOKUP($C150,table!$B:$D,2,FALSE)</f>
        <v>T_PSTN</v>
      </c>
      <c r="E150" s="14">
        <v>6</v>
      </c>
      <c r="F150" s="67" t="s">
        <v>379</v>
      </c>
      <c r="G150" s="6" t="str">
        <f>VLOOKUP($F150,domain!$B:$D,2,FALSE)</f>
        <v>RGST_DT</v>
      </c>
      <c r="H150" s="6" t="str">
        <f>VLOOKUP($F150,domain!$B:$D,3,FALSE)</f>
        <v>TIMESTAMP</v>
      </c>
      <c r="I150" s="14" t="s">
        <v>30</v>
      </c>
      <c r="J150" s="6" t="s">
        <v>155</v>
      </c>
      <c r="K150" s="14"/>
      <c r="L150" s="6"/>
      <c r="M150" s="6"/>
      <c r="N150" s="61" t="str">
        <f t="shared" si="2"/>
        <v xml:space="preserve">  , RGST_DT TIMESTAMP DEFAULT CURRENT_TIMESTAMP NOT NULL COMMENT '등록 일시'</v>
      </c>
    </row>
    <row r="151" spans="1:14" s="61" customFormat="1" x14ac:dyDescent="0.35">
      <c r="A151" s="43">
        <v>149</v>
      </c>
      <c r="B151" s="14" t="str">
        <f>VLOOKUP($C151,table!$B:$D,3,FALSE)</f>
        <v>공통</v>
      </c>
      <c r="C151" s="6" t="s">
        <v>28</v>
      </c>
      <c r="D151" s="79" t="str">
        <f>VLOOKUP($C151,table!$B:$D,2,FALSE)</f>
        <v>T_PSTN</v>
      </c>
      <c r="E151" s="14">
        <v>7</v>
      </c>
      <c r="F151" s="67" t="s">
        <v>84</v>
      </c>
      <c r="G151" s="6" t="str">
        <f>VLOOKUP($F151,domain!$B:$D,2,FALSE)</f>
        <v>MODI_ID</v>
      </c>
      <c r="H151" s="6" t="str">
        <f>VLOOKUP($F151,domain!$B:$D,3,FALSE)</f>
        <v>VARCHAR(32)</v>
      </c>
      <c r="I151" s="14" t="s">
        <v>30</v>
      </c>
      <c r="J151" s="6"/>
      <c r="K151" s="14"/>
      <c r="L151" s="6"/>
      <c r="M151" s="6"/>
      <c r="N151" s="61" t="str">
        <f t="shared" si="2"/>
        <v xml:space="preserve">  , MODI_ID VARCHAR(32) NOT NULL COMMENT '수정 ID'</v>
      </c>
    </row>
    <row r="152" spans="1:14" s="61" customFormat="1" x14ac:dyDescent="0.35">
      <c r="A152" s="43">
        <v>150</v>
      </c>
      <c r="B152" s="14" t="str">
        <f>VLOOKUP($C152,table!$B:$D,3,FALSE)</f>
        <v>공통</v>
      </c>
      <c r="C152" s="6" t="s">
        <v>28</v>
      </c>
      <c r="D152" s="79" t="str">
        <f>VLOOKUP($C152,table!$B:$D,2,FALSE)</f>
        <v>T_PSTN</v>
      </c>
      <c r="E152" s="14">
        <v>8</v>
      </c>
      <c r="F152" s="67" t="s">
        <v>88</v>
      </c>
      <c r="G152" s="6" t="str">
        <f>VLOOKUP($F152,domain!$B:$D,2,FALSE)</f>
        <v>MODI_DT</v>
      </c>
      <c r="H152" s="6" t="str">
        <f>VLOOKUP($F152,domain!$B:$D,3,FALSE)</f>
        <v>TIMESTAMP</v>
      </c>
      <c r="I152" s="14" t="s">
        <v>30</v>
      </c>
      <c r="J152" s="6" t="s">
        <v>155</v>
      </c>
      <c r="K152" s="14"/>
      <c r="L152" s="6"/>
      <c r="M152" s="6"/>
      <c r="N152" s="61" t="str">
        <f t="shared" si="2"/>
        <v xml:space="preserve">  , MODI_DT TIMESTAMP DEFAULT CURRENT_TIMESTAMP NOT NULL COMMENT '수정 일시'</v>
      </c>
    </row>
    <row r="153" spans="1:14" s="60" customFormat="1" x14ac:dyDescent="0.35">
      <c r="A153" s="43">
        <v>151</v>
      </c>
      <c r="B153" s="78" t="str">
        <f>VLOOKUP($C153,table!$B:$D,3,FALSE)</f>
        <v>공통</v>
      </c>
      <c r="C153" s="53" t="s">
        <v>24</v>
      </c>
      <c r="D153" s="80" t="str">
        <f>VLOOKUP($C153,table!$B:$D,2,FALSE)</f>
        <v>T_USER</v>
      </c>
      <c r="E153" s="78">
        <v>1</v>
      </c>
      <c r="F153" s="66" t="s">
        <v>78</v>
      </c>
      <c r="G153" s="53" t="str">
        <f>VLOOKUP($F153,domain!$B:$D,2,FALSE)</f>
        <v>USER_ID</v>
      </c>
      <c r="H153" s="53" t="str">
        <f>VLOOKUP($F153,domain!$B:$D,3,FALSE)</f>
        <v>VARCHAR(32)</v>
      </c>
      <c r="I153" s="78" t="s">
        <v>30</v>
      </c>
      <c r="J153" s="53"/>
      <c r="K153" s="90">
        <v>1</v>
      </c>
      <c r="L153" s="53"/>
      <c r="M153" s="53"/>
      <c r="N153" s="60" t="str">
        <f t="shared" si="2"/>
        <v xml:space="preserve">    USER_ID VARCHAR(32) NOT NULL COMMENT '사용자 ID'</v>
      </c>
    </row>
    <row r="154" spans="1:14" s="60" customFormat="1" x14ac:dyDescent="0.35">
      <c r="A154" s="43">
        <v>152</v>
      </c>
      <c r="B154" s="78" t="str">
        <f>VLOOKUP($C154,table!$B:$D,3,FALSE)</f>
        <v>공통</v>
      </c>
      <c r="C154" s="53" t="s">
        <v>24</v>
      </c>
      <c r="D154" s="80" t="str">
        <f>VLOOKUP($C154,table!$B:$D,2,FALSE)</f>
        <v>T_USER</v>
      </c>
      <c r="E154" s="78">
        <v>2</v>
      </c>
      <c r="F154" s="66" t="s">
        <v>80</v>
      </c>
      <c r="G154" s="53" t="str">
        <f>VLOOKUP($F154,domain!$B:$D,2,FALSE)</f>
        <v>USER_NM</v>
      </c>
      <c r="H154" s="53" t="str">
        <f>VLOOKUP($F154,domain!$B:$D,3,FALSE)</f>
        <v>VARCHAR(100)</v>
      </c>
      <c r="I154" s="78" t="s">
        <v>173</v>
      </c>
      <c r="J154" s="53"/>
      <c r="K154" s="90"/>
      <c r="L154" s="53"/>
      <c r="M154" s="53"/>
      <c r="N154" s="60" t="str">
        <f t="shared" si="2"/>
        <v xml:space="preserve">  , USER_NM VARCHAR(100) NOT NULL COMMENT '사용자 명'</v>
      </c>
    </row>
    <row r="155" spans="1:14" s="60" customFormat="1" x14ac:dyDescent="0.35">
      <c r="A155" s="43">
        <v>153</v>
      </c>
      <c r="B155" s="78" t="str">
        <f>VLOOKUP($C155,table!$B:$D,3,FALSE)</f>
        <v>공통</v>
      </c>
      <c r="C155" s="53" t="s">
        <v>24</v>
      </c>
      <c r="D155" s="80" t="str">
        <f>VLOOKUP($C155,table!$B:$D,2,FALSE)</f>
        <v>T_USER</v>
      </c>
      <c r="E155" s="78">
        <v>3</v>
      </c>
      <c r="F155" s="66" t="s">
        <v>753</v>
      </c>
      <c r="G155" s="53" t="str">
        <f>VLOOKUP($F155,domain!$B:$D,2,FALSE)</f>
        <v>PASSWORD</v>
      </c>
      <c r="H155" s="53" t="str">
        <f>VLOOKUP($F155,domain!$B:$D,3,FALSE)</f>
        <v>VARCHAR(256)</v>
      </c>
      <c r="I155" s="78" t="s">
        <v>173</v>
      </c>
      <c r="J155" s="53"/>
      <c r="K155" s="90"/>
      <c r="L155" s="53"/>
      <c r="M155" s="53"/>
      <c r="N155" s="60" t="str">
        <f t="shared" si="2"/>
        <v xml:space="preserve">  , PASSWORD VARCHAR(256) NOT NULL COMMENT '비밀번호'</v>
      </c>
    </row>
    <row r="156" spans="1:14" s="60" customFormat="1" x14ac:dyDescent="0.35">
      <c r="A156" s="43">
        <v>154</v>
      </c>
      <c r="B156" s="78" t="str">
        <f>VLOOKUP($C156,table!$B:$D,3,FALSE)</f>
        <v>공통</v>
      </c>
      <c r="C156" s="53" t="s">
        <v>24</v>
      </c>
      <c r="D156" s="80" t="str">
        <f>VLOOKUP($C156,table!$B:$D,2,FALSE)</f>
        <v>T_USER</v>
      </c>
      <c r="E156" s="78">
        <v>3</v>
      </c>
      <c r="F156" s="66" t="s">
        <v>1097</v>
      </c>
      <c r="G156" s="53" t="str">
        <f>VLOOKUP($F156,domain!$B:$D,2,FALSE)</f>
        <v>EMAIL</v>
      </c>
      <c r="H156" s="53" t="str">
        <f>VLOOKUP($F156,domain!$B:$D,3,FALSE)</f>
        <v>VARCHAR(256)</v>
      </c>
      <c r="I156" s="78" t="s">
        <v>173</v>
      </c>
      <c r="J156" s="53"/>
      <c r="K156" s="90"/>
      <c r="L156" s="53"/>
      <c r="M156" s="53"/>
      <c r="N156" s="60" t="str">
        <f t="shared" si="2"/>
        <v xml:space="preserve">  , EMAIL VARCHAR(256) NOT NULL COMMENT '이메일'</v>
      </c>
    </row>
    <row r="157" spans="1:14" s="60" customFormat="1" x14ac:dyDescent="0.35">
      <c r="A157" s="43">
        <v>155</v>
      </c>
      <c r="B157" s="78" t="str">
        <f>VLOOKUP($C157,table!$B:$D,3,FALSE)</f>
        <v>공통</v>
      </c>
      <c r="C157" s="53" t="s">
        <v>24</v>
      </c>
      <c r="D157" s="80" t="str">
        <f>VLOOKUP($C157,table!$B:$D,2,FALSE)</f>
        <v>T_USER</v>
      </c>
      <c r="E157" s="78">
        <v>3</v>
      </c>
      <c r="F157" s="66" t="s">
        <v>1098</v>
      </c>
      <c r="G157" s="53" t="str">
        <f>VLOOKUP($F157,domain!$B:$D,2,FALSE)</f>
        <v>PHONE</v>
      </c>
      <c r="H157" s="53" t="str">
        <f>VLOOKUP($F157,domain!$B:$D,3,FALSE)</f>
        <v>VARCHAR(16)</v>
      </c>
      <c r="I157" s="78" t="s">
        <v>173</v>
      </c>
      <c r="J157" s="53"/>
      <c r="K157" s="90"/>
      <c r="L157" s="53"/>
      <c r="M157" s="53"/>
      <c r="N157" s="60" t="str">
        <f>IF(E157=1,"    ","  , ")&amp;G157&amp;" "&amp;H157&amp;IF(J157="",""," "&amp;J157)&amp;IF(I157="N"," NOT NULL","")&amp;" COMMENT '"&amp;F157&amp;IF(L157="",""," "&amp;L157)&amp;"'"</f>
        <v xml:space="preserve">  , PHONE VARCHAR(16) NOT NULL COMMENT '연락처'</v>
      </c>
    </row>
    <row r="158" spans="1:14" s="60" customFormat="1" x14ac:dyDescent="0.35">
      <c r="A158" s="43">
        <v>156</v>
      </c>
      <c r="B158" s="78" t="str">
        <f>VLOOKUP($C158,table!$B:$D,3,FALSE)</f>
        <v>공통</v>
      </c>
      <c r="C158" s="53" t="s">
        <v>24</v>
      </c>
      <c r="D158" s="80" t="str">
        <f>VLOOKUP($C158,table!$B:$D,2,FALSE)</f>
        <v>T_USER</v>
      </c>
      <c r="E158" s="78">
        <v>4</v>
      </c>
      <c r="F158" s="66" t="s">
        <v>101</v>
      </c>
      <c r="G158" s="53" t="str">
        <f>VLOOKUP($F158,domain!$B:$D,2,FALSE)</f>
        <v>PSTN_CODE</v>
      </c>
      <c r="H158" s="53" t="str">
        <f>VLOOKUP($F158,domain!$B:$D,3,FALSE)</f>
        <v>VARCHAR(16)</v>
      </c>
      <c r="I158" s="78" t="s">
        <v>29</v>
      </c>
      <c r="J158" s="53"/>
      <c r="K158" s="90"/>
      <c r="L158" s="53"/>
      <c r="M158" s="53"/>
      <c r="N158" s="60" t="str">
        <f t="shared" si="2"/>
        <v xml:space="preserve">  , PSTN_CODE VARCHAR(16) COMMENT '직위 코드'</v>
      </c>
    </row>
    <row r="159" spans="1:14" s="60" customFormat="1" x14ac:dyDescent="0.35">
      <c r="A159" s="43">
        <v>157</v>
      </c>
      <c r="B159" s="78" t="str">
        <f>VLOOKUP($C159,table!$B:$D,3,FALSE)</f>
        <v>공통</v>
      </c>
      <c r="C159" s="53" t="s">
        <v>24</v>
      </c>
      <c r="D159" s="80" t="str">
        <f>VLOOKUP($C159,table!$B:$D,2,FALSE)</f>
        <v>T_USER</v>
      </c>
      <c r="E159" s="78">
        <v>5</v>
      </c>
      <c r="F159" s="66" t="s">
        <v>73</v>
      </c>
      <c r="G159" s="53" t="str">
        <f>VLOOKUP($F159,domain!$B:$D,2,FALSE)</f>
        <v>DEPT_CODE</v>
      </c>
      <c r="H159" s="53" t="str">
        <f>VLOOKUP($F159,domain!$B:$D,3,FALSE)</f>
        <v>VARCHAR(16)</v>
      </c>
      <c r="I159" s="78" t="s">
        <v>29</v>
      </c>
      <c r="J159" s="53"/>
      <c r="K159" s="90"/>
      <c r="L159" s="53"/>
      <c r="M159" s="53"/>
      <c r="N159" s="60" t="str">
        <f t="shared" si="2"/>
        <v xml:space="preserve">  , DEPT_CODE VARCHAR(16) COMMENT '부서 코드'</v>
      </c>
    </row>
    <row r="160" spans="1:14" s="60" customFormat="1" x14ac:dyDescent="0.35">
      <c r="A160" s="43">
        <v>158</v>
      </c>
      <c r="B160" s="78" t="str">
        <f>VLOOKUP($C160,table!$B:$D,3,FALSE)</f>
        <v>공통</v>
      </c>
      <c r="C160" s="53" t="s">
        <v>24</v>
      </c>
      <c r="D160" s="80" t="str">
        <f>VLOOKUP($C160,table!$B:$D,2,FALSE)</f>
        <v>T_USER</v>
      </c>
      <c r="E160" s="78">
        <v>6</v>
      </c>
      <c r="F160" s="66" t="s">
        <v>69</v>
      </c>
      <c r="G160" s="53" t="str">
        <f>VLOOKUP($F160,domain!$B:$D,2,FALSE)</f>
        <v>HDEPT_CODE</v>
      </c>
      <c r="H160" s="53" t="str">
        <f>VLOOKUP($F160,domain!$B:$D,3,FALSE)</f>
        <v>VARCHAR(16)</v>
      </c>
      <c r="I160" s="78" t="s">
        <v>29</v>
      </c>
      <c r="J160" s="53"/>
      <c r="K160" s="90"/>
      <c r="L160" s="53"/>
      <c r="M160" s="53"/>
      <c r="N160" s="60" t="str">
        <f t="shared" si="2"/>
        <v xml:space="preserve">  , HDEPT_CODE VARCHAR(16) COMMENT '본부 코드'</v>
      </c>
    </row>
    <row r="161" spans="1:14" s="60" customFormat="1" x14ac:dyDescent="0.35">
      <c r="A161" s="43">
        <v>159</v>
      </c>
      <c r="B161" s="78" t="str">
        <f>VLOOKUP($C161,table!$B:$D,3,FALSE)</f>
        <v>공통</v>
      </c>
      <c r="C161" s="53" t="s">
        <v>24</v>
      </c>
      <c r="D161" s="80" t="str">
        <f>VLOOKUP($C161,table!$B:$D,2,FALSE)</f>
        <v>T_USER</v>
      </c>
      <c r="E161" s="78">
        <v>7</v>
      </c>
      <c r="F161" s="66" t="s">
        <v>43</v>
      </c>
      <c r="G161" s="53" t="str">
        <f>VLOOKUP($F161,domain!$B:$D,2,FALSE)</f>
        <v>ADOF_DEPT_CODE</v>
      </c>
      <c r="H161" s="53" t="str">
        <f>VLOOKUP($F161,domain!$B:$D,3,FALSE)</f>
        <v>VARCHAR(16)</v>
      </c>
      <c r="I161" s="78" t="s">
        <v>29</v>
      </c>
      <c r="J161" s="53"/>
      <c r="K161" s="90"/>
      <c r="L161" s="53"/>
      <c r="M161" s="53"/>
      <c r="N161" s="60" t="str">
        <f t="shared" si="2"/>
        <v xml:space="preserve">  , ADOF_DEPT_CODE VARCHAR(16) COMMENT '겸직 부서 코드'</v>
      </c>
    </row>
    <row r="162" spans="1:14" s="60" customFormat="1" x14ac:dyDescent="0.35">
      <c r="A162" s="43">
        <v>160</v>
      </c>
      <c r="B162" s="78" t="str">
        <f>VLOOKUP($C162,table!$B:$D,3,FALSE)</f>
        <v>공통</v>
      </c>
      <c r="C162" s="53" t="s">
        <v>24</v>
      </c>
      <c r="D162" s="80" t="str">
        <f>VLOOKUP($C162,table!$B:$D,2,FALSE)</f>
        <v>T_USER</v>
      </c>
      <c r="E162" s="78">
        <v>8</v>
      </c>
      <c r="F162" s="66" t="s">
        <v>111</v>
      </c>
      <c r="G162" s="53" t="str">
        <f>VLOOKUP($F162,domain!$B:$D,2,FALSE)</f>
        <v>COMPANY_CODE</v>
      </c>
      <c r="H162" s="53" t="str">
        <f>VLOOKUP($F162,domain!$B:$D,3,FALSE)</f>
        <v>VARCHAR(16)</v>
      </c>
      <c r="I162" s="78" t="s">
        <v>29</v>
      </c>
      <c r="J162" s="53"/>
      <c r="K162" s="90"/>
      <c r="L162" s="53"/>
      <c r="M162" s="53"/>
      <c r="N162" s="60" t="str">
        <f t="shared" si="2"/>
        <v xml:space="preserve">  , COMPANY_CODE VARCHAR(16) COMMENT '회사 코드'</v>
      </c>
    </row>
    <row r="163" spans="1:14" s="60" customFormat="1" x14ac:dyDescent="0.35">
      <c r="A163" s="43">
        <v>161</v>
      </c>
      <c r="B163" s="78" t="str">
        <f>VLOOKUP($C163,table!$B:$D,3,FALSE)</f>
        <v>공통</v>
      </c>
      <c r="C163" s="53" t="s">
        <v>24</v>
      </c>
      <c r="D163" s="80" t="str">
        <f>VLOOKUP($C163,table!$B:$D,2,FALSE)</f>
        <v>T_USER</v>
      </c>
      <c r="E163" s="78">
        <v>9</v>
      </c>
      <c r="F163" s="66" t="s">
        <v>149</v>
      </c>
      <c r="G163" s="53" t="str">
        <f>VLOOKUP($F163,domain!$B:$D,2,FALSE)</f>
        <v>DUTY_SE</v>
      </c>
      <c r="H163" s="53" t="str">
        <f>VLOOKUP($F163,domain!$B:$D,3,FALSE)</f>
        <v>VARCHAR(32)</v>
      </c>
      <c r="I163" s="78" t="s">
        <v>29</v>
      </c>
      <c r="J163" s="53"/>
      <c r="K163" s="90"/>
      <c r="L163" s="53"/>
      <c r="M163" s="53"/>
      <c r="N163" s="60" t="str">
        <f t="shared" si="2"/>
        <v xml:space="preserve">  , DUTY_SE VARCHAR(32) COMMENT '직책 구분'</v>
      </c>
    </row>
    <row r="164" spans="1:14" s="60" customFormat="1" x14ac:dyDescent="0.35">
      <c r="A164" s="43">
        <v>162</v>
      </c>
      <c r="B164" s="78" t="str">
        <f>VLOOKUP($C164,table!$B:$D,3,FALSE)</f>
        <v>공통</v>
      </c>
      <c r="C164" s="53" t="s">
        <v>24</v>
      </c>
      <c r="D164" s="80" t="str">
        <f>VLOOKUP($C164,table!$B:$D,2,FALSE)</f>
        <v>T_USER</v>
      </c>
      <c r="E164" s="78">
        <v>10</v>
      </c>
      <c r="F164" s="66" t="s">
        <v>151</v>
      </c>
      <c r="G164" s="53" t="str">
        <f>VLOOKUP($F164,domain!$B:$D,2,FALSE)</f>
        <v>LAST_LOG_DT</v>
      </c>
      <c r="H164" s="53" t="str">
        <f>VLOOKUP($F164,domain!$B:$D,3,FALSE)</f>
        <v>TIMESTAMP</v>
      </c>
      <c r="I164" s="78" t="s">
        <v>29</v>
      </c>
      <c r="J164" s="53"/>
      <c r="K164" s="90"/>
      <c r="L164" s="53"/>
      <c r="M164" s="53"/>
      <c r="N164" s="60" t="str">
        <f t="shared" si="2"/>
        <v xml:space="preserve">  , LAST_LOG_DT TIMESTAMP COMMENT '마지막 로그 일시'</v>
      </c>
    </row>
    <row r="165" spans="1:14" s="60" customFormat="1" x14ac:dyDescent="0.35">
      <c r="A165" s="43">
        <v>163</v>
      </c>
      <c r="B165" s="78" t="str">
        <f>VLOOKUP($C165,table!$B:$D,3,FALSE)</f>
        <v>공통</v>
      </c>
      <c r="C165" s="53" t="s">
        <v>24</v>
      </c>
      <c r="D165" s="80" t="str">
        <f>VLOOKUP($C165,table!$B:$D,2,FALSE)</f>
        <v>T_USER</v>
      </c>
      <c r="E165" s="78">
        <v>11</v>
      </c>
      <c r="F165" s="66" t="s">
        <v>90</v>
      </c>
      <c r="G165" s="53" t="str">
        <f>VLOOKUP($F165,domain!$B:$D,2,FALSE)</f>
        <v>START_DT</v>
      </c>
      <c r="H165" s="53" t="str">
        <f>VLOOKUP($F165,domain!$B:$D,3,FALSE)</f>
        <v>TIMESTAMP</v>
      </c>
      <c r="I165" s="78" t="s">
        <v>29</v>
      </c>
      <c r="J165" s="53"/>
      <c r="K165" s="90"/>
      <c r="L165" s="53"/>
      <c r="M165" s="53"/>
      <c r="N165" s="60" t="str">
        <f t="shared" si="2"/>
        <v xml:space="preserve">  , START_DT TIMESTAMP COMMENT '시작 일시'</v>
      </c>
    </row>
    <row r="166" spans="1:14" s="60" customFormat="1" x14ac:dyDescent="0.35">
      <c r="A166" s="43">
        <v>164</v>
      </c>
      <c r="B166" s="78" t="str">
        <f>VLOOKUP($C166,table!$B:$D,3,FALSE)</f>
        <v>공통</v>
      </c>
      <c r="C166" s="53" t="s">
        <v>24</v>
      </c>
      <c r="D166" s="80" t="str">
        <f>VLOOKUP($C166,table!$B:$D,2,FALSE)</f>
        <v>T_USER</v>
      </c>
      <c r="E166" s="78">
        <v>12</v>
      </c>
      <c r="F166" s="66" t="s">
        <v>97</v>
      </c>
      <c r="G166" s="53" t="str">
        <f>VLOOKUP($F166,domain!$B:$D,2,FALSE)</f>
        <v>END_DT</v>
      </c>
      <c r="H166" s="53" t="str">
        <f>VLOOKUP($F166,domain!$B:$D,3,FALSE)</f>
        <v>TIMESTAMP</v>
      </c>
      <c r="I166" s="78" t="s">
        <v>29</v>
      </c>
      <c r="J166" s="53"/>
      <c r="K166" s="90"/>
      <c r="L166" s="53"/>
      <c r="M166" s="53"/>
      <c r="N166" s="60" t="str">
        <f t="shared" si="2"/>
        <v xml:space="preserve">  , END_DT TIMESTAMP COMMENT '종료 일시'</v>
      </c>
    </row>
    <row r="167" spans="1:14" s="60" customFormat="1" x14ac:dyDescent="0.35">
      <c r="A167" s="43">
        <v>165</v>
      </c>
      <c r="B167" s="78" t="str">
        <f>VLOOKUP($C167,table!$B:$D,3,FALSE)</f>
        <v>공통</v>
      </c>
      <c r="C167" s="53" t="s">
        <v>24</v>
      </c>
      <c r="D167" s="80" t="str">
        <f>VLOOKUP($C167,table!$B:$D,2,FALSE)</f>
        <v>T_USER</v>
      </c>
      <c r="E167" s="78">
        <v>13</v>
      </c>
      <c r="F167" s="66" t="s">
        <v>712</v>
      </c>
      <c r="G167" s="53" t="str">
        <f>VLOOKUP($F167,domain!$B:$D,2,FALSE)</f>
        <v>DT_LIMIT_YN</v>
      </c>
      <c r="H167" s="53" t="str">
        <f>VLOOKUP($F167,domain!$B:$D,3,FALSE)</f>
        <v>VARCHAR(1)</v>
      </c>
      <c r="I167" s="78" t="s">
        <v>29</v>
      </c>
      <c r="J167" s="53"/>
      <c r="K167" s="90"/>
      <c r="L167" s="53" t="s">
        <v>714</v>
      </c>
      <c r="M167" s="53"/>
      <c r="N167" s="60" t="str">
        <f t="shared" si="2"/>
        <v xml:space="preserve">  , DT_LIMIT_YN VARCHAR(1) COMMENT '사용기한 적용 여부 사용기한 적용 여부(Y/N)'</v>
      </c>
    </row>
    <row r="168" spans="1:14" s="60" customFormat="1" x14ac:dyDescent="0.35">
      <c r="A168" s="43">
        <v>166</v>
      </c>
      <c r="B168" s="78" t="str">
        <f>VLOOKUP($C168,table!$B:$D,3,FALSE)</f>
        <v>공통</v>
      </c>
      <c r="C168" s="53" t="s">
        <v>24</v>
      </c>
      <c r="D168" s="80" t="str">
        <f>VLOOKUP($C168,table!$B:$D,2,FALSE)</f>
        <v>T_USER</v>
      </c>
      <c r="E168" s="78">
        <v>14</v>
      </c>
      <c r="F168" s="66" t="s">
        <v>448</v>
      </c>
      <c r="G168" s="53" t="str">
        <f>VLOOKUP($F168,domain!$B:$D,2,FALSE)</f>
        <v>FILE_URL</v>
      </c>
      <c r="H168" s="53" t="str">
        <f>VLOOKUP($F168,domain!$B:$D,3,FALSE)</f>
        <v>VARCHAR(256)</v>
      </c>
      <c r="I168" s="78" t="s">
        <v>29</v>
      </c>
      <c r="J168" s="53"/>
      <c r="K168" s="90"/>
      <c r="L168" s="53" t="s">
        <v>370</v>
      </c>
      <c r="M168" s="53"/>
      <c r="N168" s="60" t="str">
        <f t="shared" si="2"/>
        <v xml:space="preserve">  , FILE_URL VARCHAR(256) COMMENT '파일 URL 사진 파일'</v>
      </c>
    </row>
    <row r="169" spans="1:14" s="60" customFormat="1" x14ac:dyDescent="0.35">
      <c r="A169" s="43">
        <v>167</v>
      </c>
      <c r="B169" s="78" t="str">
        <f>VLOOKUP($C169,table!$B:$D,3,FALSE)</f>
        <v>공통</v>
      </c>
      <c r="C169" s="53" t="s">
        <v>24</v>
      </c>
      <c r="D169" s="80" t="str">
        <f>VLOOKUP($C169,table!$B:$D,2,FALSE)</f>
        <v>T_USER</v>
      </c>
      <c r="E169" s="78">
        <v>15</v>
      </c>
      <c r="F169" s="66" t="s">
        <v>450</v>
      </c>
      <c r="G169" s="53" t="str">
        <f>VLOOKUP($F169,domain!$B:$D,2,FALSE)</f>
        <v>MGR_SYS_ENV</v>
      </c>
      <c r="H169" s="53" t="str">
        <f>VLOOKUP($F169,domain!$B:$D,3,FALSE)</f>
        <v>JSON</v>
      </c>
      <c r="I169" s="78" t="s">
        <v>29</v>
      </c>
      <c r="J169" s="53"/>
      <c r="K169" s="90"/>
      <c r="L169" s="53"/>
      <c r="M169" s="53"/>
      <c r="N169" s="60" t="str">
        <f t="shared" si="2"/>
        <v xml:space="preserve">  , MGR_SYS_ENV JSON COMMENT '관리자 시스템 환경'</v>
      </c>
    </row>
    <row r="170" spans="1:14" s="60" customFormat="1" x14ac:dyDescent="0.35">
      <c r="A170" s="43">
        <v>168</v>
      </c>
      <c r="B170" s="78" t="str">
        <f>VLOOKUP($C170,table!$B:$D,3,FALSE)</f>
        <v>공통</v>
      </c>
      <c r="C170" s="53" t="s">
        <v>24</v>
      </c>
      <c r="D170" s="80" t="str">
        <f>VLOOKUP($C170,table!$B:$D,2,FALSE)</f>
        <v>T_USER</v>
      </c>
      <c r="E170" s="78">
        <v>16</v>
      </c>
      <c r="F170" s="66" t="s">
        <v>431</v>
      </c>
      <c r="G170" s="53" t="str">
        <f>VLOOKUP($F170,domain!$B:$D,2,FALSE)</f>
        <v>USER_SYS_HOME</v>
      </c>
      <c r="H170" s="53" t="str">
        <f>VLOOKUP($F170,domain!$B:$D,3,FALSE)</f>
        <v>VARCHAR(32)</v>
      </c>
      <c r="I170" s="78" t="s">
        <v>29</v>
      </c>
      <c r="J170" s="53"/>
      <c r="K170" s="90"/>
      <c r="L170" s="53"/>
      <c r="M170" s="53"/>
      <c r="N170" s="60" t="str">
        <f t="shared" si="2"/>
        <v xml:space="preserve">  , USER_SYS_HOME VARCHAR(32) COMMENT '사용자 시스템 홈'</v>
      </c>
    </row>
    <row r="171" spans="1:14" s="60" customFormat="1" x14ac:dyDescent="0.35">
      <c r="A171" s="43">
        <v>169</v>
      </c>
      <c r="B171" s="78" t="str">
        <f>VLOOKUP($C171,table!$B:$D,3,FALSE)</f>
        <v>공통</v>
      </c>
      <c r="C171" s="53" t="s">
        <v>24</v>
      </c>
      <c r="D171" s="80" t="str">
        <f>VLOOKUP($C171,table!$B:$D,2,FALSE)</f>
        <v>T_USER</v>
      </c>
      <c r="E171" s="78">
        <v>17</v>
      </c>
      <c r="F171" s="81" t="s">
        <v>432</v>
      </c>
      <c r="G171" s="53" t="str">
        <f>VLOOKUP($F171,domain!$B:$D,2,FALSE)</f>
        <v>USER_SYS_ENV</v>
      </c>
      <c r="H171" s="53" t="str">
        <f>VLOOKUP($F171,domain!$B:$D,3,FALSE)</f>
        <v>JSON</v>
      </c>
      <c r="I171" s="78" t="s">
        <v>29</v>
      </c>
      <c r="J171" s="53"/>
      <c r="K171" s="90"/>
      <c r="L171" s="53"/>
      <c r="M171" s="53"/>
      <c r="N171" s="60" t="str">
        <f t="shared" si="2"/>
        <v xml:space="preserve">  , USER_SYS_ENV JSON COMMENT '사용자 시스템 환경'</v>
      </c>
    </row>
    <row r="172" spans="1:14" s="60" customFormat="1" x14ac:dyDescent="0.35">
      <c r="A172" s="43">
        <v>170</v>
      </c>
      <c r="B172" s="78" t="str">
        <f>VLOOKUP($C172,table!$B:$D,3,FALSE)</f>
        <v>공통</v>
      </c>
      <c r="C172" s="53" t="s">
        <v>24</v>
      </c>
      <c r="D172" s="80" t="str">
        <f>VLOOKUP($C172,table!$B:$D,2,FALSE)</f>
        <v>T_USER</v>
      </c>
      <c r="E172" s="78">
        <v>18</v>
      </c>
      <c r="F172" s="66" t="s">
        <v>437</v>
      </c>
      <c r="G172" s="53" t="str">
        <f>VLOOKUP($F172,domain!$B:$D,2,FALSE)</f>
        <v>BF_DEPT_CODE</v>
      </c>
      <c r="H172" s="53" t="str">
        <f>VLOOKUP($F172,domain!$B:$D,3,FALSE)</f>
        <v>VARCHAR(16)</v>
      </c>
      <c r="I172" s="78" t="s">
        <v>29</v>
      </c>
      <c r="J172" s="53"/>
      <c r="K172" s="90"/>
      <c r="L172" s="53"/>
      <c r="M172" s="53"/>
      <c r="N172" s="60" t="str">
        <f t="shared" si="2"/>
        <v xml:space="preserve">  , BF_DEPT_CODE VARCHAR(16) COMMENT '이전 부서 코드'</v>
      </c>
    </row>
    <row r="173" spans="1:14" s="60" customFormat="1" x14ac:dyDescent="0.35">
      <c r="A173" s="43">
        <v>171</v>
      </c>
      <c r="B173" s="78" t="str">
        <f>VLOOKUP($C173,table!$B:$D,3,FALSE)</f>
        <v>공통</v>
      </c>
      <c r="C173" s="53" t="s">
        <v>24</v>
      </c>
      <c r="D173" s="80" t="str">
        <f>VLOOKUP($C173,table!$B:$D,2,FALSE)</f>
        <v>T_USER</v>
      </c>
      <c r="E173" s="78">
        <v>19</v>
      </c>
      <c r="F173" s="66" t="s">
        <v>422</v>
      </c>
      <c r="G173" s="53" t="str">
        <f>VLOOKUP($F173,domain!$B:$D,2,FALSE)</f>
        <v>DEPT_UPDT_DT</v>
      </c>
      <c r="H173" s="53" t="str">
        <f>VLOOKUP($F173,domain!$B:$D,3,FALSE)</f>
        <v>TIMESTAMP</v>
      </c>
      <c r="I173" s="78" t="s">
        <v>29</v>
      </c>
      <c r="J173" s="53"/>
      <c r="K173" s="90"/>
      <c r="L173" s="53"/>
      <c r="M173" s="53"/>
      <c r="N173" s="60" t="str">
        <f t="shared" si="2"/>
        <v xml:space="preserve">  , DEPT_UPDT_DT TIMESTAMP COMMENT '부서 변경 일시'</v>
      </c>
    </row>
    <row r="174" spans="1:14" s="60" customFormat="1" x14ac:dyDescent="0.35">
      <c r="A174" s="43">
        <v>172</v>
      </c>
      <c r="B174" s="78" t="str">
        <f>VLOOKUP($C174,table!$B:$D,3,FALSE)</f>
        <v>공통</v>
      </c>
      <c r="C174" s="53" t="s">
        <v>24</v>
      </c>
      <c r="D174" s="80" t="str">
        <f>VLOOKUP($C174,table!$B:$D,2,FALSE)</f>
        <v>T_USER</v>
      </c>
      <c r="E174" s="78">
        <v>20</v>
      </c>
      <c r="F174" s="66" t="s">
        <v>75</v>
      </c>
      <c r="G174" s="53" t="str">
        <f>VLOOKUP($F174,domain!$B:$D,2,FALSE)</f>
        <v>USE_YN</v>
      </c>
      <c r="H174" s="53" t="str">
        <f>VLOOKUP($F174,domain!$B:$D,3,FALSE)</f>
        <v>VARCHAR(1)</v>
      </c>
      <c r="I174" s="78" t="s">
        <v>29</v>
      </c>
      <c r="J174" s="53" t="s">
        <v>153</v>
      </c>
      <c r="K174" s="90"/>
      <c r="L174" s="53"/>
      <c r="M174" s="53"/>
      <c r="N174" s="60" t="str">
        <f t="shared" si="2"/>
        <v xml:space="preserve">  , USE_YN VARCHAR(1) DEFAULT 'N' COMMENT '사용 여부'</v>
      </c>
    </row>
    <row r="175" spans="1:14" s="60" customFormat="1" x14ac:dyDescent="0.35">
      <c r="A175" s="43">
        <v>173</v>
      </c>
      <c r="B175" s="78" t="str">
        <f>VLOOKUP($C175,table!$B:$D,3,FALSE)</f>
        <v>공통</v>
      </c>
      <c r="C175" s="53" t="s">
        <v>24</v>
      </c>
      <c r="D175" s="80" t="str">
        <f>VLOOKUP($C175,table!$B:$D,2,FALSE)</f>
        <v>T_USER</v>
      </c>
      <c r="E175" s="78">
        <v>21</v>
      </c>
      <c r="F175" s="66" t="s">
        <v>760</v>
      </c>
      <c r="G175" s="53" t="str">
        <f>VLOOKUP($F175,domain!$B:$D,2,FALSE)</f>
        <v>PASS_INIT</v>
      </c>
      <c r="H175" s="53" t="str">
        <f>VLOOKUP($F175,domain!$B:$D,3,FALSE)</f>
        <v>VARCHAR(1)</v>
      </c>
      <c r="I175" s="78" t="s">
        <v>29</v>
      </c>
      <c r="J175" s="53" t="s">
        <v>761</v>
      </c>
      <c r="K175" s="90"/>
      <c r="L175" s="53"/>
      <c r="M175" s="53"/>
      <c r="N175" s="60" t="str">
        <f t="shared" si="2"/>
        <v xml:space="preserve">  , PASS_INIT VARCHAR(1) DEFAULT 'Y' COMMENT '비밀번호 초기화'</v>
      </c>
    </row>
    <row r="176" spans="1:14" s="60" customFormat="1" x14ac:dyDescent="0.35">
      <c r="A176" s="43">
        <v>174</v>
      </c>
      <c r="B176" s="78" t="str">
        <f>VLOOKUP($C176,table!$B:$D,3,FALSE)</f>
        <v>공통</v>
      </c>
      <c r="C176" s="53" t="s">
        <v>24</v>
      </c>
      <c r="D176" s="80" t="str">
        <f>VLOOKUP($C176,table!$B:$D,2,FALSE)</f>
        <v>T_USER</v>
      </c>
      <c r="E176" s="78">
        <v>22</v>
      </c>
      <c r="F176" s="66" t="s">
        <v>754</v>
      </c>
      <c r="G176" s="53" t="str">
        <f>VLOOKUP($F176,domain!$B:$D,2,FALSE)</f>
        <v>PASS_ERROR</v>
      </c>
      <c r="H176" s="53" t="str">
        <f>VLOOKUP($F176,domain!$B:$D,3,FALSE)</f>
        <v>NUMERIC(1,0)</v>
      </c>
      <c r="I176" s="78" t="s">
        <v>173</v>
      </c>
      <c r="J176" s="53" t="s">
        <v>755</v>
      </c>
      <c r="K176" s="90"/>
      <c r="L176" s="53"/>
      <c r="M176" s="53"/>
      <c r="N176" s="60" t="str">
        <f t="shared" ref="N176:N232" si="3">IF(E176=1,"    ","  , ")&amp;G176&amp;" "&amp;H176&amp;IF(J176="",""," "&amp;J176)&amp;IF(I176="N"," NOT NULL","")&amp;" COMMENT '"&amp;F176&amp;IF(L176="",""," "&amp;L176)&amp;"'"</f>
        <v xml:space="preserve">  , PASS_ERROR NUMERIC(1,0) DEFAULT '0' NOT NULL COMMENT '비밀번호 오류 횟수'</v>
      </c>
    </row>
    <row r="177" spans="1:15" s="60" customFormat="1" x14ac:dyDescent="0.35">
      <c r="A177" s="43">
        <v>175</v>
      </c>
      <c r="B177" s="78" t="str">
        <f>VLOOKUP($C177,table!$B:$D,3,FALSE)</f>
        <v>공통</v>
      </c>
      <c r="C177" s="53" t="s">
        <v>24</v>
      </c>
      <c r="D177" s="80" t="str">
        <f>VLOOKUP($C177,table!$B:$D,2,FALSE)</f>
        <v>T_USER</v>
      </c>
      <c r="E177" s="78">
        <v>23</v>
      </c>
      <c r="F177" s="66" t="s">
        <v>86</v>
      </c>
      <c r="G177" s="53" t="str">
        <f>VLOOKUP($F177,domain!$B:$D,2,FALSE)</f>
        <v>MODI_SE</v>
      </c>
      <c r="H177" s="53" t="str">
        <f>VLOOKUP($F177,domain!$B:$D,3,FALSE)</f>
        <v>VARCHAR(32)</v>
      </c>
      <c r="I177" s="78" t="s">
        <v>29</v>
      </c>
      <c r="J177" s="53"/>
      <c r="K177" s="90"/>
      <c r="L177" s="53" t="s">
        <v>460</v>
      </c>
      <c r="M177" s="53"/>
      <c r="N177" s="60" t="str">
        <f t="shared" si="3"/>
        <v xml:space="preserve">  , MODI_SE VARCHAR(32) COMMENT '수정 구분 I: 등록 / U: 수정 / D: 삭제 / C: 완료 / R: 삭제완료'</v>
      </c>
    </row>
    <row r="178" spans="1:15" s="60" customFormat="1" x14ac:dyDescent="0.35">
      <c r="A178" s="43">
        <v>176</v>
      </c>
      <c r="B178" s="78" t="str">
        <f>VLOOKUP($C178,table!$B:$D,3,FALSE)</f>
        <v>공통</v>
      </c>
      <c r="C178" s="53" t="s">
        <v>24</v>
      </c>
      <c r="D178" s="80" t="str">
        <f>VLOOKUP($C178,table!$B:$D,2,FALSE)</f>
        <v>T_USER</v>
      </c>
      <c r="E178" s="78">
        <v>24</v>
      </c>
      <c r="F178" s="66" t="s">
        <v>57</v>
      </c>
      <c r="G178" s="53" t="str">
        <f>VLOOKUP($F178,domain!$B:$D,2,FALSE)</f>
        <v>RGST_ID</v>
      </c>
      <c r="H178" s="53" t="str">
        <f>VLOOKUP($F178,domain!$B:$D,3,FALSE)</f>
        <v>VARCHAR(32)</v>
      </c>
      <c r="I178" s="78" t="s">
        <v>30</v>
      </c>
      <c r="J178" s="53"/>
      <c r="K178" s="90"/>
      <c r="L178" s="53"/>
      <c r="M178" s="53"/>
      <c r="N178" s="60" t="str">
        <f t="shared" si="3"/>
        <v xml:space="preserve">  , RGST_ID VARCHAR(32) NOT NULL COMMENT '등록 ID'</v>
      </c>
    </row>
    <row r="179" spans="1:15" s="60" customFormat="1" x14ac:dyDescent="0.35">
      <c r="A179" s="43">
        <v>177</v>
      </c>
      <c r="B179" s="78" t="str">
        <f>VLOOKUP($C179,table!$B:$D,3,FALSE)</f>
        <v>공통</v>
      </c>
      <c r="C179" s="53" t="s">
        <v>24</v>
      </c>
      <c r="D179" s="80" t="str">
        <f>VLOOKUP($C179,table!$B:$D,2,FALSE)</f>
        <v>T_USER</v>
      </c>
      <c r="E179" s="78">
        <v>25</v>
      </c>
      <c r="F179" s="66" t="s">
        <v>379</v>
      </c>
      <c r="G179" s="53" t="str">
        <f>VLOOKUP($F179,domain!$B:$D,2,FALSE)</f>
        <v>RGST_DT</v>
      </c>
      <c r="H179" s="53" t="str">
        <f>VLOOKUP($F179,domain!$B:$D,3,FALSE)</f>
        <v>TIMESTAMP</v>
      </c>
      <c r="I179" s="78" t="s">
        <v>30</v>
      </c>
      <c r="J179" s="53" t="s">
        <v>155</v>
      </c>
      <c r="K179" s="90"/>
      <c r="L179" s="53"/>
      <c r="M179" s="53"/>
      <c r="N179" s="60" t="str">
        <f t="shared" si="3"/>
        <v xml:space="preserve">  , RGST_DT TIMESTAMP DEFAULT CURRENT_TIMESTAMP NOT NULL COMMENT '등록 일시'</v>
      </c>
    </row>
    <row r="180" spans="1:15" s="60" customFormat="1" x14ac:dyDescent="0.35">
      <c r="A180" s="43">
        <v>178</v>
      </c>
      <c r="B180" s="78" t="str">
        <f>VLOOKUP($C180,table!$B:$D,3,FALSE)</f>
        <v>공통</v>
      </c>
      <c r="C180" s="53" t="s">
        <v>24</v>
      </c>
      <c r="D180" s="80" t="str">
        <f>VLOOKUP($C180,table!$B:$D,2,FALSE)</f>
        <v>T_USER</v>
      </c>
      <c r="E180" s="78">
        <v>26</v>
      </c>
      <c r="F180" s="66" t="s">
        <v>84</v>
      </c>
      <c r="G180" s="53" t="str">
        <f>VLOOKUP($F180,domain!$B:$D,2,FALSE)</f>
        <v>MODI_ID</v>
      </c>
      <c r="H180" s="53" t="str">
        <f>VLOOKUP($F180,domain!$B:$D,3,FALSE)</f>
        <v>VARCHAR(32)</v>
      </c>
      <c r="I180" s="78" t="s">
        <v>30</v>
      </c>
      <c r="J180" s="53"/>
      <c r="K180" s="90"/>
      <c r="L180" s="53"/>
      <c r="M180" s="53"/>
      <c r="N180" s="60" t="str">
        <f t="shared" si="3"/>
        <v xml:space="preserve">  , MODI_ID VARCHAR(32) NOT NULL COMMENT '수정 ID'</v>
      </c>
    </row>
    <row r="181" spans="1:15" s="60" customFormat="1" x14ac:dyDescent="0.35">
      <c r="A181" s="43">
        <v>179</v>
      </c>
      <c r="B181" s="78" t="str">
        <f>VLOOKUP($C181,table!$B:$D,3,FALSE)</f>
        <v>공통</v>
      </c>
      <c r="C181" s="53" t="s">
        <v>24</v>
      </c>
      <c r="D181" s="80" t="str">
        <f>VLOOKUP($C181,table!$B:$D,2,FALSE)</f>
        <v>T_USER</v>
      </c>
      <c r="E181" s="78">
        <v>27</v>
      </c>
      <c r="F181" s="66" t="s">
        <v>88</v>
      </c>
      <c r="G181" s="53" t="str">
        <f>VLOOKUP($F181,domain!$B:$D,2,FALSE)</f>
        <v>MODI_DT</v>
      </c>
      <c r="H181" s="53" t="str">
        <f>VLOOKUP($F181,domain!$B:$D,3,FALSE)</f>
        <v>TIMESTAMP</v>
      </c>
      <c r="I181" s="78" t="s">
        <v>30</v>
      </c>
      <c r="J181" s="53" t="s">
        <v>155</v>
      </c>
      <c r="K181" s="90"/>
      <c r="L181" s="53"/>
      <c r="M181" s="53"/>
      <c r="N181" s="60" t="str">
        <f t="shared" si="3"/>
        <v xml:space="preserve">  , MODI_DT TIMESTAMP DEFAULT CURRENT_TIMESTAMP NOT NULL COMMENT '수정 일시'</v>
      </c>
    </row>
    <row r="182" spans="1:15" x14ac:dyDescent="0.35">
      <c r="A182" s="43">
        <v>180</v>
      </c>
      <c r="B182" s="3" t="str">
        <f>VLOOKUP($C182,table!$B:$D,3,FALSE)</f>
        <v>이력</v>
      </c>
      <c r="C182" s="2" t="s">
        <v>26</v>
      </c>
      <c r="D182" s="40" t="str">
        <f>VLOOKUP($C182,table!$B:$D,2,FALSE)</f>
        <v>T_USER_HIST</v>
      </c>
      <c r="E182" s="43">
        <v>1</v>
      </c>
      <c r="F182" s="65" t="s">
        <v>92</v>
      </c>
      <c r="G182" s="2" t="str">
        <f>VLOOKUP($F182,domain!$B:$D,2,FALSE)</f>
        <v>HIST_DT</v>
      </c>
      <c r="H182" s="2" t="str">
        <f>VLOOKUP($F182,domain!$B:$D,3,FALSE)</f>
        <v>TIMESTAMP</v>
      </c>
      <c r="I182" s="43" t="s">
        <v>30</v>
      </c>
      <c r="J182" s="2"/>
      <c r="K182" s="43"/>
      <c r="L182" s="2"/>
      <c r="M182" s="2"/>
      <c r="N182" s="35" t="str">
        <f t="shared" si="3"/>
        <v xml:space="preserve">    HIST_DT TIMESTAMP NOT NULL COMMENT '이력 일시'</v>
      </c>
      <c r="O182" s="35"/>
    </row>
    <row r="183" spans="1:15" x14ac:dyDescent="0.35">
      <c r="A183" s="43">
        <v>181</v>
      </c>
      <c r="B183" s="3" t="str">
        <f>VLOOKUP($C183,table!$B:$D,3,FALSE)</f>
        <v>이력</v>
      </c>
      <c r="C183" s="2" t="s">
        <v>26</v>
      </c>
      <c r="D183" s="40" t="str">
        <f>VLOOKUP($C183,table!$B:$D,2,FALSE)</f>
        <v>T_USER_HIST</v>
      </c>
      <c r="E183" s="43">
        <v>2</v>
      </c>
      <c r="F183" s="65" t="s">
        <v>78</v>
      </c>
      <c r="G183" s="2" t="str">
        <f>VLOOKUP($F183,domain!$B:$D,2,FALSE)</f>
        <v>USER_ID</v>
      </c>
      <c r="H183" s="2" t="str">
        <f>VLOOKUP($F183,domain!$B:$D,3,FALSE)</f>
        <v>VARCHAR(32)</v>
      </c>
      <c r="I183" s="43" t="s">
        <v>30</v>
      </c>
      <c r="J183" s="2"/>
      <c r="K183" s="43"/>
      <c r="L183" s="2"/>
      <c r="M183" s="2"/>
      <c r="N183" s="35" t="str">
        <f t="shared" si="3"/>
        <v xml:space="preserve">  , USER_ID VARCHAR(32) NOT NULL COMMENT '사용자 ID'</v>
      </c>
      <c r="O183" s="35"/>
    </row>
    <row r="184" spans="1:15" x14ac:dyDescent="0.35">
      <c r="A184" s="43">
        <v>182</v>
      </c>
      <c r="B184" s="3" t="str">
        <f>VLOOKUP($C184,table!$B:$D,3,FALSE)</f>
        <v>이력</v>
      </c>
      <c r="C184" s="2" t="s">
        <v>26</v>
      </c>
      <c r="D184" s="40" t="str">
        <f>VLOOKUP($C184,table!$B:$D,2,FALSE)</f>
        <v>T_USER_HIST</v>
      </c>
      <c r="E184" s="43">
        <v>3</v>
      </c>
      <c r="F184" s="65" t="s">
        <v>80</v>
      </c>
      <c r="G184" s="2" t="str">
        <f>VLOOKUP($F184,domain!$B:$D,2,FALSE)</f>
        <v>USER_NM</v>
      </c>
      <c r="H184" s="2" t="str">
        <f>VLOOKUP($F184,domain!$B:$D,3,FALSE)</f>
        <v>VARCHAR(100)</v>
      </c>
      <c r="I184" s="43" t="s">
        <v>29</v>
      </c>
      <c r="J184" s="2"/>
      <c r="K184" s="43"/>
      <c r="L184" s="2"/>
      <c r="M184" s="2"/>
      <c r="N184" s="35" t="str">
        <f t="shared" si="3"/>
        <v xml:space="preserve">  , USER_NM VARCHAR(100) COMMENT '사용자 명'</v>
      </c>
      <c r="O184" s="35"/>
    </row>
    <row r="185" spans="1:15" x14ac:dyDescent="0.35">
      <c r="A185" s="43">
        <v>183</v>
      </c>
      <c r="B185" s="3" t="str">
        <f>VLOOKUP($C185,table!$B:$D,3,FALSE)</f>
        <v>이력</v>
      </c>
      <c r="C185" s="2" t="s">
        <v>26</v>
      </c>
      <c r="D185" s="40" t="str">
        <f>VLOOKUP($C185,table!$B:$D,2,FALSE)</f>
        <v>T_USER_HIST</v>
      </c>
      <c r="E185" s="43">
        <v>4</v>
      </c>
      <c r="F185" s="65" t="s">
        <v>101</v>
      </c>
      <c r="G185" s="2" t="str">
        <f>VLOOKUP($F185,domain!$B:$D,2,FALSE)</f>
        <v>PSTN_CODE</v>
      </c>
      <c r="H185" s="2" t="str">
        <f>VLOOKUP($F185,domain!$B:$D,3,FALSE)</f>
        <v>VARCHAR(16)</v>
      </c>
      <c r="I185" s="43" t="s">
        <v>29</v>
      </c>
      <c r="J185" s="2"/>
      <c r="K185" s="43"/>
      <c r="L185" s="2"/>
      <c r="M185" s="2"/>
      <c r="N185" s="35" t="str">
        <f t="shared" si="3"/>
        <v xml:space="preserve">  , PSTN_CODE VARCHAR(16) COMMENT '직위 코드'</v>
      </c>
      <c r="O185" s="35"/>
    </row>
    <row r="186" spans="1:15" x14ac:dyDescent="0.35">
      <c r="A186" s="43">
        <v>184</v>
      </c>
      <c r="B186" s="3" t="str">
        <f>VLOOKUP($C186,table!$B:$D,3,FALSE)</f>
        <v>이력</v>
      </c>
      <c r="C186" s="2" t="s">
        <v>26</v>
      </c>
      <c r="D186" s="40" t="str">
        <f>VLOOKUP($C186,table!$B:$D,2,FALSE)</f>
        <v>T_USER_HIST</v>
      </c>
      <c r="E186" s="43">
        <v>5</v>
      </c>
      <c r="F186" s="65" t="s">
        <v>99</v>
      </c>
      <c r="G186" s="2" t="str">
        <f>VLOOKUP($F186,domain!$B:$D,2,FALSE)</f>
        <v>PSTN_NM</v>
      </c>
      <c r="H186" s="2" t="str">
        <f>VLOOKUP($F186,domain!$B:$D,3,FALSE)</f>
        <v>VARCHAR(100)</v>
      </c>
      <c r="I186" s="43" t="s">
        <v>29</v>
      </c>
      <c r="J186" s="2"/>
      <c r="K186" s="43"/>
      <c r="L186" s="2"/>
      <c r="M186" s="2"/>
      <c r="N186" s="35" t="str">
        <f t="shared" si="3"/>
        <v xml:space="preserve">  , PSTN_NM VARCHAR(100) COMMENT '직위 명'</v>
      </c>
      <c r="O186" s="35"/>
    </row>
    <row r="187" spans="1:15" x14ac:dyDescent="0.35">
      <c r="A187" s="43">
        <v>185</v>
      </c>
      <c r="B187" s="18" t="str">
        <f>VLOOKUP($C187,table!$B:$D,3,FALSE)</f>
        <v>이력</v>
      </c>
      <c r="C187" s="2" t="s">
        <v>26</v>
      </c>
      <c r="D187" s="40" t="str">
        <f>VLOOKUP($C187,table!$B:$D,2,FALSE)</f>
        <v>T_USER_HIST</v>
      </c>
      <c r="E187" s="43">
        <v>6</v>
      </c>
      <c r="F187" s="65" t="s">
        <v>73</v>
      </c>
      <c r="G187" s="2" t="str">
        <f>VLOOKUP($F187,domain!$B:$D,2,FALSE)</f>
        <v>DEPT_CODE</v>
      </c>
      <c r="H187" s="2" t="str">
        <f>VLOOKUP($F187,domain!$B:$D,3,FALSE)</f>
        <v>VARCHAR(16)</v>
      </c>
      <c r="I187" s="43" t="s">
        <v>29</v>
      </c>
      <c r="J187" s="2"/>
      <c r="K187" s="43"/>
      <c r="L187" s="2"/>
      <c r="M187" s="2"/>
      <c r="N187" s="35" t="str">
        <f t="shared" si="3"/>
        <v xml:space="preserve">  , DEPT_CODE VARCHAR(16) COMMENT '부서 코드'</v>
      </c>
      <c r="O187" s="35"/>
    </row>
    <row r="188" spans="1:15" x14ac:dyDescent="0.35">
      <c r="A188" s="43">
        <v>186</v>
      </c>
      <c r="B188" s="18" t="str">
        <f>VLOOKUP($C188,table!$B:$D,3,FALSE)</f>
        <v>이력</v>
      </c>
      <c r="C188" s="2" t="s">
        <v>26</v>
      </c>
      <c r="D188" s="40" t="str">
        <f>VLOOKUP($C188,table!$B:$D,2,FALSE)</f>
        <v>T_USER_HIST</v>
      </c>
      <c r="E188" s="43">
        <v>7</v>
      </c>
      <c r="F188" s="65" t="s">
        <v>71</v>
      </c>
      <c r="G188" s="2" t="str">
        <f>VLOOKUP($F188,domain!$B:$D,2,FALSE)</f>
        <v>DEPT_NM</v>
      </c>
      <c r="H188" s="2" t="str">
        <f>VLOOKUP($F188,domain!$B:$D,3,FALSE)</f>
        <v>VARCHAR(100)</v>
      </c>
      <c r="I188" s="43" t="s">
        <v>29</v>
      </c>
      <c r="J188" s="2"/>
      <c r="K188" s="43"/>
      <c r="L188" s="2"/>
      <c r="M188" s="2"/>
      <c r="N188" s="35" t="str">
        <f t="shared" si="3"/>
        <v xml:space="preserve">  , DEPT_NM VARCHAR(100) COMMENT '부서 명'</v>
      </c>
      <c r="O188" s="35"/>
    </row>
    <row r="189" spans="1:15" x14ac:dyDescent="0.35">
      <c r="A189" s="43">
        <v>187</v>
      </c>
      <c r="B189" s="3" t="str">
        <f>VLOOKUP($C189,table!$B:$D,3,FALSE)</f>
        <v>이력</v>
      </c>
      <c r="C189" s="2" t="s">
        <v>26</v>
      </c>
      <c r="D189" s="40" t="str">
        <f>VLOOKUP($C189,table!$B:$D,2,FALSE)</f>
        <v>T_USER_HIST</v>
      </c>
      <c r="E189" s="43">
        <v>8</v>
      </c>
      <c r="F189" s="65" t="s">
        <v>69</v>
      </c>
      <c r="G189" s="2" t="str">
        <f>VLOOKUP($F189,domain!$B:$D,2,FALSE)</f>
        <v>HDEPT_CODE</v>
      </c>
      <c r="H189" s="2" t="str">
        <f>VLOOKUP($F189,domain!$B:$D,3,FALSE)</f>
        <v>VARCHAR(16)</v>
      </c>
      <c r="I189" s="43" t="s">
        <v>29</v>
      </c>
      <c r="J189" s="2"/>
      <c r="K189" s="43"/>
      <c r="L189" s="2"/>
      <c r="M189" s="2"/>
      <c r="N189" s="35" t="str">
        <f t="shared" si="3"/>
        <v xml:space="preserve">  , HDEPT_CODE VARCHAR(16) COMMENT '본부 코드'</v>
      </c>
      <c r="O189" s="35"/>
    </row>
    <row r="190" spans="1:15" x14ac:dyDescent="0.35">
      <c r="A190" s="43">
        <v>188</v>
      </c>
      <c r="B190" s="3" t="str">
        <f>VLOOKUP($C190,table!$B:$D,3,FALSE)</f>
        <v>이력</v>
      </c>
      <c r="C190" s="2" t="s">
        <v>26</v>
      </c>
      <c r="D190" s="40" t="str">
        <f>VLOOKUP($C190,table!$B:$D,2,FALSE)</f>
        <v>T_USER_HIST</v>
      </c>
      <c r="E190" s="43">
        <v>9</v>
      </c>
      <c r="F190" s="65" t="s">
        <v>67</v>
      </c>
      <c r="G190" s="2" t="str">
        <f>VLOOKUP($F190,domain!$B:$D,2,FALSE)</f>
        <v>HDEPT_NM</v>
      </c>
      <c r="H190" s="2" t="str">
        <f>VLOOKUP($F190,domain!$B:$D,3,FALSE)</f>
        <v>VARCHAR(100)</v>
      </c>
      <c r="I190" s="43" t="s">
        <v>29</v>
      </c>
      <c r="J190" s="2"/>
      <c r="K190" s="43"/>
      <c r="L190" s="2"/>
      <c r="M190" s="2"/>
      <c r="N190" s="35" t="str">
        <f t="shared" si="3"/>
        <v xml:space="preserve">  , HDEPT_NM VARCHAR(100) COMMENT '본부 명'</v>
      </c>
      <c r="O190" s="35"/>
    </row>
    <row r="191" spans="1:15" x14ac:dyDescent="0.35">
      <c r="A191" s="43">
        <v>189</v>
      </c>
      <c r="B191" s="3" t="str">
        <f>VLOOKUP($C191,table!$B:$D,3,FALSE)</f>
        <v>이력</v>
      </c>
      <c r="C191" s="2" t="s">
        <v>26</v>
      </c>
      <c r="D191" s="40" t="str">
        <f>VLOOKUP($C191,table!$B:$D,2,FALSE)</f>
        <v>T_USER_HIST</v>
      </c>
      <c r="E191" s="43">
        <v>10</v>
      </c>
      <c r="F191" s="65" t="s">
        <v>43</v>
      </c>
      <c r="G191" s="2" t="str">
        <f>VLOOKUP($F191,domain!$B:$D,2,FALSE)</f>
        <v>ADOF_DEPT_CODE</v>
      </c>
      <c r="H191" s="2" t="str">
        <f>VLOOKUP($F191,domain!$B:$D,3,FALSE)</f>
        <v>VARCHAR(16)</v>
      </c>
      <c r="I191" s="43" t="s">
        <v>29</v>
      </c>
      <c r="J191" s="2"/>
      <c r="K191" s="43"/>
      <c r="L191" s="2"/>
      <c r="M191" s="2"/>
      <c r="N191" s="35" t="str">
        <f t="shared" si="3"/>
        <v xml:space="preserve">  , ADOF_DEPT_CODE VARCHAR(16) COMMENT '겸직 부서 코드'</v>
      </c>
      <c r="O191" s="35"/>
    </row>
    <row r="192" spans="1:15" x14ac:dyDescent="0.35">
      <c r="A192" s="43">
        <v>190</v>
      </c>
      <c r="B192" s="3" t="str">
        <f>VLOOKUP($C192,table!$B:$D,3,FALSE)</f>
        <v>이력</v>
      </c>
      <c r="C192" s="2" t="s">
        <v>26</v>
      </c>
      <c r="D192" s="40" t="str">
        <f>VLOOKUP($C192,table!$B:$D,2,FALSE)</f>
        <v>T_USER_HIST</v>
      </c>
      <c r="E192" s="43">
        <v>11</v>
      </c>
      <c r="F192" s="65" t="s">
        <v>41</v>
      </c>
      <c r="G192" s="2" t="str">
        <f>VLOOKUP($F192,domain!$B:$D,2,FALSE)</f>
        <v>ADOF_DEPT_NM</v>
      </c>
      <c r="H192" s="2" t="str">
        <f>VLOOKUP($F192,domain!$B:$D,3,FALSE)</f>
        <v>VARCHAR(100)</v>
      </c>
      <c r="I192" s="43" t="s">
        <v>29</v>
      </c>
      <c r="J192" s="2"/>
      <c r="K192" s="43"/>
      <c r="L192" s="2"/>
      <c r="M192" s="2"/>
      <c r="N192" s="35" t="str">
        <f t="shared" si="3"/>
        <v xml:space="preserve">  , ADOF_DEPT_NM VARCHAR(100) COMMENT '겸직 부서 명'</v>
      </c>
      <c r="O192" s="35"/>
    </row>
    <row r="193" spans="1:15" x14ac:dyDescent="0.35">
      <c r="A193" s="43">
        <v>191</v>
      </c>
      <c r="B193" s="3" t="str">
        <f>VLOOKUP($C193,table!$B:$D,3,FALSE)</f>
        <v>이력</v>
      </c>
      <c r="C193" s="2" t="s">
        <v>26</v>
      </c>
      <c r="D193" s="40" t="str">
        <f>VLOOKUP($C193,table!$B:$D,2,FALSE)</f>
        <v>T_USER_HIST</v>
      </c>
      <c r="E193" s="43">
        <v>12</v>
      </c>
      <c r="F193" s="65" t="s">
        <v>111</v>
      </c>
      <c r="G193" s="2" t="str">
        <f>VLOOKUP($F193,domain!$B:$D,2,FALSE)</f>
        <v>COMPANY_CODE</v>
      </c>
      <c r="H193" s="2" t="str">
        <f>VLOOKUP($F193,domain!$B:$D,3,FALSE)</f>
        <v>VARCHAR(16)</v>
      </c>
      <c r="I193" s="43" t="s">
        <v>29</v>
      </c>
      <c r="J193" s="2"/>
      <c r="K193" s="43"/>
      <c r="L193" s="2"/>
      <c r="M193" s="2"/>
      <c r="N193" s="35" t="str">
        <f t="shared" si="3"/>
        <v xml:space="preserve">  , COMPANY_CODE VARCHAR(16) COMMENT '회사 코드'</v>
      </c>
      <c r="O193" s="35"/>
    </row>
    <row r="194" spans="1:15" x14ac:dyDescent="0.35">
      <c r="A194" s="43">
        <v>192</v>
      </c>
      <c r="B194" s="3" t="str">
        <f>VLOOKUP($C194,table!$B:$D,3,FALSE)</f>
        <v>이력</v>
      </c>
      <c r="C194" s="2" t="s">
        <v>26</v>
      </c>
      <c r="D194" s="40" t="str">
        <f>VLOOKUP($C194,table!$B:$D,2,FALSE)</f>
        <v>T_USER_HIST</v>
      </c>
      <c r="E194" s="43">
        <v>13</v>
      </c>
      <c r="F194" s="65" t="s">
        <v>109</v>
      </c>
      <c r="G194" s="2" t="str">
        <f>VLOOKUP($F194,domain!$B:$D,2,FALSE)</f>
        <v>COMPANY_NM</v>
      </c>
      <c r="H194" s="2" t="str">
        <f>VLOOKUP($F194,domain!$B:$D,3,FALSE)</f>
        <v>VARCHAR(100)</v>
      </c>
      <c r="I194" s="43" t="s">
        <v>29</v>
      </c>
      <c r="J194" s="2"/>
      <c r="K194" s="43"/>
      <c r="L194" s="2"/>
      <c r="M194" s="2"/>
      <c r="N194" s="35" t="str">
        <f t="shared" si="3"/>
        <v xml:space="preserve">  , COMPANY_NM VARCHAR(100) COMMENT '회사 명'</v>
      </c>
      <c r="O194" s="35"/>
    </row>
    <row r="195" spans="1:15" x14ac:dyDescent="0.35">
      <c r="A195" s="43">
        <v>193</v>
      </c>
      <c r="B195" s="18" t="str">
        <f>VLOOKUP($C195,table!$B:$D,3,FALSE)</f>
        <v>이력</v>
      </c>
      <c r="C195" s="2" t="s">
        <v>26</v>
      </c>
      <c r="D195" s="40" t="str">
        <f>VLOOKUP($C195,table!$B:$D,2,FALSE)</f>
        <v>T_USER_HIST</v>
      </c>
      <c r="E195" s="43">
        <v>14</v>
      </c>
      <c r="F195" s="65" t="s">
        <v>149</v>
      </c>
      <c r="G195" s="2" t="str">
        <f>VLOOKUP($F195,domain!$B:$D,2,FALSE)</f>
        <v>DUTY_SE</v>
      </c>
      <c r="H195" s="2" t="str">
        <f>VLOOKUP($F195,domain!$B:$D,3,FALSE)</f>
        <v>VARCHAR(32)</v>
      </c>
      <c r="I195" s="43" t="s">
        <v>29</v>
      </c>
      <c r="J195" s="2"/>
      <c r="K195" s="43"/>
      <c r="L195" s="2"/>
      <c r="M195" s="2"/>
      <c r="N195" s="35" t="str">
        <f t="shared" si="3"/>
        <v xml:space="preserve">  , DUTY_SE VARCHAR(32) COMMENT '직책 구분'</v>
      </c>
      <c r="O195" s="35"/>
    </row>
    <row r="196" spans="1:15" x14ac:dyDescent="0.35">
      <c r="A196" s="43">
        <v>194</v>
      </c>
      <c r="B196" s="18" t="str">
        <f>VLOOKUP($C196,table!$B:$D,3,FALSE)</f>
        <v>이력</v>
      </c>
      <c r="C196" s="2" t="s">
        <v>26</v>
      </c>
      <c r="D196" s="40" t="str">
        <f>VLOOKUP($C196,table!$B:$D,2,FALSE)</f>
        <v>T_USER_HIST</v>
      </c>
      <c r="E196" s="43">
        <v>15</v>
      </c>
      <c r="F196" s="65" t="s">
        <v>151</v>
      </c>
      <c r="G196" s="2" t="str">
        <f>VLOOKUP($F196,domain!$B:$D,2,FALSE)</f>
        <v>LAST_LOG_DT</v>
      </c>
      <c r="H196" s="2" t="str">
        <f>VLOOKUP($F196,domain!$B:$D,3,FALSE)</f>
        <v>TIMESTAMP</v>
      </c>
      <c r="I196" s="43" t="s">
        <v>29</v>
      </c>
      <c r="J196" s="2"/>
      <c r="K196" s="43"/>
      <c r="L196" s="2"/>
      <c r="M196" s="2"/>
      <c r="N196" s="35" t="str">
        <f t="shared" si="3"/>
        <v xml:space="preserve">  , LAST_LOG_DT TIMESTAMP COMMENT '마지막 로그 일시'</v>
      </c>
      <c r="O196" s="35"/>
    </row>
    <row r="197" spans="1:15" x14ac:dyDescent="0.35">
      <c r="A197" s="43">
        <v>195</v>
      </c>
      <c r="B197" s="3" t="str">
        <f>VLOOKUP($C197,table!$B:$D,3,FALSE)</f>
        <v>이력</v>
      </c>
      <c r="C197" s="2" t="s">
        <v>26</v>
      </c>
      <c r="D197" s="40" t="str">
        <f>VLOOKUP($C197,table!$B:$D,2,FALSE)</f>
        <v>T_USER_HIST</v>
      </c>
      <c r="E197" s="43">
        <v>16</v>
      </c>
      <c r="F197" s="65" t="s">
        <v>90</v>
      </c>
      <c r="G197" s="2" t="str">
        <f>VLOOKUP($F197,domain!$B:$D,2,FALSE)</f>
        <v>START_DT</v>
      </c>
      <c r="H197" s="2" t="str">
        <f>VLOOKUP($F197,domain!$B:$D,3,FALSE)</f>
        <v>TIMESTAMP</v>
      </c>
      <c r="I197" s="43" t="s">
        <v>29</v>
      </c>
      <c r="J197" s="2"/>
      <c r="K197" s="43"/>
      <c r="L197" s="2"/>
      <c r="M197" s="2"/>
      <c r="N197" s="35" t="str">
        <f t="shared" si="3"/>
        <v xml:space="preserve">  , START_DT TIMESTAMP COMMENT '시작 일시'</v>
      </c>
      <c r="O197" s="35"/>
    </row>
    <row r="198" spans="1:15" x14ac:dyDescent="0.35">
      <c r="A198" s="43">
        <v>196</v>
      </c>
      <c r="B198" s="3" t="str">
        <f>VLOOKUP($C198,table!$B:$D,3,FALSE)</f>
        <v>이력</v>
      </c>
      <c r="C198" s="2" t="s">
        <v>26</v>
      </c>
      <c r="D198" s="40" t="str">
        <f>VLOOKUP($C198,table!$B:$D,2,FALSE)</f>
        <v>T_USER_HIST</v>
      </c>
      <c r="E198" s="43">
        <v>17</v>
      </c>
      <c r="F198" s="65" t="s">
        <v>97</v>
      </c>
      <c r="G198" s="2" t="str">
        <f>VLOOKUP($F198,domain!$B:$D,2,FALSE)</f>
        <v>END_DT</v>
      </c>
      <c r="H198" s="2" t="str">
        <f>VLOOKUP($F198,domain!$B:$D,3,FALSE)</f>
        <v>TIMESTAMP</v>
      </c>
      <c r="I198" s="43" t="s">
        <v>29</v>
      </c>
      <c r="J198" s="2"/>
      <c r="K198" s="43"/>
      <c r="L198" s="2"/>
      <c r="M198" s="2"/>
      <c r="N198" s="35" t="str">
        <f t="shared" si="3"/>
        <v xml:space="preserve">  , END_DT TIMESTAMP COMMENT '종료 일시'</v>
      </c>
      <c r="O198" s="35"/>
    </row>
    <row r="199" spans="1:15" x14ac:dyDescent="0.35">
      <c r="A199" s="43">
        <v>197</v>
      </c>
      <c r="B199" s="3" t="str">
        <f>VLOOKUP($C199,table!$B:$D,3,FALSE)</f>
        <v>이력</v>
      </c>
      <c r="C199" s="2" t="s">
        <v>26</v>
      </c>
      <c r="D199" s="40" t="str">
        <f>VLOOKUP($C199,table!$B:$D,2,FALSE)</f>
        <v>T_USER_HIST</v>
      </c>
      <c r="E199" s="43">
        <v>18</v>
      </c>
      <c r="F199" s="65" t="s">
        <v>448</v>
      </c>
      <c r="G199" s="2" t="str">
        <f>VLOOKUP($F199,domain!$B:$D,2,FALSE)</f>
        <v>FILE_URL</v>
      </c>
      <c r="H199" s="2" t="str">
        <f>VLOOKUP($F199,domain!$B:$D,3,FALSE)</f>
        <v>VARCHAR(256)</v>
      </c>
      <c r="I199" s="43" t="s">
        <v>29</v>
      </c>
      <c r="J199" s="2"/>
      <c r="K199" s="43"/>
      <c r="L199" s="2"/>
      <c r="M199" s="2"/>
      <c r="N199" s="35" t="str">
        <f t="shared" si="3"/>
        <v xml:space="preserve">  , FILE_URL VARCHAR(256) COMMENT '파일 URL'</v>
      </c>
      <c r="O199" s="35"/>
    </row>
    <row r="200" spans="1:15" x14ac:dyDescent="0.35">
      <c r="A200" s="43">
        <v>198</v>
      </c>
      <c r="B200" s="3" t="str">
        <f>VLOOKUP($C200,table!$B:$D,3,FALSE)</f>
        <v>이력</v>
      </c>
      <c r="C200" s="2" t="s">
        <v>26</v>
      </c>
      <c r="D200" s="40" t="str">
        <f>VLOOKUP($C200,table!$B:$D,2,FALSE)</f>
        <v>T_USER_HIST</v>
      </c>
      <c r="E200" s="43">
        <v>19</v>
      </c>
      <c r="F200" s="65" t="s">
        <v>400</v>
      </c>
      <c r="G200" s="2" t="str">
        <f>VLOOKUP($F200,domain!$B:$D,2,FALSE)</f>
        <v>MGR_AUTH_ID</v>
      </c>
      <c r="H200" s="2" t="str">
        <f>VLOOKUP($F200,domain!$B:$D,3,FALSE)</f>
        <v>VARCHAR(32)</v>
      </c>
      <c r="I200" s="43" t="s">
        <v>29</v>
      </c>
      <c r="J200" s="2"/>
      <c r="K200" s="43"/>
      <c r="L200" s="2"/>
      <c r="M200" s="2"/>
      <c r="N200" s="35" t="str">
        <f t="shared" si="3"/>
        <v xml:space="preserve">  , MGR_AUTH_ID VARCHAR(32) COMMENT '관리자 권한 ID'</v>
      </c>
      <c r="O200" s="35"/>
    </row>
    <row r="201" spans="1:15" x14ac:dyDescent="0.35">
      <c r="A201" s="43">
        <v>199</v>
      </c>
      <c r="B201" s="3" t="str">
        <f>VLOOKUP($C201,table!$B:$D,3,FALSE)</f>
        <v>이력</v>
      </c>
      <c r="C201" s="2" t="s">
        <v>26</v>
      </c>
      <c r="D201" s="40" t="str">
        <f>VLOOKUP($C201,table!$B:$D,2,FALSE)</f>
        <v>T_USER_HIST</v>
      </c>
      <c r="E201" s="43">
        <v>20</v>
      </c>
      <c r="F201" s="65" t="s">
        <v>402</v>
      </c>
      <c r="G201" s="2" t="str">
        <f>VLOOKUP($F201,domain!$B:$D,2,FALSE)</f>
        <v>MGR_AUTH_CL</v>
      </c>
      <c r="H201" s="2" t="str">
        <f>VLOOKUP($F201,domain!$B:$D,3,FALSE)</f>
        <v>VARCHAR(32)</v>
      </c>
      <c r="I201" s="43" t="s">
        <v>29</v>
      </c>
      <c r="J201" s="2"/>
      <c r="K201" s="43"/>
      <c r="L201" s="2"/>
      <c r="M201" s="2"/>
      <c r="N201" s="35" t="str">
        <f t="shared" si="3"/>
        <v xml:space="preserve">  , MGR_AUTH_CL VARCHAR(32) COMMENT '관리자 권한 분류'</v>
      </c>
      <c r="O201" s="35"/>
    </row>
    <row r="202" spans="1:15" x14ac:dyDescent="0.35">
      <c r="A202" s="43">
        <v>200</v>
      </c>
      <c r="B202" s="3" t="str">
        <f>VLOOKUP($C202,table!$B:$D,3,FALSE)</f>
        <v>이력</v>
      </c>
      <c r="C202" s="2" t="s">
        <v>26</v>
      </c>
      <c r="D202" s="40" t="str">
        <f>VLOOKUP($C202,table!$B:$D,2,FALSE)</f>
        <v>T_USER_HIST</v>
      </c>
      <c r="E202" s="43">
        <v>21</v>
      </c>
      <c r="F202" s="65" t="s">
        <v>401</v>
      </c>
      <c r="G202" s="2" t="str">
        <f>VLOOKUP($F202,domain!$B:$D,2,FALSE)</f>
        <v>MGR_AUTH_NM</v>
      </c>
      <c r="H202" s="2" t="str">
        <f>VLOOKUP($F202,domain!$B:$D,3,FALSE)</f>
        <v>VARCHAR(100)</v>
      </c>
      <c r="I202" s="43" t="s">
        <v>29</v>
      </c>
      <c r="J202" s="2"/>
      <c r="K202" s="43"/>
      <c r="L202" s="2"/>
      <c r="M202" s="2"/>
      <c r="N202" s="35" t="str">
        <f t="shared" si="3"/>
        <v xml:space="preserve">  , MGR_AUTH_NM VARCHAR(100) COMMENT '관리자 권한 명'</v>
      </c>
      <c r="O202" s="35"/>
    </row>
    <row r="203" spans="1:15" x14ac:dyDescent="0.35">
      <c r="A203" s="43">
        <v>201</v>
      </c>
      <c r="B203" s="3" t="str">
        <f>VLOOKUP($C203,table!$B:$D,3,FALSE)</f>
        <v>이력</v>
      </c>
      <c r="C203" s="2" t="s">
        <v>26</v>
      </c>
      <c r="D203" s="40" t="str">
        <f>VLOOKUP($C203,table!$B:$D,2,FALSE)</f>
        <v>T_USER_HIST</v>
      </c>
      <c r="E203" s="43">
        <v>22</v>
      </c>
      <c r="F203" s="65" t="s">
        <v>682</v>
      </c>
      <c r="G203" s="2" t="str">
        <f>VLOOKUP($F203,domain!$B:$D,2,FALSE)</f>
        <v>MGR_AUTH_USE_YN</v>
      </c>
      <c r="H203" s="2" t="str">
        <f>VLOOKUP($F203,domain!$B:$D,3,FALSE)</f>
        <v>VARCHAR(1)</v>
      </c>
      <c r="I203" s="43" t="s">
        <v>29</v>
      </c>
      <c r="J203" s="2"/>
      <c r="K203" s="43"/>
      <c r="L203" s="2"/>
      <c r="M203" s="2"/>
      <c r="N203" s="35" t="str">
        <f t="shared" si="3"/>
        <v xml:space="preserve">  , MGR_AUTH_USE_YN VARCHAR(1) COMMENT '관리자 권한 사용 여부'</v>
      </c>
      <c r="O203" s="35"/>
    </row>
    <row r="204" spans="1:15" x14ac:dyDescent="0.35">
      <c r="A204" s="43">
        <v>202</v>
      </c>
      <c r="B204" s="3" t="str">
        <f>VLOOKUP($C204,table!$B:$D,3,FALSE)</f>
        <v>이력</v>
      </c>
      <c r="C204" s="2" t="s">
        <v>26</v>
      </c>
      <c r="D204" s="40" t="str">
        <f>VLOOKUP($C204,table!$B:$D,2,FALSE)</f>
        <v>T_USER_HIST</v>
      </c>
      <c r="E204" s="43">
        <v>23</v>
      </c>
      <c r="F204" s="65" t="s">
        <v>425</v>
      </c>
      <c r="G204" s="2" t="str">
        <f>VLOOKUP($F204,domain!$B:$D,2,FALSE)</f>
        <v>USER_AUTH_ID</v>
      </c>
      <c r="H204" s="2" t="str">
        <f>VLOOKUP($F204,domain!$B:$D,3,FALSE)</f>
        <v>VARCHAR(32)</v>
      </c>
      <c r="I204" s="43" t="s">
        <v>29</v>
      </c>
      <c r="J204" s="2"/>
      <c r="K204" s="43"/>
      <c r="L204" s="2"/>
      <c r="M204" s="2"/>
      <c r="N204" s="35" t="str">
        <f t="shared" si="3"/>
        <v xml:space="preserve">  , USER_AUTH_ID VARCHAR(32) COMMENT '사용자 권한 ID'</v>
      </c>
      <c r="O204" s="35"/>
    </row>
    <row r="205" spans="1:15" x14ac:dyDescent="0.35">
      <c r="A205" s="43">
        <v>203</v>
      </c>
      <c r="B205" s="3" t="str">
        <f>VLOOKUP($C205,table!$B:$D,3,FALSE)</f>
        <v>이력</v>
      </c>
      <c r="C205" s="2" t="s">
        <v>26</v>
      </c>
      <c r="D205" s="40" t="str">
        <f>VLOOKUP($C205,table!$B:$D,2,FALSE)</f>
        <v>T_USER_HIST</v>
      </c>
      <c r="E205" s="43">
        <v>24</v>
      </c>
      <c r="F205" s="65" t="s">
        <v>427</v>
      </c>
      <c r="G205" s="2" t="str">
        <f>VLOOKUP($F205,domain!$B:$D,2,FALSE)</f>
        <v>USER_AUTH_CL</v>
      </c>
      <c r="H205" s="2" t="str">
        <f>VLOOKUP($F205,domain!$B:$D,3,FALSE)</f>
        <v>VARCHAR(32)</v>
      </c>
      <c r="I205" s="43" t="s">
        <v>29</v>
      </c>
      <c r="J205" s="2"/>
      <c r="K205" s="43"/>
      <c r="L205" s="2"/>
      <c r="M205" s="2"/>
      <c r="N205" s="35" t="str">
        <f t="shared" si="3"/>
        <v xml:space="preserve">  , USER_AUTH_CL VARCHAR(32) COMMENT '사용자 권한 분류'</v>
      </c>
      <c r="O205" s="35"/>
    </row>
    <row r="206" spans="1:15" x14ac:dyDescent="0.35">
      <c r="A206" s="43">
        <v>204</v>
      </c>
      <c r="B206" s="3" t="str">
        <f>VLOOKUP($C206,table!$B:$D,3,FALSE)</f>
        <v>이력</v>
      </c>
      <c r="C206" s="2" t="s">
        <v>26</v>
      </c>
      <c r="D206" s="40" t="str">
        <f>VLOOKUP($C206,table!$B:$D,2,FALSE)</f>
        <v>T_USER_HIST</v>
      </c>
      <c r="E206" s="43">
        <v>25</v>
      </c>
      <c r="F206" s="65" t="s">
        <v>426</v>
      </c>
      <c r="G206" s="2" t="str">
        <f>VLOOKUP($F206,domain!$B:$D,2,FALSE)</f>
        <v>USER_AUTH_NM</v>
      </c>
      <c r="H206" s="2" t="str">
        <f>VLOOKUP($F206,domain!$B:$D,3,FALSE)</f>
        <v>VARCHAR(100)</v>
      </c>
      <c r="I206" s="43" t="s">
        <v>29</v>
      </c>
      <c r="J206" s="2"/>
      <c r="K206" s="43"/>
      <c r="L206" s="2"/>
      <c r="M206" s="2"/>
      <c r="N206" s="35" t="str">
        <f t="shared" si="3"/>
        <v xml:space="preserve">  , USER_AUTH_NM VARCHAR(100) COMMENT '사용자 권한 명'</v>
      </c>
      <c r="O206" s="35"/>
    </row>
    <row r="207" spans="1:15" x14ac:dyDescent="0.35">
      <c r="A207" s="43">
        <v>205</v>
      </c>
      <c r="B207" s="3" t="str">
        <f>VLOOKUP($C207,table!$B:$D,3,FALSE)</f>
        <v>이력</v>
      </c>
      <c r="C207" s="2" t="s">
        <v>26</v>
      </c>
      <c r="D207" s="40" t="str">
        <f>VLOOKUP($C207,table!$B:$D,2,FALSE)</f>
        <v>T_USER_HIST</v>
      </c>
      <c r="E207" s="43">
        <v>26</v>
      </c>
      <c r="F207" s="65" t="s">
        <v>683</v>
      </c>
      <c r="G207" s="2" t="str">
        <f>VLOOKUP($F207,domain!$B:$D,2,FALSE)</f>
        <v>USER_AUTH_USE_YN</v>
      </c>
      <c r="H207" s="2" t="str">
        <f>VLOOKUP($F207,domain!$B:$D,3,FALSE)</f>
        <v>VARCHAR(1)</v>
      </c>
      <c r="I207" s="43" t="s">
        <v>29</v>
      </c>
      <c r="J207" s="2"/>
      <c r="K207" s="43"/>
      <c r="L207" s="2"/>
      <c r="M207" s="2"/>
      <c r="N207" s="35" t="str">
        <f t="shared" si="3"/>
        <v xml:space="preserve">  , USER_AUTH_USE_YN VARCHAR(1) COMMENT '사용자 권한 사용 여부'</v>
      </c>
      <c r="O207" s="35"/>
    </row>
    <row r="208" spans="1:15" x14ac:dyDescent="0.35">
      <c r="A208" s="43">
        <v>206</v>
      </c>
      <c r="B208" s="3" t="str">
        <f>VLOOKUP($C208,table!$B:$D,3,FALSE)</f>
        <v>이력</v>
      </c>
      <c r="C208" s="2" t="s">
        <v>26</v>
      </c>
      <c r="D208" s="40" t="str">
        <f>VLOOKUP($C208,table!$B:$D,2,FALSE)</f>
        <v>T_USER_HIST</v>
      </c>
      <c r="E208" s="43">
        <v>27</v>
      </c>
      <c r="F208" s="65" t="s">
        <v>403</v>
      </c>
      <c r="G208" s="2" t="str">
        <f>VLOOKUP($F208,domain!$B:$D,2,FALSE)</f>
        <v>MGR_SYS_ENV</v>
      </c>
      <c r="H208" s="2" t="str">
        <f>VLOOKUP($F208,domain!$B:$D,3,FALSE)</f>
        <v>JSON</v>
      </c>
      <c r="I208" s="43" t="s">
        <v>29</v>
      </c>
      <c r="J208" s="2"/>
      <c r="K208" s="43"/>
      <c r="L208" s="2"/>
      <c r="M208" s="2"/>
      <c r="N208" s="35" t="str">
        <f t="shared" si="3"/>
        <v xml:space="preserve">  , MGR_SYS_ENV JSON COMMENT '관리자 시스템 환경'</v>
      </c>
      <c r="O208" s="35"/>
    </row>
    <row r="209" spans="1:15" x14ac:dyDescent="0.35">
      <c r="A209" s="43">
        <v>207</v>
      </c>
      <c r="B209" s="22" t="str">
        <f>VLOOKUP($C209,table!$B:$D,3,FALSE)</f>
        <v>이력</v>
      </c>
      <c r="C209" s="2" t="s">
        <v>26</v>
      </c>
      <c r="D209" s="40" t="str">
        <f>VLOOKUP($C209,table!$B:$D,2,FALSE)</f>
        <v>T_USER_HIST</v>
      </c>
      <c r="E209" s="43">
        <v>28</v>
      </c>
      <c r="F209" s="65" t="s">
        <v>431</v>
      </c>
      <c r="G209" s="2" t="str">
        <f>VLOOKUP($F209,domain!$B:$D,2,FALSE)</f>
        <v>USER_SYS_HOME</v>
      </c>
      <c r="H209" s="2" t="str">
        <f>VLOOKUP($F209,domain!$B:$D,3,FALSE)</f>
        <v>VARCHAR(32)</v>
      </c>
      <c r="I209" s="43" t="s">
        <v>29</v>
      </c>
      <c r="J209" s="2"/>
      <c r="K209" s="43"/>
      <c r="L209" s="2"/>
      <c r="M209" s="2"/>
      <c r="N209" s="35" t="str">
        <f t="shared" si="3"/>
        <v xml:space="preserve">  , USER_SYS_HOME VARCHAR(32) COMMENT '사용자 시스템 홈'</v>
      </c>
      <c r="O209" s="35"/>
    </row>
    <row r="210" spans="1:15" x14ac:dyDescent="0.35">
      <c r="A210" s="43">
        <v>208</v>
      </c>
      <c r="B210" s="22" t="str">
        <f>VLOOKUP($C210,table!$B:$D,3,FALSE)</f>
        <v>이력</v>
      </c>
      <c r="C210" s="2" t="s">
        <v>26</v>
      </c>
      <c r="D210" s="40" t="str">
        <f>VLOOKUP($C210,table!$B:$D,2,FALSE)</f>
        <v>T_USER_HIST</v>
      </c>
      <c r="E210" s="43">
        <v>29</v>
      </c>
      <c r="F210" s="65" t="s">
        <v>449</v>
      </c>
      <c r="G210" s="2" t="str">
        <f>VLOOKUP($F210,domain!$B:$D,2,FALSE)</f>
        <v>USER_SYS_ENV</v>
      </c>
      <c r="H210" s="2" t="str">
        <f>VLOOKUP($F210,domain!$B:$D,3,FALSE)</f>
        <v>JSON</v>
      </c>
      <c r="I210" s="43" t="s">
        <v>29</v>
      </c>
      <c r="J210" s="29"/>
      <c r="K210" s="43"/>
      <c r="L210" s="2"/>
      <c r="M210" s="2"/>
      <c r="N210" s="35" t="str">
        <f t="shared" si="3"/>
        <v xml:space="preserve">  , USER_SYS_ENV JSON COMMENT '사용자 시스템 환경'</v>
      </c>
      <c r="O210" s="35"/>
    </row>
    <row r="211" spans="1:15" x14ac:dyDescent="0.35">
      <c r="A211" s="43">
        <v>209</v>
      </c>
      <c r="B211" s="22" t="str">
        <f>VLOOKUP($C211,table!$B:$D,3,FALSE)</f>
        <v>이력</v>
      </c>
      <c r="C211" s="2" t="s">
        <v>26</v>
      </c>
      <c r="D211" s="40" t="str">
        <f>VLOOKUP($C211,table!$B:$D,2,FALSE)</f>
        <v>T_USER_HIST</v>
      </c>
      <c r="E211" s="43">
        <v>30</v>
      </c>
      <c r="F211" s="65" t="s">
        <v>437</v>
      </c>
      <c r="G211" s="2" t="str">
        <f>VLOOKUP($F211,domain!$B:$D,2,FALSE)</f>
        <v>BF_DEPT_CODE</v>
      </c>
      <c r="H211" s="2" t="str">
        <f>VLOOKUP($F211,domain!$B:$D,3,FALSE)</f>
        <v>VARCHAR(16)</v>
      </c>
      <c r="I211" s="43" t="s">
        <v>29</v>
      </c>
      <c r="J211" s="2"/>
      <c r="K211" s="43"/>
      <c r="L211" s="2"/>
      <c r="M211" s="2"/>
      <c r="N211" s="35" t="str">
        <f t="shared" si="3"/>
        <v xml:space="preserve">  , BF_DEPT_CODE VARCHAR(16) COMMENT '이전 부서 코드'</v>
      </c>
      <c r="O211" s="35"/>
    </row>
    <row r="212" spans="1:15" x14ac:dyDescent="0.35">
      <c r="A212" s="43">
        <v>210</v>
      </c>
      <c r="B212" s="3" t="str">
        <f>VLOOKUP($C212,table!$B:$D,3,FALSE)</f>
        <v>이력</v>
      </c>
      <c r="C212" s="2" t="s">
        <v>26</v>
      </c>
      <c r="D212" s="40" t="str">
        <f>VLOOKUP($C212,table!$B:$D,2,FALSE)</f>
        <v>T_USER_HIST</v>
      </c>
      <c r="E212" s="43">
        <v>31</v>
      </c>
      <c r="F212" s="65" t="s">
        <v>422</v>
      </c>
      <c r="G212" s="2" t="str">
        <f>VLOOKUP($F212,domain!$B:$D,2,FALSE)</f>
        <v>DEPT_UPDT_DT</v>
      </c>
      <c r="H212" s="2" t="str">
        <f>VLOOKUP($F212,domain!$B:$D,3,FALSE)</f>
        <v>TIMESTAMP</v>
      </c>
      <c r="I212" s="43" t="s">
        <v>29</v>
      </c>
      <c r="J212" s="2"/>
      <c r="K212" s="43"/>
      <c r="L212" s="2"/>
      <c r="M212" s="2"/>
      <c r="N212" s="35" t="str">
        <f t="shared" si="3"/>
        <v xml:space="preserve">  , DEPT_UPDT_DT TIMESTAMP COMMENT '부서 변경 일시'</v>
      </c>
      <c r="O212" s="35"/>
    </row>
    <row r="213" spans="1:15" x14ac:dyDescent="0.35">
      <c r="A213" s="43">
        <v>211</v>
      </c>
      <c r="B213" s="3" t="str">
        <f>VLOOKUP($C213,table!$B:$D,3,FALSE)</f>
        <v>이력</v>
      </c>
      <c r="C213" s="2" t="s">
        <v>26</v>
      </c>
      <c r="D213" s="40" t="str">
        <f>VLOOKUP($C213,table!$B:$D,2,FALSE)</f>
        <v>T_USER_HIST</v>
      </c>
      <c r="E213" s="43">
        <v>32</v>
      </c>
      <c r="F213" s="65" t="s">
        <v>75</v>
      </c>
      <c r="G213" s="2" t="str">
        <f>VLOOKUP($F213,domain!$B:$D,2,FALSE)</f>
        <v>USE_YN</v>
      </c>
      <c r="H213" s="2" t="str">
        <f>VLOOKUP($F213,domain!$B:$D,3,FALSE)</f>
        <v>VARCHAR(1)</v>
      </c>
      <c r="I213" s="43" t="s">
        <v>29</v>
      </c>
      <c r="J213" s="2"/>
      <c r="K213" s="43"/>
      <c r="L213" s="2"/>
      <c r="M213" s="2"/>
      <c r="N213" s="35" t="str">
        <f t="shared" si="3"/>
        <v xml:space="preserve">  , USE_YN VARCHAR(1) COMMENT '사용 여부'</v>
      </c>
      <c r="O213" s="35"/>
    </row>
    <row r="214" spans="1:15" x14ac:dyDescent="0.35">
      <c r="A214" s="43">
        <v>212</v>
      </c>
      <c r="B214" s="3" t="str">
        <f>VLOOKUP($C214,table!$B:$D,3,FALSE)</f>
        <v>이력</v>
      </c>
      <c r="C214" s="2" t="s">
        <v>26</v>
      </c>
      <c r="D214" s="40" t="str">
        <f>VLOOKUP($C214,table!$B:$D,2,FALSE)</f>
        <v>T_USER_HIST</v>
      </c>
      <c r="E214" s="43">
        <v>33</v>
      </c>
      <c r="F214" s="65" t="s">
        <v>86</v>
      </c>
      <c r="G214" s="2" t="str">
        <f>VLOOKUP($F214,domain!$B:$D,2,FALSE)</f>
        <v>MODI_SE</v>
      </c>
      <c r="H214" s="2" t="str">
        <f>VLOOKUP($F214,domain!$B:$D,3,FALSE)</f>
        <v>VARCHAR(32)</v>
      </c>
      <c r="I214" s="43" t="s">
        <v>29</v>
      </c>
      <c r="J214" s="2"/>
      <c r="K214" s="43"/>
      <c r="L214" s="2"/>
      <c r="M214" s="2"/>
      <c r="N214" s="35" t="str">
        <f t="shared" si="3"/>
        <v xml:space="preserve">  , MODI_SE VARCHAR(32) COMMENT '수정 구분'</v>
      </c>
      <c r="O214" s="35"/>
    </row>
    <row r="215" spans="1:15" x14ac:dyDescent="0.35">
      <c r="A215" s="43">
        <v>213</v>
      </c>
      <c r="B215" s="3" t="str">
        <f>VLOOKUP($C215,table!$B:$D,3,FALSE)</f>
        <v>이력</v>
      </c>
      <c r="C215" s="2" t="s">
        <v>26</v>
      </c>
      <c r="D215" s="40" t="str">
        <f>VLOOKUP($C215,table!$B:$D,2,FALSE)</f>
        <v>T_USER_HIST</v>
      </c>
      <c r="E215" s="43">
        <v>34</v>
      </c>
      <c r="F215" s="65" t="s">
        <v>57</v>
      </c>
      <c r="G215" s="2" t="str">
        <f>VLOOKUP($F215,domain!$B:$D,2,FALSE)</f>
        <v>RGST_ID</v>
      </c>
      <c r="H215" s="2" t="str">
        <f>VLOOKUP($F215,domain!$B:$D,3,FALSE)</f>
        <v>VARCHAR(32)</v>
      </c>
      <c r="I215" s="43" t="s">
        <v>29</v>
      </c>
      <c r="J215" s="2"/>
      <c r="K215" s="43"/>
      <c r="L215" s="2"/>
      <c r="M215" s="2"/>
      <c r="N215" s="35" t="str">
        <f t="shared" si="3"/>
        <v xml:space="preserve">  , RGST_ID VARCHAR(32) COMMENT '등록 ID'</v>
      </c>
      <c r="O215" s="35"/>
    </row>
    <row r="216" spans="1:15" x14ac:dyDescent="0.35">
      <c r="A216" s="43">
        <v>214</v>
      </c>
      <c r="B216" s="3" t="str">
        <f>VLOOKUP($C216,table!$B:$D,3,FALSE)</f>
        <v>이력</v>
      </c>
      <c r="C216" s="2" t="s">
        <v>26</v>
      </c>
      <c r="D216" s="40" t="str">
        <f>VLOOKUP($C216,table!$B:$D,2,FALSE)</f>
        <v>T_USER_HIST</v>
      </c>
      <c r="E216" s="43">
        <v>35</v>
      </c>
      <c r="F216" s="65" t="s">
        <v>379</v>
      </c>
      <c r="G216" s="2" t="str">
        <f>VLOOKUP($F216,domain!$B:$D,2,FALSE)</f>
        <v>RGST_DT</v>
      </c>
      <c r="H216" s="2" t="str">
        <f>VLOOKUP($F216,domain!$B:$D,3,FALSE)</f>
        <v>TIMESTAMP</v>
      </c>
      <c r="I216" s="43" t="s">
        <v>29</v>
      </c>
      <c r="J216" s="2"/>
      <c r="K216" s="43"/>
      <c r="L216" s="2"/>
      <c r="M216" s="2"/>
      <c r="N216" s="35" t="str">
        <f t="shared" si="3"/>
        <v xml:space="preserve">  , RGST_DT TIMESTAMP COMMENT '등록 일시'</v>
      </c>
      <c r="O216" s="35"/>
    </row>
    <row r="217" spans="1:15" x14ac:dyDescent="0.35">
      <c r="A217" s="43">
        <v>215</v>
      </c>
      <c r="B217" s="30" t="str">
        <f>VLOOKUP($C217,table!$B:$D,3,FALSE)</f>
        <v>이력</v>
      </c>
      <c r="C217" s="2" t="s">
        <v>26</v>
      </c>
      <c r="D217" s="40" t="str">
        <f>VLOOKUP($C217,table!$B:$D,2,FALSE)</f>
        <v>T_USER_HIST</v>
      </c>
      <c r="E217" s="43">
        <v>36</v>
      </c>
      <c r="F217" s="65" t="s">
        <v>84</v>
      </c>
      <c r="G217" s="2" t="str">
        <f>VLOOKUP($F217,domain!$B:$D,2,FALSE)</f>
        <v>MODI_ID</v>
      </c>
      <c r="H217" s="2" t="str">
        <f>VLOOKUP($F217,domain!$B:$D,3,FALSE)</f>
        <v>VARCHAR(32)</v>
      </c>
      <c r="I217" s="43" t="s">
        <v>29</v>
      </c>
      <c r="J217" s="2"/>
      <c r="K217" s="43"/>
      <c r="L217" s="2"/>
      <c r="M217" s="2"/>
      <c r="N217" s="35" t="str">
        <f t="shared" si="3"/>
        <v xml:space="preserve">  , MODI_ID VARCHAR(32) COMMENT '수정 ID'</v>
      </c>
      <c r="O217" s="35"/>
    </row>
    <row r="218" spans="1:15" x14ac:dyDescent="0.35">
      <c r="A218" s="43">
        <v>216</v>
      </c>
      <c r="B218" s="30" t="str">
        <f>VLOOKUP($C218,table!$B:$D,3,FALSE)</f>
        <v>이력</v>
      </c>
      <c r="C218" s="2" t="s">
        <v>26</v>
      </c>
      <c r="D218" s="40" t="str">
        <f>VLOOKUP($C218,table!$B:$D,2,FALSE)</f>
        <v>T_USER_HIST</v>
      </c>
      <c r="E218" s="43">
        <v>37</v>
      </c>
      <c r="F218" s="65" t="s">
        <v>88</v>
      </c>
      <c r="G218" s="2" t="str">
        <f>VLOOKUP($F218,domain!$B:$D,2,FALSE)</f>
        <v>MODI_DT</v>
      </c>
      <c r="H218" s="2" t="str">
        <f>VLOOKUP($F218,domain!$B:$D,3,FALSE)</f>
        <v>TIMESTAMP</v>
      </c>
      <c r="I218" s="43" t="s">
        <v>29</v>
      </c>
      <c r="J218" s="2"/>
      <c r="K218" s="43"/>
      <c r="L218" s="2"/>
      <c r="M218" s="2"/>
      <c r="N218" s="35" t="str">
        <f t="shared" si="3"/>
        <v xml:space="preserve">  , MODI_DT TIMESTAMP COMMENT '수정 일시'</v>
      </c>
      <c r="O218" s="35"/>
    </row>
    <row r="219" spans="1:15" x14ac:dyDescent="0.35">
      <c r="A219" s="43">
        <v>217</v>
      </c>
      <c r="B219" s="44" t="e">
        <f>VLOOKUP($C219,table!$B:$D,3,FALSE)</f>
        <v>#N/A</v>
      </c>
      <c r="C219" s="53" t="s">
        <v>115</v>
      </c>
      <c r="D219" s="40" t="e">
        <f>VLOOKUP($C219,table!$B:$D,2,FALSE)</f>
        <v>#N/A</v>
      </c>
      <c r="E219" s="74">
        <v>1</v>
      </c>
      <c r="F219" s="66" t="s">
        <v>45</v>
      </c>
      <c r="G219" s="53" t="str">
        <f>VLOOKUP($F219,domain!$B:$D,2,FALSE)</f>
        <v>AUTH_ID</v>
      </c>
      <c r="H219" s="53" t="str">
        <f>VLOOKUP($F219,domain!$B:$D,3,FALSE)</f>
        <v>VARCHAR(32)</v>
      </c>
      <c r="I219" s="52" t="s">
        <v>30</v>
      </c>
      <c r="J219" s="53"/>
      <c r="K219" s="90">
        <v>1</v>
      </c>
      <c r="L219" s="53"/>
      <c r="M219" s="53"/>
      <c r="N219" s="35" t="str">
        <f t="shared" si="3"/>
        <v xml:space="preserve">    AUTH_ID VARCHAR(32) NOT NULL COMMENT '권한 ID'</v>
      </c>
      <c r="O219" s="35"/>
    </row>
    <row r="220" spans="1:15" x14ac:dyDescent="0.35">
      <c r="A220" s="43">
        <v>218</v>
      </c>
      <c r="B220" s="44" t="e">
        <f>VLOOKUP($C220,table!$B:$D,3,FALSE)</f>
        <v>#N/A</v>
      </c>
      <c r="C220" s="53" t="s">
        <v>115</v>
      </c>
      <c r="D220" s="40" t="e">
        <f>VLOOKUP($C220,table!$B:$D,2,FALSE)</f>
        <v>#N/A</v>
      </c>
      <c r="E220" s="74">
        <v>2</v>
      </c>
      <c r="F220" s="66" t="s">
        <v>353</v>
      </c>
      <c r="G220" s="53" t="str">
        <f>VLOOKUP($F220,domain!$B:$D,2,FALSE)</f>
        <v>AUTH_CL</v>
      </c>
      <c r="H220" s="53" t="str">
        <f>VLOOKUP($F220,domain!$B:$D,3,FALSE)</f>
        <v>VARCHAR(32)</v>
      </c>
      <c r="I220" s="52" t="s">
        <v>29</v>
      </c>
      <c r="J220" s="53"/>
      <c r="K220" s="90"/>
      <c r="L220" s="53" t="s">
        <v>357</v>
      </c>
      <c r="M220" s="53"/>
      <c r="N220" s="35" t="str">
        <f t="shared" si="3"/>
        <v xml:space="preserve">  , AUTH_CL VARCHAR(32) COMMENT '권한 분류 CODE GROUP_ID: USER_AUTH_CL'</v>
      </c>
      <c r="O220" s="35"/>
    </row>
    <row r="221" spans="1:15" x14ac:dyDescent="0.35">
      <c r="A221" s="43">
        <v>219</v>
      </c>
      <c r="B221" s="44" t="e">
        <f>VLOOKUP($C221,table!$B:$D,3,FALSE)</f>
        <v>#N/A</v>
      </c>
      <c r="C221" s="53" t="s">
        <v>115</v>
      </c>
      <c r="D221" s="40" t="e">
        <f>VLOOKUP($C221,table!$B:$D,2,FALSE)</f>
        <v>#N/A</v>
      </c>
      <c r="E221" s="74">
        <v>3</v>
      </c>
      <c r="F221" s="66" t="s">
        <v>48</v>
      </c>
      <c r="G221" s="53" t="str">
        <f>VLOOKUP($F221,domain!$B:$D,2,FALSE)</f>
        <v>AUTH_NM</v>
      </c>
      <c r="H221" s="53" t="str">
        <f>VLOOKUP($F221,domain!$B:$D,3,FALSE)</f>
        <v>VARCHAR(100)</v>
      </c>
      <c r="I221" s="52" t="s">
        <v>29</v>
      </c>
      <c r="J221" s="53"/>
      <c r="K221" s="90"/>
      <c r="L221" s="53"/>
      <c r="M221" s="53"/>
      <c r="N221" s="35" t="str">
        <f t="shared" si="3"/>
        <v xml:space="preserve">  , AUTH_NM VARCHAR(100) COMMENT '권한 명'</v>
      </c>
      <c r="O221" s="35"/>
    </row>
    <row r="222" spans="1:15" x14ac:dyDescent="0.35">
      <c r="A222" s="43">
        <v>220</v>
      </c>
      <c r="B222" s="44" t="e">
        <f>VLOOKUP($C222,table!$B:$D,3,FALSE)</f>
        <v>#N/A</v>
      </c>
      <c r="C222" s="53" t="s">
        <v>115</v>
      </c>
      <c r="D222" s="40" t="e">
        <f>VLOOKUP($C222,table!$B:$D,2,FALSE)</f>
        <v>#N/A</v>
      </c>
      <c r="E222" s="74">
        <v>4</v>
      </c>
      <c r="F222" s="66" t="s">
        <v>50</v>
      </c>
      <c r="G222" s="53" t="str">
        <f>VLOOKUP($F222,domain!$B:$D,2,FALSE)</f>
        <v>AUTH_DSC</v>
      </c>
      <c r="H222" s="53" t="str">
        <f>VLOOKUP($F222,domain!$B:$D,3,FALSE)</f>
        <v>VARCHAR(1000)</v>
      </c>
      <c r="I222" s="52" t="s">
        <v>29</v>
      </c>
      <c r="J222" s="53"/>
      <c r="K222" s="90"/>
      <c r="L222" s="53"/>
      <c r="M222" s="53"/>
      <c r="N222" s="35" t="str">
        <f t="shared" si="3"/>
        <v xml:space="preserve">  , AUTH_DSC VARCHAR(1000) COMMENT '권한 설명'</v>
      </c>
      <c r="O222" s="35"/>
    </row>
    <row r="223" spans="1:15" x14ac:dyDescent="0.35">
      <c r="A223" s="43">
        <v>221</v>
      </c>
      <c r="B223" s="44" t="e">
        <f>VLOOKUP($C223,table!$B:$D,3,FALSE)</f>
        <v>#N/A</v>
      </c>
      <c r="C223" s="53" t="s">
        <v>115</v>
      </c>
      <c r="D223" s="40" t="e">
        <f>VLOOKUP($C223,table!$B:$D,2,FALSE)</f>
        <v>#N/A</v>
      </c>
      <c r="E223" s="74">
        <v>5</v>
      </c>
      <c r="F223" s="66" t="s">
        <v>75</v>
      </c>
      <c r="G223" s="53" t="str">
        <f>VLOOKUP($F223,domain!$B:$D,2,FALSE)</f>
        <v>USE_YN</v>
      </c>
      <c r="H223" s="53" t="str">
        <f>VLOOKUP($F223,domain!$B:$D,3,FALSE)</f>
        <v>VARCHAR(1)</v>
      </c>
      <c r="I223" s="52" t="s">
        <v>29</v>
      </c>
      <c r="J223" s="53" t="s">
        <v>153</v>
      </c>
      <c r="K223" s="90"/>
      <c r="L223" s="53"/>
      <c r="M223" s="53"/>
      <c r="N223" s="35" t="str">
        <f t="shared" si="3"/>
        <v xml:space="preserve">  , USE_YN VARCHAR(1) DEFAULT 'N' COMMENT '사용 여부'</v>
      </c>
      <c r="O223" s="35"/>
    </row>
    <row r="224" spans="1:15" x14ac:dyDescent="0.35">
      <c r="A224" s="43">
        <v>222</v>
      </c>
      <c r="B224" s="44" t="e">
        <f>VLOOKUP($C224,table!$B:$D,3,FALSE)</f>
        <v>#N/A</v>
      </c>
      <c r="C224" s="53" t="s">
        <v>115</v>
      </c>
      <c r="D224" s="40" t="e">
        <f>VLOOKUP($C224,table!$B:$D,2,FALSE)</f>
        <v>#N/A</v>
      </c>
      <c r="E224" s="74">
        <v>6</v>
      </c>
      <c r="F224" s="66" t="s">
        <v>57</v>
      </c>
      <c r="G224" s="53" t="str">
        <f>VLOOKUP($F224,domain!$B:$D,2,FALSE)</f>
        <v>RGST_ID</v>
      </c>
      <c r="H224" s="53" t="str">
        <f>VLOOKUP($F224,domain!$B:$D,3,FALSE)</f>
        <v>VARCHAR(32)</v>
      </c>
      <c r="I224" s="52" t="s">
        <v>30</v>
      </c>
      <c r="J224" s="53"/>
      <c r="K224" s="90"/>
      <c r="L224" s="53"/>
      <c r="M224" s="53"/>
      <c r="N224" s="35" t="str">
        <f t="shared" si="3"/>
        <v xml:space="preserve">  , RGST_ID VARCHAR(32) NOT NULL COMMENT '등록 ID'</v>
      </c>
      <c r="O224" s="35"/>
    </row>
    <row r="225" spans="1:15" x14ac:dyDescent="0.35">
      <c r="A225" s="43">
        <v>223</v>
      </c>
      <c r="B225" s="44" t="e">
        <f>VLOOKUP($C225,table!$B:$D,3,FALSE)</f>
        <v>#N/A</v>
      </c>
      <c r="C225" s="53" t="s">
        <v>115</v>
      </c>
      <c r="D225" s="40" t="e">
        <f>VLOOKUP($C225,table!$B:$D,2,FALSE)</f>
        <v>#N/A</v>
      </c>
      <c r="E225" s="74">
        <v>7</v>
      </c>
      <c r="F225" s="66" t="s">
        <v>379</v>
      </c>
      <c r="G225" s="53" t="str">
        <f>VLOOKUP($F225,domain!$B:$D,2,FALSE)</f>
        <v>RGST_DT</v>
      </c>
      <c r="H225" s="53" t="str">
        <f>VLOOKUP($F225,domain!$B:$D,3,FALSE)</f>
        <v>TIMESTAMP</v>
      </c>
      <c r="I225" s="52" t="s">
        <v>30</v>
      </c>
      <c r="J225" s="53" t="s">
        <v>155</v>
      </c>
      <c r="K225" s="90"/>
      <c r="L225" s="53"/>
      <c r="M225" s="53"/>
      <c r="N225" s="35" t="str">
        <f t="shared" si="3"/>
        <v xml:space="preserve">  , RGST_DT TIMESTAMP DEFAULT CURRENT_TIMESTAMP NOT NULL COMMENT '등록 일시'</v>
      </c>
      <c r="O225" s="35"/>
    </row>
    <row r="226" spans="1:15" x14ac:dyDescent="0.35">
      <c r="A226" s="43">
        <v>224</v>
      </c>
      <c r="B226" s="44" t="e">
        <f>VLOOKUP($C226,table!$B:$D,3,FALSE)</f>
        <v>#N/A</v>
      </c>
      <c r="C226" s="53" t="s">
        <v>115</v>
      </c>
      <c r="D226" s="40" t="e">
        <f>VLOOKUP($C226,table!$B:$D,2,FALSE)</f>
        <v>#N/A</v>
      </c>
      <c r="E226" s="74">
        <v>8</v>
      </c>
      <c r="F226" s="66" t="s">
        <v>84</v>
      </c>
      <c r="G226" s="53" t="str">
        <f>VLOOKUP($F226,domain!$B:$D,2,FALSE)</f>
        <v>MODI_ID</v>
      </c>
      <c r="H226" s="53" t="str">
        <f>VLOOKUP($F226,domain!$B:$D,3,FALSE)</f>
        <v>VARCHAR(32)</v>
      </c>
      <c r="I226" s="52" t="s">
        <v>30</v>
      </c>
      <c r="J226" s="53"/>
      <c r="K226" s="90"/>
      <c r="L226" s="53"/>
      <c r="M226" s="53"/>
      <c r="N226" s="35" t="str">
        <f t="shared" si="3"/>
        <v xml:space="preserve">  , MODI_ID VARCHAR(32) NOT NULL COMMENT '수정 ID'</v>
      </c>
      <c r="O226" s="35"/>
    </row>
    <row r="227" spans="1:15" x14ac:dyDescent="0.35">
      <c r="A227" s="43">
        <v>225</v>
      </c>
      <c r="B227" s="44" t="e">
        <f>VLOOKUP($C227,table!$B:$D,3,FALSE)</f>
        <v>#N/A</v>
      </c>
      <c r="C227" s="53" t="s">
        <v>115</v>
      </c>
      <c r="D227" s="40" t="e">
        <f>VLOOKUP($C227,table!$B:$D,2,FALSE)</f>
        <v>#N/A</v>
      </c>
      <c r="E227" s="74">
        <v>9</v>
      </c>
      <c r="F227" s="66" t="s">
        <v>88</v>
      </c>
      <c r="G227" s="53" t="str">
        <f>VLOOKUP($F227,domain!$B:$D,2,FALSE)</f>
        <v>MODI_DT</v>
      </c>
      <c r="H227" s="53" t="str">
        <f>VLOOKUP($F227,domain!$B:$D,3,FALSE)</f>
        <v>TIMESTAMP</v>
      </c>
      <c r="I227" s="52" t="s">
        <v>30</v>
      </c>
      <c r="J227" s="53" t="s">
        <v>155</v>
      </c>
      <c r="K227" s="90"/>
      <c r="L227" s="53"/>
      <c r="M227" s="53"/>
      <c r="N227" s="35" t="str">
        <f t="shared" si="3"/>
        <v xml:space="preserve">  , MODI_DT TIMESTAMP DEFAULT CURRENT_TIMESTAMP NOT NULL COMMENT '수정 일시'</v>
      </c>
      <c r="O227" s="35"/>
    </row>
    <row r="228" spans="1:15" x14ac:dyDescent="0.35">
      <c r="A228" s="43">
        <v>226</v>
      </c>
      <c r="B228" s="30" t="str">
        <f>VLOOKUP($C228,table!$B:$D,3,FALSE)</f>
        <v>공통</v>
      </c>
      <c r="C228" s="2" t="s">
        <v>461</v>
      </c>
      <c r="D228" s="40" t="str">
        <f>VLOOKUP($C228,table!$B:$D,2,FALSE)</f>
        <v>T_USER_TEST</v>
      </c>
      <c r="E228" s="43">
        <v>1</v>
      </c>
      <c r="F228" s="65" t="s">
        <v>462</v>
      </c>
      <c r="G228" s="2" t="str">
        <f>VLOOKUP($F228,domain!$B:$D,2,FALSE)</f>
        <v>USER_ID</v>
      </c>
      <c r="H228" s="2" t="str">
        <f>VLOOKUP($F228,domain!$B:$D,3,FALSE)</f>
        <v>VARCHAR(32)</v>
      </c>
      <c r="I228" s="43" t="s">
        <v>30</v>
      </c>
      <c r="J228" s="2"/>
      <c r="K228" s="43">
        <v>1</v>
      </c>
      <c r="L228" s="2"/>
      <c r="M228" s="2"/>
      <c r="N228" s="35" t="str">
        <f t="shared" si="3"/>
        <v xml:space="preserve">    USER_ID VARCHAR(32) NOT NULL COMMENT '사용자 ID'</v>
      </c>
      <c r="O228" s="35"/>
    </row>
    <row r="229" spans="1:15" x14ac:dyDescent="0.35">
      <c r="A229" s="43">
        <v>227</v>
      </c>
      <c r="B229" s="30" t="str">
        <f>VLOOKUP($C229,table!$B:$D,3,FALSE)</f>
        <v>공통</v>
      </c>
      <c r="C229" s="2" t="s">
        <v>461</v>
      </c>
      <c r="D229" s="40" t="str">
        <f>VLOOKUP($C229,table!$B:$D,2,FALSE)</f>
        <v>T_USER_TEST</v>
      </c>
      <c r="E229" s="43">
        <v>2</v>
      </c>
      <c r="F229" s="65" t="s">
        <v>463</v>
      </c>
      <c r="G229" s="2" t="str">
        <f>VLOOKUP($F229,domain!$B:$D,2,FALSE)</f>
        <v>USER_NM</v>
      </c>
      <c r="H229" s="2" t="str">
        <f>VLOOKUP($F229,domain!$B:$D,3,FALSE)</f>
        <v>VARCHAR(100)</v>
      </c>
      <c r="I229" s="43" t="s">
        <v>29</v>
      </c>
      <c r="J229" s="2"/>
      <c r="K229" s="43"/>
      <c r="L229" s="2"/>
      <c r="M229" s="2"/>
      <c r="N229" s="35" t="str">
        <f t="shared" si="3"/>
        <v xml:space="preserve">  , USER_NM VARCHAR(100) COMMENT '사용자 명'</v>
      </c>
      <c r="O229" s="35"/>
    </row>
    <row r="230" spans="1:15" x14ac:dyDescent="0.35">
      <c r="A230" s="43">
        <v>228</v>
      </c>
      <c r="B230" s="30" t="str">
        <f>VLOOKUP($C230,table!$B:$D,3,FALSE)</f>
        <v>공통</v>
      </c>
      <c r="C230" s="2" t="s">
        <v>461</v>
      </c>
      <c r="D230" s="40" t="str">
        <f>VLOOKUP($C230,table!$B:$D,2,FALSE)</f>
        <v>T_USER_TEST</v>
      </c>
      <c r="E230" s="43">
        <v>3</v>
      </c>
      <c r="F230" s="65" t="s">
        <v>464</v>
      </c>
      <c r="G230" s="2" t="str">
        <f>VLOOKUP($F230,domain!$B:$D,2,FALSE)</f>
        <v>RGST_ID</v>
      </c>
      <c r="H230" s="2" t="str">
        <f>VLOOKUP($F230,domain!$B:$D,3,FALSE)</f>
        <v>VARCHAR(32)</v>
      </c>
      <c r="I230" s="43" t="s">
        <v>29</v>
      </c>
      <c r="J230" s="2"/>
      <c r="K230" s="43"/>
      <c r="L230" s="2"/>
      <c r="M230" s="2"/>
      <c r="N230" s="35" t="str">
        <f t="shared" si="3"/>
        <v xml:space="preserve">  , RGST_ID VARCHAR(32) COMMENT '등록 ID'</v>
      </c>
      <c r="O230" s="35"/>
    </row>
    <row r="231" spans="1:15" x14ac:dyDescent="0.35">
      <c r="A231" s="43">
        <v>229</v>
      </c>
      <c r="B231" s="30" t="str">
        <f>VLOOKUP($C231,table!$B:$D,3,FALSE)</f>
        <v>공통</v>
      </c>
      <c r="C231" s="2" t="s">
        <v>461</v>
      </c>
      <c r="D231" s="40" t="str">
        <f>VLOOKUP($C231,table!$B:$D,2,FALSE)</f>
        <v>T_USER_TEST</v>
      </c>
      <c r="E231" s="43">
        <v>4</v>
      </c>
      <c r="F231" s="65" t="s">
        <v>465</v>
      </c>
      <c r="G231" s="2" t="str">
        <f>VLOOKUP($F231,domain!$B:$D,2,FALSE)</f>
        <v>RGST_DT</v>
      </c>
      <c r="H231" s="2" t="str">
        <f>VLOOKUP($F231,domain!$B:$D,3,FALSE)</f>
        <v>TIMESTAMP</v>
      </c>
      <c r="I231" s="43" t="s">
        <v>29</v>
      </c>
      <c r="J231" s="2"/>
      <c r="K231" s="43"/>
      <c r="L231" s="2"/>
      <c r="M231" s="2"/>
      <c r="N231" s="35" t="str">
        <f t="shared" si="3"/>
        <v xml:space="preserve">  , RGST_DT TIMESTAMP COMMENT '등록 일시'</v>
      </c>
      <c r="O231" s="35"/>
    </row>
    <row r="232" spans="1:15" s="35" customFormat="1" x14ac:dyDescent="0.35">
      <c r="A232" s="43">
        <v>230</v>
      </c>
      <c r="B232" s="44" t="str">
        <f>VLOOKUP($C232,table!$B:$D,3,FALSE)</f>
        <v>로그</v>
      </c>
      <c r="C232" s="53" t="s">
        <v>720</v>
      </c>
      <c r="D232" s="40" t="str">
        <f>VLOOKUP($C232,table!$B:$D,2,FALSE)</f>
        <v>T_LOG_RQST_MGR_SYS</v>
      </c>
      <c r="E232" s="74">
        <v>1</v>
      </c>
      <c r="F232" s="66" t="s">
        <v>721</v>
      </c>
      <c r="G232" s="53" t="str">
        <f>VLOOKUP($F232,domain!$B:$D,2,FALSE)</f>
        <v>LOG_DT</v>
      </c>
      <c r="H232" s="53" t="str">
        <f>VLOOKUP($F232,domain!$B:$D,3,FALSE)</f>
        <v>TIMESTAMP</v>
      </c>
      <c r="I232" s="52" t="s">
        <v>30</v>
      </c>
      <c r="J232" s="53"/>
      <c r="K232" s="90"/>
      <c r="L232" s="53"/>
      <c r="M232" s="53"/>
      <c r="N232" s="35" t="str">
        <f t="shared" si="3"/>
        <v xml:space="preserve">    LOG_DT TIMESTAMP NOT NULL COMMENT '로그 일시'</v>
      </c>
    </row>
    <row r="233" spans="1:15" s="35" customFormat="1" x14ac:dyDescent="0.35">
      <c r="A233" s="43">
        <v>231</v>
      </c>
      <c r="B233" s="44" t="str">
        <f>VLOOKUP($C233,table!$B:$D,3,FALSE)</f>
        <v>로그</v>
      </c>
      <c r="C233" s="53" t="s">
        <v>720</v>
      </c>
      <c r="D233" s="40" t="str">
        <f>VLOOKUP($C233,table!$B:$D,2,FALSE)</f>
        <v>T_LOG_RQST_MGR_SYS</v>
      </c>
      <c r="E233" s="74">
        <v>2</v>
      </c>
      <c r="F233" s="66" t="s">
        <v>78</v>
      </c>
      <c r="G233" s="53" t="str">
        <f>VLOOKUP($F233,domain!$B:$D,2,FALSE)</f>
        <v>USER_ID</v>
      </c>
      <c r="H233" s="53" t="str">
        <f>VLOOKUP($F233,domain!$B:$D,3,FALSE)</f>
        <v>VARCHAR(32)</v>
      </c>
      <c r="I233" s="52" t="s">
        <v>30</v>
      </c>
      <c r="J233" s="53"/>
      <c r="K233" s="90"/>
      <c r="L233" s="53"/>
      <c r="M233" s="53"/>
      <c r="N233" s="35" t="str">
        <f t="shared" ref="N233:N286" si="4">IF(E233=1,"    ","  , ")&amp;G233&amp;" "&amp;H233&amp;IF(J233="",""," "&amp;J233)&amp;IF(I233="N"," NOT NULL","")&amp;" COMMENT '"&amp;F233&amp;IF(L233="",""," "&amp;L233)&amp;"'"</f>
        <v xml:space="preserve">  , USER_ID VARCHAR(32) NOT NULL COMMENT '사용자 ID'</v>
      </c>
    </row>
    <row r="234" spans="1:15" s="35" customFormat="1" x14ac:dyDescent="0.35">
      <c r="A234" s="43">
        <v>232</v>
      </c>
      <c r="B234" s="44" t="str">
        <f>VLOOKUP($C234,table!$B:$D,3,FALSE)</f>
        <v>로그</v>
      </c>
      <c r="C234" s="53" t="s">
        <v>720</v>
      </c>
      <c r="D234" s="40" t="str">
        <f>VLOOKUP($C234,table!$B:$D,2,FALSE)</f>
        <v>T_LOG_RQST_MGR_SYS</v>
      </c>
      <c r="E234" s="74">
        <v>3</v>
      </c>
      <c r="F234" s="66" t="s">
        <v>80</v>
      </c>
      <c r="G234" s="53" t="str">
        <f>VLOOKUP($F234,domain!$B:$D,2,FALSE)</f>
        <v>USER_NM</v>
      </c>
      <c r="H234" s="53" t="str">
        <f>VLOOKUP($F234,domain!$B:$D,3,FALSE)</f>
        <v>VARCHAR(100)</v>
      </c>
      <c r="I234" s="52" t="s">
        <v>29</v>
      </c>
      <c r="J234" s="53"/>
      <c r="K234" s="90"/>
      <c r="L234" s="53"/>
      <c r="M234" s="53"/>
      <c r="N234" s="35" t="str">
        <f t="shared" si="4"/>
        <v xml:space="preserve">  , USER_NM VARCHAR(100) COMMENT '사용자 명'</v>
      </c>
    </row>
    <row r="235" spans="1:15" s="35" customFormat="1" x14ac:dyDescent="0.35">
      <c r="A235" s="43">
        <v>233</v>
      </c>
      <c r="B235" s="44" t="str">
        <f>VLOOKUP($C235,table!$B:$D,3,FALSE)</f>
        <v>로그</v>
      </c>
      <c r="C235" s="53" t="s">
        <v>720</v>
      </c>
      <c r="D235" s="40" t="str">
        <f>VLOOKUP($C235,table!$B:$D,2,FALSE)</f>
        <v>T_LOG_RQST_MGR_SYS</v>
      </c>
      <c r="E235" s="74">
        <v>4</v>
      </c>
      <c r="F235" s="66" t="s">
        <v>101</v>
      </c>
      <c r="G235" s="53" t="str">
        <f>VLOOKUP($F235,domain!$B:$D,2,FALSE)</f>
        <v>PSTN_CODE</v>
      </c>
      <c r="H235" s="53" t="str">
        <f>VLOOKUP($F235,domain!$B:$D,3,FALSE)</f>
        <v>VARCHAR(16)</v>
      </c>
      <c r="I235" s="52" t="s">
        <v>29</v>
      </c>
      <c r="J235" s="53"/>
      <c r="K235" s="90"/>
      <c r="L235" s="53"/>
      <c r="M235" s="53"/>
      <c r="N235" s="35" t="str">
        <f t="shared" si="4"/>
        <v xml:space="preserve">  , PSTN_CODE VARCHAR(16) COMMENT '직위 코드'</v>
      </c>
    </row>
    <row r="236" spans="1:15" s="35" customFormat="1" x14ac:dyDescent="0.35">
      <c r="A236" s="43">
        <v>234</v>
      </c>
      <c r="B236" s="44" t="str">
        <f>VLOOKUP($C236,table!$B:$D,3,FALSE)</f>
        <v>로그</v>
      </c>
      <c r="C236" s="53" t="s">
        <v>720</v>
      </c>
      <c r="D236" s="40" t="str">
        <f>VLOOKUP($C236,table!$B:$D,2,FALSE)</f>
        <v>T_LOG_RQST_MGR_SYS</v>
      </c>
      <c r="E236" s="74">
        <v>5</v>
      </c>
      <c r="F236" s="66" t="s">
        <v>99</v>
      </c>
      <c r="G236" s="53" t="str">
        <f>VLOOKUP($F236,domain!$B:$D,2,FALSE)</f>
        <v>PSTN_NM</v>
      </c>
      <c r="H236" s="53" t="str">
        <f>VLOOKUP($F236,domain!$B:$D,3,FALSE)</f>
        <v>VARCHAR(100)</v>
      </c>
      <c r="I236" s="52" t="s">
        <v>29</v>
      </c>
      <c r="J236" s="53"/>
      <c r="K236" s="90"/>
      <c r="L236" s="53"/>
      <c r="M236" s="53"/>
      <c r="N236" s="35" t="str">
        <f t="shared" si="4"/>
        <v xml:space="preserve">  , PSTN_NM VARCHAR(100) COMMENT '직위 명'</v>
      </c>
    </row>
    <row r="237" spans="1:15" s="35" customFormat="1" x14ac:dyDescent="0.35">
      <c r="A237" s="43">
        <v>235</v>
      </c>
      <c r="B237" s="44" t="str">
        <f>VLOOKUP($C237,table!$B:$D,3,FALSE)</f>
        <v>로그</v>
      </c>
      <c r="C237" s="53" t="s">
        <v>720</v>
      </c>
      <c r="D237" s="40" t="str">
        <f>VLOOKUP($C237,table!$B:$D,2,FALSE)</f>
        <v>T_LOG_RQST_MGR_SYS</v>
      </c>
      <c r="E237" s="74">
        <v>6</v>
      </c>
      <c r="F237" s="66" t="s">
        <v>73</v>
      </c>
      <c r="G237" s="53" t="str">
        <f>VLOOKUP($F237,domain!$B:$D,2,FALSE)</f>
        <v>DEPT_CODE</v>
      </c>
      <c r="H237" s="53" t="str">
        <f>VLOOKUP($F237,domain!$B:$D,3,FALSE)</f>
        <v>VARCHAR(16)</v>
      </c>
      <c r="I237" s="52" t="s">
        <v>29</v>
      </c>
      <c r="J237" s="53"/>
      <c r="K237" s="90"/>
      <c r="L237" s="53"/>
      <c r="M237" s="53"/>
      <c r="N237" s="35" t="str">
        <f t="shared" si="4"/>
        <v xml:space="preserve">  , DEPT_CODE VARCHAR(16) COMMENT '부서 코드'</v>
      </c>
    </row>
    <row r="238" spans="1:15" s="35" customFormat="1" x14ac:dyDescent="0.35">
      <c r="A238" s="43">
        <v>236</v>
      </c>
      <c r="B238" s="44" t="str">
        <f>VLOOKUP($C238,table!$B:$D,3,FALSE)</f>
        <v>로그</v>
      </c>
      <c r="C238" s="53" t="s">
        <v>720</v>
      </c>
      <c r="D238" s="40" t="str">
        <f>VLOOKUP($C238,table!$B:$D,2,FALSE)</f>
        <v>T_LOG_RQST_MGR_SYS</v>
      </c>
      <c r="E238" s="74">
        <v>7</v>
      </c>
      <c r="F238" s="66" t="s">
        <v>71</v>
      </c>
      <c r="G238" s="53" t="str">
        <f>VLOOKUP($F238,domain!$B:$D,2,FALSE)</f>
        <v>DEPT_NM</v>
      </c>
      <c r="H238" s="53" t="str">
        <f>VLOOKUP($F238,domain!$B:$D,3,FALSE)</f>
        <v>VARCHAR(100)</v>
      </c>
      <c r="I238" s="52" t="s">
        <v>29</v>
      </c>
      <c r="J238" s="53"/>
      <c r="K238" s="90"/>
      <c r="L238" s="53"/>
      <c r="M238" s="53"/>
      <c r="N238" s="35" t="str">
        <f t="shared" si="4"/>
        <v xml:space="preserve">  , DEPT_NM VARCHAR(100) COMMENT '부서 명'</v>
      </c>
    </row>
    <row r="239" spans="1:15" s="35" customFormat="1" x14ac:dyDescent="0.35">
      <c r="A239" s="43">
        <v>237</v>
      </c>
      <c r="B239" s="44" t="str">
        <f>VLOOKUP($C239,table!$B:$D,3,FALSE)</f>
        <v>로그</v>
      </c>
      <c r="C239" s="53" t="s">
        <v>720</v>
      </c>
      <c r="D239" s="40" t="str">
        <f>VLOOKUP($C239,table!$B:$D,2,FALSE)</f>
        <v>T_LOG_RQST_MGR_SYS</v>
      </c>
      <c r="E239" s="74">
        <v>8</v>
      </c>
      <c r="F239" s="66" t="s">
        <v>45</v>
      </c>
      <c r="G239" s="53" t="str">
        <f>VLOOKUP($F239,domain!$B:$D,2,FALSE)</f>
        <v>AUTH_ID</v>
      </c>
      <c r="H239" s="53" t="str">
        <f>VLOOKUP($F239,domain!$B:$D,3,FALSE)</f>
        <v>VARCHAR(32)</v>
      </c>
      <c r="I239" s="52" t="s">
        <v>29</v>
      </c>
      <c r="J239" s="53"/>
      <c r="K239" s="90"/>
      <c r="L239" s="53"/>
      <c r="M239" s="53"/>
      <c r="N239" s="35" t="str">
        <f t="shared" si="4"/>
        <v xml:space="preserve">  , AUTH_ID VARCHAR(32) COMMENT '권한 ID'</v>
      </c>
    </row>
    <row r="240" spans="1:15" s="35" customFormat="1" x14ac:dyDescent="0.35">
      <c r="A240" s="43">
        <v>238</v>
      </c>
      <c r="B240" s="44" t="str">
        <f>VLOOKUP($C240,table!$B:$D,3,FALSE)</f>
        <v>로그</v>
      </c>
      <c r="C240" s="53" t="s">
        <v>720</v>
      </c>
      <c r="D240" s="40" t="str">
        <f>VLOOKUP($C240,table!$B:$D,2,FALSE)</f>
        <v>T_LOG_RQST_MGR_SYS</v>
      </c>
      <c r="E240" s="74">
        <v>9</v>
      </c>
      <c r="F240" s="66" t="s">
        <v>48</v>
      </c>
      <c r="G240" s="53" t="str">
        <f>VLOOKUP($F240,domain!$B:$D,2,FALSE)</f>
        <v>AUTH_NM</v>
      </c>
      <c r="H240" s="53" t="str">
        <f>VLOOKUP($F240,domain!$B:$D,3,FALSE)</f>
        <v>VARCHAR(100)</v>
      </c>
      <c r="I240" s="52" t="s">
        <v>29</v>
      </c>
      <c r="J240" s="53"/>
      <c r="K240" s="90"/>
      <c r="L240" s="53"/>
      <c r="M240" s="53"/>
      <c r="N240" s="35" t="str">
        <f t="shared" si="4"/>
        <v xml:space="preserve">  , AUTH_NM VARCHAR(100) COMMENT '권한 명'</v>
      </c>
    </row>
    <row r="241" spans="1:14" s="35" customFormat="1" x14ac:dyDescent="0.35">
      <c r="A241" s="43">
        <v>239</v>
      </c>
      <c r="B241" s="44" t="str">
        <f>VLOOKUP($C241,table!$B:$D,3,FALSE)</f>
        <v>로그</v>
      </c>
      <c r="C241" s="53" t="s">
        <v>720</v>
      </c>
      <c r="D241" s="40" t="str">
        <f>VLOOKUP($C241,table!$B:$D,2,FALSE)</f>
        <v>T_LOG_RQST_MGR_SYS</v>
      </c>
      <c r="E241" s="74">
        <v>10</v>
      </c>
      <c r="F241" s="66" t="s">
        <v>722</v>
      </c>
      <c r="G241" s="53" t="str">
        <f>VLOOKUP($F241,domain!$B:$D,2,FALSE)</f>
        <v>CLIENT_IP</v>
      </c>
      <c r="H241" s="53" t="str">
        <f>VLOOKUP($F241,domain!$B:$D,3,FALSE)</f>
        <v>VARCHAR(45)</v>
      </c>
      <c r="I241" s="52" t="s">
        <v>29</v>
      </c>
      <c r="J241" s="53"/>
      <c r="K241" s="90"/>
      <c r="L241" s="53"/>
      <c r="M241" s="53"/>
      <c r="N241" s="35" t="str">
        <f t="shared" si="4"/>
        <v xml:space="preserve">  , CLIENT_IP VARCHAR(45) COMMENT '클라이언트 IP'</v>
      </c>
    </row>
    <row r="242" spans="1:14" s="35" customFormat="1" x14ac:dyDescent="0.35">
      <c r="A242" s="43">
        <v>240</v>
      </c>
      <c r="B242" s="44" t="str">
        <f>VLOOKUP($C242,table!$B:$D,3,FALSE)</f>
        <v>로그</v>
      </c>
      <c r="C242" s="53" t="s">
        <v>720</v>
      </c>
      <c r="D242" s="40" t="str">
        <f>VLOOKUP($C242,table!$B:$D,2,FALSE)</f>
        <v>T_LOG_RQST_MGR_SYS</v>
      </c>
      <c r="E242" s="74">
        <v>11</v>
      </c>
      <c r="F242" s="66" t="s">
        <v>723</v>
      </c>
      <c r="G242" s="53" t="str">
        <f>VLOOKUP($F242,domain!$B:$D,2,FALSE)</f>
        <v>SERVER_IP</v>
      </c>
      <c r="H242" s="53" t="str">
        <f>VLOOKUP($F242,domain!$B:$D,3,FALSE)</f>
        <v>VARCHAR(45)</v>
      </c>
      <c r="I242" s="52" t="s">
        <v>29</v>
      </c>
      <c r="J242" s="53"/>
      <c r="K242" s="90"/>
      <c r="L242" s="53"/>
      <c r="M242" s="53"/>
      <c r="N242" s="35" t="str">
        <f t="shared" si="4"/>
        <v xml:space="preserve">  , SERVER_IP VARCHAR(45) COMMENT '서버 IP'</v>
      </c>
    </row>
    <row r="243" spans="1:14" s="35" customFormat="1" x14ac:dyDescent="0.35">
      <c r="A243" s="43">
        <v>241</v>
      </c>
      <c r="B243" s="44" t="str">
        <f>VLOOKUP($C243,table!$B:$D,3,FALSE)</f>
        <v>로그</v>
      </c>
      <c r="C243" s="53" t="s">
        <v>720</v>
      </c>
      <c r="D243" s="40" t="str">
        <f>VLOOKUP($C243,table!$B:$D,2,FALSE)</f>
        <v>T_LOG_RQST_MGR_SYS</v>
      </c>
      <c r="E243" s="74">
        <v>12</v>
      </c>
      <c r="F243" s="66" t="s">
        <v>724</v>
      </c>
      <c r="G243" s="53" t="str">
        <f>VLOOKUP($F243,domain!$B:$D,2,FALSE)</f>
        <v>RQST_METHOD</v>
      </c>
      <c r="H243" s="53" t="str">
        <f>VLOOKUP($F243,domain!$B:$D,3,FALSE)</f>
        <v>VARCHAR(16)</v>
      </c>
      <c r="I243" s="52" t="s">
        <v>29</v>
      </c>
      <c r="J243" s="53"/>
      <c r="K243" s="90"/>
      <c r="L243" s="53"/>
      <c r="M243" s="53"/>
      <c r="N243" s="35" t="str">
        <f t="shared" si="4"/>
        <v xml:space="preserve">  , RQST_METHOD VARCHAR(16) COMMENT '요청 메소드'</v>
      </c>
    </row>
    <row r="244" spans="1:14" s="35" customFormat="1" x14ac:dyDescent="0.35">
      <c r="A244" s="43">
        <v>242</v>
      </c>
      <c r="B244" s="44" t="str">
        <f>VLOOKUP($C244,table!$B:$D,3,FALSE)</f>
        <v>로그</v>
      </c>
      <c r="C244" s="53" t="s">
        <v>720</v>
      </c>
      <c r="D244" s="40" t="str">
        <f>VLOOKUP($C244,table!$B:$D,2,FALSE)</f>
        <v>T_LOG_RQST_MGR_SYS</v>
      </c>
      <c r="E244" s="74">
        <v>13</v>
      </c>
      <c r="F244" s="66" t="s">
        <v>725</v>
      </c>
      <c r="G244" s="53" t="str">
        <f>VLOOKUP($F244,domain!$B:$D,2,FALSE)</f>
        <v>RQST_URI</v>
      </c>
      <c r="H244" s="53" t="str">
        <f>VLOOKUP($F244,domain!$B:$D,3,FALSE)</f>
        <v>VARCHAR(256)</v>
      </c>
      <c r="I244" s="52" t="s">
        <v>29</v>
      </c>
      <c r="J244" s="53"/>
      <c r="K244" s="90"/>
      <c r="L244" s="53"/>
      <c r="M244" s="53"/>
      <c r="N244" s="35" t="str">
        <f t="shared" si="4"/>
        <v xml:space="preserve">  , RQST_URI VARCHAR(256) COMMENT '요청 URI'</v>
      </c>
    </row>
    <row r="245" spans="1:14" s="35" customFormat="1" x14ac:dyDescent="0.35">
      <c r="A245" s="43">
        <v>243</v>
      </c>
      <c r="B245" s="44" t="str">
        <f>VLOOKUP($C245,table!$B:$D,3,FALSE)</f>
        <v>로그</v>
      </c>
      <c r="C245" s="53" t="s">
        <v>720</v>
      </c>
      <c r="D245" s="40" t="str">
        <f>VLOOKUP($C245,table!$B:$D,2,FALSE)</f>
        <v>T_LOG_RQST_MGR_SYS</v>
      </c>
      <c r="E245" s="74">
        <v>14</v>
      </c>
      <c r="F245" s="66" t="s">
        <v>726</v>
      </c>
      <c r="G245" s="53" t="str">
        <f>VLOOKUP($F245,domain!$B:$D,2,FALSE)</f>
        <v>PROGRAM_NM</v>
      </c>
      <c r="H245" s="53" t="str">
        <f>VLOOKUP($F245,domain!$B:$D,3,FALSE)</f>
        <v>VARCHAR(256)</v>
      </c>
      <c r="I245" s="52" t="s">
        <v>29</v>
      </c>
      <c r="J245" s="53"/>
      <c r="K245" s="90"/>
      <c r="L245" s="53"/>
      <c r="M245" s="53"/>
      <c r="N245" s="35" t="str">
        <f t="shared" si="4"/>
        <v xml:space="preserve">  , PROGRAM_NM VARCHAR(256) COMMENT '프로그램 명'</v>
      </c>
    </row>
    <row r="246" spans="1:14" s="35" customFormat="1" x14ac:dyDescent="0.35">
      <c r="A246" s="43">
        <v>244</v>
      </c>
      <c r="B246" s="44" t="str">
        <f>VLOOKUP($C246,table!$B:$D,3,FALSE)</f>
        <v>로그</v>
      </c>
      <c r="C246" s="53" t="s">
        <v>720</v>
      </c>
      <c r="D246" s="40" t="str">
        <f>VLOOKUP($C246,table!$B:$D,2,FALSE)</f>
        <v>T_LOG_RQST_MGR_SYS</v>
      </c>
      <c r="E246" s="74">
        <v>15</v>
      </c>
      <c r="F246" s="66" t="s">
        <v>727</v>
      </c>
      <c r="G246" s="53" t="str">
        <f>VLOOKUP($F246,domain!$B:$D,2,FALSE)</f>
        <v>CONTROLLER_NM</v>
      </c>
      <c r="H246" s="53" t="str">
        <f>VLOOKUP($F246,domain!$B:$D,3,FALSE)</f>
        <v>VARCHAR(256)</v>
      </c>
      <c r="I246" s="52" t="s">
        <v>29</v>
      </c>
      <c r="J246" s="53"/>
      <c r="K246" s="90"/>
      <c r="L246" s="53"/>
      <c r="M246" s="53"/>
      <c r="N246" s="35" t="str">
        <f t="shared" si="4"/>
        <v xml:space="preserve">  , CONTROLLER_NM VARCHAR(256) COMMENT '컨트롤러 명'</v>
      </c>
    </row>
    <row r="247" spans="1:14" s="35" customFormat="1" x14ac:dyDescent="0.35">
      <c r="A247" s="43">
        <v>245</v>
      </c>
      <c r="B247" s="44" t="str">
        <f>VLOOKUP($C247,table!$B:$D,3,FALSE)</f>
        <v>로그</v>
      </c>
      <c r="C247" s="53" t="s">
        <v>720</v>
      </c>
      <c r="D247" s="40" t="str">
        <f>VLOOKUP($C247,table!$B:$D,2,FALSE)</f>
        <v>T_LOG_RQST_MGR_SYS</v>
      </c>
      <c r="E247" s="74">
        <v>16</v>
      </c>
      <c r="F247" s="66" t="s">
        <v>728</v>
      </c>
      <c r="G247" s="53" t="str">
        <f>VLOOKUP($F247,domain!$B:$D,2,FALSE)</f>
        <v>METHOD_NM</v>
      </c>
      <c r="H247" s="53" t="str">
        <f>VLOOKUP($F247,domain!$B:$D,3,FALSE)</f>
        <v>VARCHAR(256)</v>
      </c>
      <c r="I247" s="52" t="s">
        <v>29</v>
      </c>
      <c r="J247" s="53"/>
      <c r="K247" s="90"/>
      <c r="L247" s="53"/>
      <c r="M247" s="53"/>
      <c r="N247" s="35" t="str">
        <f t="shared" si="4"/>
        <v xml:space="preserve">  , METHOD_NM VARCHAR(256) COMMENT '메소드 명'</v>
      </c>
    </row>
    <row r="248" spans="1:14" s="35" customFormat="1" x14ac:dyDescent="0.35">
      <c r="A248" s="43">
        <v>246</v>
      </c>
      <c r="B248" s="44" t="str">
        <f>VLOOKUP($C248,table!$B:$D,3,FALSE)</f>
        <v>로그</v>
      </c>
      <c r="C248" s="53" t="s">
        <v>720</v>
      </c>
      <c r="D248" s="40" t="str">
        <f>VLOOKUP($C248,table!$B:$D,2,FALSE)</f>
        <v>T_LOG_RQST_MGR_SYS</v>
      </c>
      <c r="E248" s="74">
        <v>17</v>
      </c>
      <c r="F248" s="66" t="s">
        <v>729</v>
      </c>
      <c r="G248" s="53" t="str">
        <f>VLOOKUP($F248,domain!$B:$D,2,FALSE)</f>
        <v>MSG</v>
      </c>
      <c r="H248" s="53" t="str">
        <f>VLOOKUP($F248,domain!$B:$D,3,FALSE)</f>
        <v>JSON</v>
      </c>
      <c r="I248" s="52" t="s">
        <v>29</v>
      </c>
      <c r="J248" s="53"/>
      <c r="K248" s="90"/>
      <c r="L248" s="53"/>
      <c r="M248" s="53"/>
      <c r="N248" s="35" t="str">
        <f t="shared" si="4"/>
        <v xml:space="preserve">  , MSG JSON COMMENT '메시지'</v>
      </c>
    </row>
    <row r="249" spans="1:14" x14ac:dyDescent="0.35">
      <c r="A249" s="43">
        <v>247</v>
      </c>
      <c r="B249" s="43" t="str">
        <f>VLOOKUP($C249,table!$B:$D,3,FALSE)</f>
        <v>로그</v>
      </c>
      <c r="C249" s="6" t="s">
        <v>746</v>
      </c>
      <c r="D249" s="40" t="str">
        <f>VLOOKUP($C249,table!$B:$D,2,FALSE)</f>
        <v>T_LOGIN_USER_HIST</v>
      </c>
      <c r="E249" s="14">
        <v>1</v>
      </c>
      <c r="F249" s="67" t="s">
        <v>731</v>
      </c>
      <c r="G249" s="2" t="str">
        <f>VLOOKUP($F249,domain!$B:$D,2,FALSE)</f>
        <v>LOG_DT</v>
      </c>
      <c r="H249" s="2" t="str">
        <f>VLOOKUP($F249,domain!$B:$D,3,FALSE)</f>
        <v>TIMESTAMP</v>
      </c>
      <c r="I249" s="14" t="s">
        <v>173</v>
      </c>
      <c r="J249" s="2"/>
      <c r="K249" s="43"/>
      <c r="L249" s="2"/>
      <c r="M249" s="2"/>
      <c r="N249" s="35" t="str">
        <f t="shared" si="4"/>
        <v xml:space="preserve">    LOG_DT TIMESTAMP NOT NULL COMMENT '로그 일시'</v>
      </c>
    </row>
    <row r="250" spans="1:14" x14ac:dyDescent="0.35">
      <c r="A250" s="43">
        <v>248</v>
      </c>
      <c r="B250" s="43" t="str">
        <f>VLOOKUP($C250,table!$B:$D,3,FALSE)</f>
        <v>로그</v>
      </c>
      <c r="C250" s="6" t="s">
        <v>746</v>
      </c>
      <c r="D250" s="40" t="str">
        <f>VLOOKUP($C250,table!$B:$D,2,FALSE)</f>
        <v>T_LOGIN_USER_HIST</v>
      </c>
      <c r="E250" s="14">
        <v>2</v>
      </c>
      <c r="F250" s="67" t="s">
        <v>135</v>
      </c>
      <c r="G250" s="2" t="str">
        <f>VLOOKUP($F250,domain!$B:$D,2,FALSE)</f>
        <v>USER_ID</v>
      </c>
      <c r="H250" s="2" t="str">
        <f>VLOOKUP($F250,domain!$B:$D,3,FALSE)</f>
        <v>VARCHAR(32)</v>
      </c>
      <c r="I250" s="14" t="s">
        <v>173</v>
      </c>
      <c r="J250" s="2"/>
      <c r="K250" s="43"/>
      <c r="L250" s="2"/>
      <c r="M250" s="2"/>
      <c r="N250" s="35" t="str">
        <f t="shared" si="4"/>
        <v xml:space="preserve">  , USER_ID VARCHAR(32) NOT NULL COMMENT '사용자 ID'</v>
      </c>
    </row>
    <row r="251" spans="1:14" s="35" customFormat="1" x14ac:dyDescent="0.35">
      <c r="A251" s="43">
        <v>249</v>
      </c>
      <c r="B251" s="43" t="str">
        <f>VLOOKUP($C251,table!$B:$D,3,FALSE)</f>
        <v>로그</v>
      </c>
      <c r="C251" s="6" t="s">
        <v>746</v>
      </c>
      <c r="D251" s="40" t="str">
        <f>VLOOKUP($C251,table!$B:$D,2,FALSE)</f>
        <v>T_LOGIN_USER_HIST</v>
      </c>
      <c r="E251" s="14">
        <v>2</v>
      </c>
      <c r="F251" s="67" t="s">
        <v>463</v>
      </c>
      <c r="G251" s="2" t="str">
        <f>VLOOKUP($F251,domain!$B:$D,2,FALSE)</f>
        <v>USER_NM</v>
      </c>
      <c r="H251" s="2" t="str">
        <f>VLOOKUP($F251,domain!$B:$D,3,FALSE)</f>
        <v>VARCHAR(100)</v>
      </c>
      <c r="I251" s="14" t="s">
        <v>173</v>
      </c>
      <c r="J251" s="2"/>
      <c r="K251" s="43"/>
      <c r="L251" s="2"/>
      <c r="M251" s="2"/>
      <c r="N251" s="35" t="str">
        <f t="shared" si="4"/>
        <v xml:space="preserve">  , USER_NM VARCHAR(100) NOT NULL COMMENT '사용자 명'</v>
      </c>
    </row>
    <row r="252" spans="1:14" x14ac:dyDescent="0.35">
      <c r="A252" s="43">
        <v>250</v>
      </c>
      <c r="B252" s="43" t="str">
        <f>VLOOKUP($C252,table!$B:$D,3,FALSE)</f>
        <v>로그</v>
      </c>
      <c r="C252" s="6" t="s">
        <v>746</v>
      </c>
      <c r="D252" s="40" t="str">
        <f>VLOOKUP($C252,table!$B:$D,2,FALSE)</f>
        <v>T_LOGIN_USER_HIST</v>
      </c>
      <c r="E252" s="14">
        <v>3</v>
      </c>
      <c r="F252" s="67" t="s">
        <v>134</v>
      </c>
      <c r="G252" s="2" t="str">
        <f>VLOOKUP($F252,domain!$B:$D,2,FALSE)</f>
        <v>PSTN_CODE</v>
      </c>
      <c r="H252" s="2" t="str">
        <f>VLOOKUP($F252,domain!$B:$D,3,FALSE)</f>
        <v>VARCHAR(16)</v>
      </c>
      <c r="I252" s="43" t="s">
        <v>172</v>
      </c>
      <c r="J252" s="2"/>
      <c r="K252" s="43"/>
      <c r="L252" s="2"/>
      <c r="M252" s="2"/>
      <c r="N252" s="35" t="str">
        <f t="shared" si="4"/>
        <v xml:space="preserve">  , PSTN_CODE VARCHAR(16) COMMENT '직위 코드'</v>
      </c>
    </row>
    <row r="253" spans="1:14" x14ac:dyDescent="0.35">
      <c r="A253" s="43">
        <v>251</v>
      </c>
      <c r="B253" s="43" t="str">
        <f>VLOOKUP($C253,table!$B:$D,3,FALSE)</f>
        <v>로그</v>
      </c>
      <c r="C253" s="6" t="s">
        <v>746</v>
      </c>
      <c r="D253" s="40" t="str">
        <f>VLOOKUP($C253,table!$B:$D,2,FALSE)</f>
        <v>T_LOGIN_USER_HIST</v>
      </c>
      <c r="E253" s="14">
        <v>4</v>
      </c>
      <c r="F253" s="67" t="s">
        <v>750</v>
      </c>
      <c r="G253" s="2" t="str">
        <f>VLOOKUP($F253,domain!$B:$D,2,FALSE)</f>
        <v>PSTN_NM</v>
      </c>
      <c r="H253" s="2" t="str">
        <f>VLOOKUP($F253,domain!$B:$D,3,FALSE)</f>
        <v>VARCHAR(100)</v>
      </c>
      <c r="I253" s="43" t="s">
        <v>172</v>
      </c>
      <c r="J253" s="2"/>
      <c r="K253" s="43"/>
      <c r="L253" s="2"/>
      <c r="M253" s="2"/>
      <c r="N253" s="35" t="str">
        <f t="shared" si="4"/>
        <v xml:space="preserve">  , PSTN_NM VARCHAR(100) COMMENT '직위 명'</v>
      </c>
    </row>
    <row r="254" spans="1:14" x14ac:dyDescent="0.35">
      <c r="A254" s="43">
        <v>252</v>
      </c>
      <c r="B254" s="43" t="str">
        <f>VLOOKUP($C254,table!$B:$D,3,FALSE)</f>
        <v>로그</v>
      </c>
      <c r="C254" s="6" t="s">
        <v>746</v>
      </c>
      <c r="D254" s="40" t="str">
        <f>VLOOKUP($C254,table!$B:$D,2,FALSE)</f>
        <v>T_LOGIN_USER_HIST</v>
      </c>
      <c r="E254" s="14">
        <v>5</v>
      </c>
      <c r="F254" s="67" t="s">
        <v>132</v>
      </c>
      <c r="G254" s="2" t="str">
        <f>VLOOKUP($F254,domain!$B:$D,2,FALSE)</f>
        <v>DEPT_CODE</v>
      </c>
      <c r="H254" s="2" t="str">
        <f>VLOOKUP($F254,domain!$B:$D,3,FALSE)</f>
        <v>VARCHAR(16)</v>
      </c>
      <c r="I254" s="43" t="s">
        <v>172</v>
      </c>
      <c r="J254" s="2"/>
      <c r="K254" s="43"/>
      <c r="L254" s="2"/>
      <c r="M254" s="2"/>
      <c r="N254" s="35" t="str">
        <f t="shared" si="4"/>
        <v xml:space="preserve">  , DEPT_CODE VARCHAR(16) COMMENT '부서 코드'</v>
      </c>
    </row>
    <row r="255" spans="1:14" x14ac:dyDescent="0.35">
      <c r="A255" s="43">
        <v>253</v>
      </c>
      <c r="B255" s="43" t="str">
        <f>VLOOKUP($C255,table!$B:$D,3,FALSE)</f>
        <v>로그</v>
      </c>
      <c r="C255" s="6" t="s">
        <v>746</v>
      </c>
      <c r="D255" s="40" t="str">
        <f>VLOOKUP($C255,table!$B:$D,2,FALSE)</f>
        <v>T_LOGIN_USER_HIST</v>
      </c>
      <c r="E255" s="14">
        <v>6</v>
      </c>
      <c r="F255" s="67" t="s">
        <v>306</v>
      </c>
      <c r="G255" s="2" t="str">
        <f>VLOOKUP($F255,domain!$B:$D,2,FALSE)</f>
        <v>DEPT_NM</v>
      </c>
      <c r="H255" s="2" t="str">
        <f>VLOOKUP($F255,domain!$B:$D,3,FALSE)</f>
        <v>VARCHAR(100)</v>
      </c>
      <c r="I255" s="43" t="s">
        <v>172</v>
      </c>
      <c r="J255" s="2"/>
      <c r="K255" s="43"/>
      <c r="L255" s="2"/>
      <c r="M255" s="2"/>
      <c r="N255" s="35" t="str">
        <f t="shared" si="4"/>
        <v xml:space="preserve">  , DEPT_NM VARCHAR(100) COMMENT '부서 명'</v>
      </c>
    </row>
    <row r="256" spans="1:14" x14ac:dyDescent="0.35">
      <c r="A256" s="43">
        <v>254</v>
      </c>
      <c r="B256" s="43" t="str">
        <f>VLOOKUP($C256,table!$B:$D,3,FALSE)</f>
        <v>로그</v>
      </c>
      <c r="C256" s="6" t="s">
        <v>746</v>
      </c>
      <c r="D256" s="40" t="str">
        <f>VLOOKUP($C256,table!$B:$D,2,FALSE)</f>
        <v>T_LOGIN_USER_HIST</v>
      </c>
      <c r="E256" s="14">
        <v>7</v>
      </c>
      <c r="F256" s="67" t="s">
        <v>143</v>
      </c>
      <c r="G256" s="2" t="str">
        <f>VLOOKUP($F256,domain!$B:$D,2,FALSE)</f>
        <v>AUTH_ID</v>
      </c>
      <c r="H256" s="2" t="str">
        <f>VLOOKUP($F256,domain!$B:$D,3,FALSE)</f>
        <v>VARCHAR(32)</v>
      </c>
      <c r="I256" s="43" t="s">
        <v>172</v>
      </c>
      <c r="J256" s="2"/>
      <c r="K256" s="43"/>
      <c r="L256" s="2"/>
      <c r="M256" s="2"/>
      <c r="N256" s="35" t="str">
        <f t="shared" si="4"/>
        <v xml:space="preserve">  , AUTH_ID VARCHAR(32) COMMENT '권한 ID'</v>
      </c>
    </row>
    <row r="257" spans="1:18" x14ac:dyDescent="0.35">
      <c r="A257" s="43">
        <v>255</v>
      </c>
      <c r="B257" s="43" t="str">
        <f>VLOOKUP($C257,table!$B:$D,3,FALSE)</f>
        <v>로그</v>
      </c>
      <c r="C257" s="6" t="s">
        <v>746</v>
      </c>
      <c r="D257" s="40" t="str">
        <f>VLOOKUP($C257,table!$B:$D,2,FALSE)</f>
        <v>T_LOGIN_USER_HIST</v>
      </c>
      <c r="E257" s="14">
        <v>8</v>
      </c>
      <c r="F257" s="67" t="s">
        <v>751</v>
      </c>
      <c r="G257" s="2" t="str">
        <f>VLOOKUP($F257,domain!$B:$D,2,FALSE)</f>
        <v>AUTH_NM</v>
      </c>
      <c r="H257" s="2" t="str">
        <f>VLOOKUP($F257,domain!$B:$D,3,FALSE)</f>
        <v>VARCHAR(100)</v>
      </c>
      <c r="I257" s="43" t="s">
        <v>172</v>
      </c>
      <c r="J257" s="2"/>
      <c r="K257" s="43"/>
      <c r="L257" s="2"/>
      <c r="M257" s="2"/>
      <c r="N257" s="35" t="str">
        <f t="shared" si="4"/>
        <v xml:space="preserve">  , AUTH_NM VARCHAR(100) COMMENT '권한 명'</v>
      </c>
    </row>
    <row r="258" spans="1:18" x14ac:dyDescent="0.35">
      <c r="A258" s="43">
        <v>256</v>
      </c>
      <c r="B258" s="43" t="str">
        <f>VLOOKUP($C258,table!$B:$D,3,FALSE)</f>
        <v>로그</v>
      </c>
      <c r="C258" s="6" t="s">
        <v>746</v>
      </c>
      <c r="D258" s="40" t="str">
        <f>VLOOKUP($C258,table!$B:$D,2,FALSE)</f>
        <v>T_LOGIN_USER_HIST</v>
      </c>
      <c r="E258" s="14">
        <v>9</v>
      </c>
      <c r="F258" s="67" t="s">
        <v>743</v>
      </c>
      <c r="G258" s="2" t="str">
        <f>VLOOKUP($F258,domain!$B:$D,2,FALSE)</f>
        <v>CLIENT_IP</v>
      </c>
      <c r="H258" s="2" t="str">
        <f>VLOOKUP($F258,domain!$B:$D,3,FALSE)</f>
        <v>VARCHAR(45)</v>
      </c>
      <c r="I258" s="43" t="s">
        <v>172</v>
      </c>
      <c r="J258" s="2"/>
      <c r="K258" s="43"/>
      <c r="L258" s="2"/>
      <c r="M258" s="2"/>
      <c r="N258" s="35" t="str">
        <f t="shared" si="4"/>
        <v xml:space="preserve">  , CLIENT_IP VARCHAR(45) COMMENT '클라이언트 IP'</v>
      </c>
    </row>
    <row r="259" spans="1:18" x14ac:dyDescent="0.35">
      <c r="A259" s="43">
        <v>257</v>
      </c>
      <c r="B259" s="43" t="str">
        <f>VLOOKUP($C259,table!$B:$D,3,FALSE)</f>
        <v>로그</v>
      </c>
      <c r="C259" s="6" t="s">
        <v>746</v>
      </c>
      <c r="D259" s="40" t="str">
        <f>VLOOKUP($C259,table!$B:$D,2,FALSE)</f>
        <v>T_LOGIN_USER_HIST</v>
      </c>
      <c r="E259" s="14">
        <v>10</v>
      </c>
      <c r="F259" s="67" t="s">
        <v>723</v>
      </c>
      <c r="G259" s="2" t="str">
        <f>VLOOKUP($F259,domain!$B:$D,2,FALSE)</f>
        <v>SERVER_IP</v>
      </c>
      <c r="H259" s="2" t="str">
        <f>VLOOKUP($F259,domain!$B:$D,3,FALSE)</f>
        <v>VARCHAR(45)</v>
      </c>
      <c r="I259" s="43" t="s">
        <v>172</v>
      </c>
      <c r="J259" s="6"/>
      <c r="K259" s="43"/>
      <c r="L259" s="2"/>
      <c r="M259" s="2"/>
      <c r="N259" s="35" t="str">
        <f t="shared" si="4"/>
        <v xml:space="preserve">  , SERVER_IP VARCHAR(45) COMMENT '서버 IP'</v>
      </c>
    </row>
    <row r="260" spans="1:18" s="35" customFormat="1" x14ac:dyDescent="0.35">
      <c r="A260" s="43">
        <v>258</v>
      </c>
      <c r="B260" s="52" t="str">
        <f>VLOOKUP($C260,table!$B:$D,3,FALSE)</f>
        <v>공통</v>
      </c>
      <c r="C260" s="53" t="s">
        <v>765</v>
      </c>
      <c r="D260" s="40" t="str">
        <f>VLOOKUP($C260,table!$B:$D,2,FALSE)</f>
        <v>T_HOLIDAY</v>
      </c>
      <c r="E260" s="74">
        <v>1</v>
      </c>
      <c r="F260" s="66" t="s">
        <v>781</v>
      </c>
      <c r="G260" s="53" t="str">
        <f>VLOOKUP($F260,domain!$B:$D,2,FALSE)</f>
        <v>HOLI_NM</v>
      </c>
      <c r="H260" s="53" t="str">
        <f>VLOOKUP($F260,domain!$B:$D,3,FALSE)</f>
        <v>VARCHAR(32)</v>
      </c>
      <c r="I260" s="52" t="s">
        <v>172</v>
      </c>
      <c r="J260" s="53"/>
      <c r="K260" s="90"/>
      <c r="L260" s="53"/>
      <c r="M260" s="53"/>
      <c r="N260" s="35" t="str">
        <f t="shared" si="4"/>
        <v xml:space="preserve">    HOLI_NM VARCHAR(32) COMMENT '휴일명'</v>
      </c>
    </row>
    <row r="261" spans="1:18" x14ac:dyDescent="0.35">
      <c r="A261" s="43">
        <v>259</v>
      </c>
      <c r="B261" s="52" t="str">
        <f>VLOOKUP($C261,table!$B:$D,3,FALSE)</f>
        <v>공통</v>
      </c>
      <c r="C261" s="53" t="s">
        <v>765</v>
      </c>
      <c r="D261" s="40" t="str">
        <f>VLOOKUP($C261,table!$B:$D,2,FALSE)</f>
        <v>T_HOLIDAY</v>
      </c>
      <c r="E261" s="74">
        <v>2</v>
      </c>
      <c r="F261" s="66" t="s">
        <v>775</v>
      </c>
      <c r="G261" s="53" t="str">
        <f>VLOOKUP($F261,domain!$B:$D,2,FALSE)</f>
        <v>SOLAR_DATE</v>
      </c>
      <c r="H261" s="53" t="str">
        <f>VLOOKUP($F261,domain!$B:$D,3,FALSE)</f>
        <v>VARCHAR(32)</v>
      </c>
      <c r="I261" s="52" t="s">
        <v>173</v>
      </c>
      <c r="J261" s="53" t="s">
        <v>155</v>
      </c>
      <c r="K261" s="90">
        <v>1</v>
      </c>
      <c r="L261" s="53"/>
      <c r="M261" s="53"/>
      <c r="N261" s="35" t="str">
        <f t="shared" si="4"/>
        <v xml:space="preserve">  , SOLAR_DATE VARCHAR(32) DEFAULT CURRENT_TIMESTAMP NOT NULL COMMENT '양력일'</v>
      </c>
      <c r="O261" s="35"/>
      <c r="P261" s="35"/>
      <c r="Q261" s="35"/>
      <c r="R261" s="35"/>
    </row>
    <row r="262" spans="1:18" x14ac:dyDescent="0.35">
      <c r="A262" s="43">
        <v>260</v>
      </c>
      <c r="B262" s="52" t="str">
        <f>VLOOKUP($C262,table!$B:$D,3,FALSE)</f>
        <v>공통</v>
      </c>
      <c r="C262" s="53" t="s">
        <v>765</v>
      </c>
      <c r="D262" s="40" t="str">
        <f>VLOOKUP($C262,table!$B:$D,2,FALSE)</f>
        <v>T_HOLIDAY</v>
      </c>
      <c r="E262" s="74">
        <v>3</v>
      </c>
      <c r="F262" s="66" t="s">
        <v>767</v>
      </c>
      <c r="G262" s="53" t="str">
        <f>VLOOKUP($F262,domain!$B:$D,2,FALSE)</f>
        <v>LUNAR_DATE</v>
      </c>
      <c r="H262" s="53" t="str">
        <f>VLOOKUP($F262,domain!$B:$D,3,FALSE)</f>
        <v>VARCHAR(32)</v>
      </c>
      <c r="I262" s="52" t="s">
        <v>172</v>
      </c>
      <c r="J262" s="53" t="s">
        <v>155</v>
      </c>
      <c r="K262" s="90"/>
      <c r="L262" s="53"/>
      <c r="M262" s="53"/>
      <c r="N262" s="35" t="str">
        <f t="shared" si="4"/>
        <v xml:space="preserve">  , LUNAR_DATE VARCHAR(32) DEFAULT CURRENT_TIMESTAMP COMMENT '음력일'</v>
      </c>
    </row>
    <row r="263" spans="1:18" x14ac:dyDescent="0.35">
      <c r="A263" s="43">
        <v>261</v>
      </c>
      <c r="B263" s="52" t="str">
        <f>VLOOKUP($C263,table!$B:$D,3,FALSE)</f>
        <v>공통</v>
      </c>
      <c r="C263" s="53" t="s">
        <v>765</v>
      </c>
      <c r="D263" s="40" t="str">
        <f>VLOOKUP($C263,table!$B:$D,2,FALSE)</f>
        <v>T_HOLIDAY</v>
      </c>
      <c r="E263" s="74">
        <v>4</v>
      </c>
      <c r="F263" s="66" t="s">
        <v>769</v>
      </c>
      <c r="G263" s="53" t="str">
        <f>VLOOKUP($F263,domain!$B:$D,2,FALSE)</f>
        <v>GANJI</v>
      </c>
      <c r="H263" s="53" t="str">
        <f>VLOOKUP($F263,domain!$B:$D,3,FALSE)</f>
        <v>VARCHAR(256)</v>
      </c>
      <c r="I263" s="52" t="s">
        <v>172</v>
      </c>
      <c r="J263" s="53"/>
      <c r="K263" s="90"/>
      <c r="L263" s="53"/>
      <c r="M263" s="53"/>
      <c r="N263" s="35" t="str">
        <f t="shared" si="4"/>
        <v xml:space="preserve">  , GANJI VARCHAR(256) COMMENT '간지'</v>
      </c>
    </row>
    <row r="264" spans="1:18" x14ac:dyDescent="0.35">
      <c r="A264" s="43">
        <v>262</v>
      </c>
      <c r="B264" s="52" t="str">
        <f>VLOOKUP($C264,table!$B:$D,3,FALSE)</f>
        <v>공통</v>
      </c>
      <c r="C264" s="53" t="s">
        <v>765</v>
      </c>
      <c r="D264" s="40" t="str">
        <f>VLOOKUP($C264,table!$B:$D,2,FALSE)</f>
        <v>T_HOLIDAY</v>
      </c>
      <c r="E264" s="74">
        <v>5</v>
      </c>
      <c r="F264" s="66" t="s">
        <v>771</v>
      </c>
      <c r="G264" s="53" t="str">
        <f>VLOOKUP($F264,domain!$B:$D,2,FALSE)</f>
        <v>LEAP_YEAR</v>
      </c>
      <c r="H264" s="53" t="str">
        <f>VLOOKUP($F264,domain!$B:$D,3,FALSE)</f>
        <v>VARCHAR(1)</v>
      </c>
      <c r="I264" s="52" t="s">
        <v>172</v>
      </c>
      <c r="J264" s="53" t="s">
        <v>153</v>
      </c>
      <c r="K264" s="90"/>
      <c r="L264" s="53"/>
      <c r="M264" s="53"/>
      <c r="N264" s="35" t="str">
        <f t="shared" si="4"/>
        <v xml:space="preserve">  , LEAP_YEAR VARCHAR(1) DEFAULT 'N' COMMENT '윤년'</v>
      </c>
    </row>
    <row r="265" spans="1:18" x14ac:dyDescent="0.35">
      <c r="A265" s="43">
        <v>263</v>
      </c>
      <c r="B265" s="52" t="str">
        <f>VLOOKUP($C265,table!$B:$D,3,FALSE)</f>
        <v>공통</v>
      </c>
      <c r="C265" s="53" t="s">
        <v>765</v>
      </c>
      <c r="D265" s="40" t="str">
        <f>VLOOKUP($C265,table!$B:$D,2,FALSE)</f>
        <v>T_HOLIDAY</v>
      </c>
      <c r="E265" s="74">
        <v>6</v>
      </c>
      <c r="F265" s="66" t="s">
        <v>768</v>
      </c>
      <c r="G265" s="53" t="str">
        <f>VLOOKUP($F265,domain!$B:$D,2,FALSE)</f>
        <v>MEMO</v>
      </c>
      <c r="H265" s="53" t="str">
        <f>VLOOKUP($F265,domain!$B:$D,3,FALSE)</f>
        <v>VARCHAR(4000)</v>
      </c>
      <c r="I265" s="52" t="s">
        <v>172</v>
      </c>
      <c r="J265" s="53" t="s">
        <v>153</v>
      </c>
      <c r="K265" s="90"/>
      <c r="L265" s="53"/>
      <c r="M265" s="53"/>
      <c r="N265" s="35" t="str">
        <f t="shared" si="4"/>
        <v xml:space="preserve">  , MEMO VARCHAR(4000) DEFAULT 'N' COMMENT '메모'</v>
      </c>
    </row>
    <row r="266" spans="1:18" x14ac:dyDescent="0.35">
      <c r="A266" s="43">
        <v>264</v>
      </c>
      <c r="B266" s="52" t="str">
        <f>VLOOKUP($C266,table!$B:$D,3,FALSE)</f>
        <v>공통</v>
      </c>
      <c r="C266" s="53" t="s">
        <v>765</v>
      </c>
      <c r="D266" s="40" t="str">
        <f>VLOOKUP($C266,table!$B:$D,2,FALSE)</f>
        <v>T_HOLIDAY</v>
      </c>
      <c r="E266" s="74">
        <v>7</v>
      </c>
      <c r="F266" s="66" t="s">
        <v>446</v>
      </c>
      <c r="G266" s="53" t="str">
        <f>VLOOKUP($F266,domain!$B:$D,2,FALSE)</f>
        <v>USE_YN</v>
      </c>
      <c r="H266" s="53" t="str">
        <f>VLOOKUP($F266,domain!$B:$D,3,FALSE)</f>
        <v>VARCHAR(1)</v>
      </c>
      <c r="I266" s="52" t="s">
        <v>172</v>
      </c>
      <c r="J266" s="53" t="s">
        <v>761</v>
      </c>
      <c r="K266" s="90"/>
      <c r="L266" s="53"/>
      <c r="M266" s="53"/>
      <c r="N266" s="35" t="str">
        <f t="shared" si="4"/>
        <v xml:space="preserve">  , USE_YN VARCHAR(1) DEFAULT 'Y' COMMENT '사용 여부'</v>
      </c>
    </row>
    <row r="267" spans="1:18" x14ac:dyDescent="0.35">
      <c r="A267" s="43">
        <v>265</v>
      </c>
      <c r="B267" s="52" t="str">
        <f>VLOOKUP($C267,table!$B:$D,3,FALSE)</f>
        <v>공통</v>
      </c>
      <c r="C267" s="53" t="s">
        <v>765</v>
      </c>
      <c r="D267" s="40" t="str">
        <f>VLOOKUP($C267,table!$B:$D,2,FALSE)</f>
        <v>T_HOLIDAY</v>
      </c>
      <c r="E267" s="74">
        <v>8</v>
      </c>
      <c r="F267" s="66" t="s">
        <v>777</v>
      </c>
      <c r="G267" s="53" t="str">
        <f>VLOOKUP($F267,domain!$B:$D,2,FALSE)</f>
        <v>HOLI_TYPE</v>
      </c>
      <c r="H267" s="53" t="str">
        <f>VLOOKUP($F267,domain!$B:$D,3,FALSE)</f>
        <v>VARCHAR(1)</v>
      </c>
      <c r="I267" s="52" t="s">
        <v>172</v>
      </c>
      <c r="J267" s="53" t="s">
        <v>779</v>
      </c>
      <c r="K267" s="90"/>
      <c r="L267" s="53" t="s">
        <v>780</v>
      </c>
      <c r="M267" s="53"/>
      <c r="N267" s="35" t="str">
        <f t="shared" si="4"/>
        <v xml:space="preserve">  , HOLI_TYPE VARCHAR(1) DEFAULT 'C' COMMENT '휴일 타입 C:국가, W: 주말, T: 임시'</v>
      </c>
    </row>
    <row r="268" spans="1:18" s="35" customFormat="1" x14ac:dyDescent="0.35">
      <c r="A268" s="43">
        <v>266</v>
      </c>
      <c r="B268" s="43" t="str">
        <f>VLOOKUP($C268,[1]table!$B:$D,3,FALSE)</f>
        <v>로그</v>
      </c>
      <c r="C268" s="2" t="s">
        <v>468</v>
      </c>
      <c r="D268" s="40" t="str">
        <f>VLOOKUP($C268,table!$B:$D,2,FALSE)</f>
        <v>T_LOG_REF_INFO</v>
      </c>
      <c r="E268" s="43">
        <v>1</v>
      </c>
      <c r="F268" s="65" t="s">
        <v>787</v>
      </c>
      <c r="G268" s="2" t="str">
        <f>VLOOKUP($F268,domain!$B:$D,2,FALSE)</f>
        <v>LOG_ID</v>
      </c>
      <c r="H268" s="2" t="str">
        <f>VLOOKUP($F268,domain!$B:$D,3,FALSE)</f>
        <v>NUMERIC(9,0)</v>
      </c>
      <c r="I268" s="43" t="s">
        <v>30</v>
      </c>
      <c r="J268" s="2"/>
      <c r="K268" s="43">
        <v>1</v>
      </c>
      <c r="L268" s="2"/>
      <c r="M268" s="2"/>
      <c r="N268" s="35" t="str">
        <f t="shared" si="4"/>
        <v xml:space="preserve">    LOG_ID NUMERIC(9,0) NOT NULL COMMENT '로그 참조 ID'</v>
      </c>
    </row>
    <row r="269" spans="1:18" s="35" customFormat="1" x14ac:dyDescent="0.35">
      <c r="A269" s="43">
        <v>267</v>
      </c>
      <c r="B269" s="43" t="str">
        <f>VLOOKUP($C269,[1]table!$B:$D,3,FALSE)</f>
        <v>로그</v>
      </c>
      <c r="C269" s="2" t="s">
        <v>468</v>
      </c>
      <c r="D269" s="40" t="str">
        <f>VLOOKUP($C269,table!$B:$D,2,FALSE)</f>
        <v>T_LOG_REF_INFO</v>
      </c>
      <c r="E269" s="43">
        <v>2</v>
      </c>
      <c r="F269" s="65" t="s">
        <v>469</v>
      </c>
      <c r="G269" s="2" t="str">
        <f>VLOOKUP($F269,domain!$B:$D,2,FALSE)</f>
        <v>CONTROLLER_NM</v>
      </c>
      <c r="H269" s="2" t="str">
        <f>VLOOKUP($F269,domain!$B:$D,3,FALSE)</f>
        <v>VARCHAR(256)</v>
      </c>
      <c r="I269" s="43" t="s">
        <v>30</v>
      </c>
      <c r="J269" s="2"/>
      <c r="K269" s="43">
        <v>2</v>
      </c>
      <c r="L269" s="2"/>
      <c r="M269" s="2"/>
      <c r="N269" s="35" t="str">
        <f t="shared" si="4"/>
        <v xml:space="preserve">  , CONTROLLER_NM VARCHAR(256) NOT NULL COMMENT '컨트롤러 명'</v>
      </c>
    </row>
    <row r="270" spans="1:18" s="35" customFormat="1" x14ac:dyDescent="0.35">
      <c r="A270" s="43">
        <v>268</v>
      </c>
      <c r="B270" s="43" t="str">
        <f>VLOOKUP($C270,[1]table!$B:$D,3,FALSE)</f>
        <v>로그</v>
      </c>
      <c r="C270" s="2" t="s">
        <v>468</v>
      </c>
      <c r="D270" s="40" t="str">
        <f>VLOOKUP($C270,table!$B:$D,2,FALSE)</f>
        <v>T_LOG_REF_INFO</v>
      </c>
      <c r="E270" s="43">
        <v>3</v>
      </c>
      <c r="F270" s="65" t="s">
        <v>470</v>
      </c>
      <c r="G270" s="2" t="str">
        <f>VLOOKUP($F270,domain!$B:$D,2,FALSE)</f>
        <v>METHOD_NM</v>
      </c>
      <c r="H270" s="2" t="str">
        <f>VLOOKUP($F270,domain!$B:$D,3,FALSE)</f>
        <v>VARCHAR(256)</v>
      </c>
      <c r="I270" s="43" t="s">
        <v>30</v>
      </c>
      <c r="J270" s="2"/>
      <c r="K270" s="43">
        <v>3</v>
      </c>
      <c r="L270" s="2"/>
      <c r="M270" s="2"/>
      <c r="N270" s="35" t="str">
        <f t="shared" si="4"/>
        <v xml:space="preserve">  , METHOD_NM VARCHAR(256) NOT NULL COMMENT '메소드 명'</v>
      </c>
    </row>
    <row r="271" spans="1:18" s="35" customFormat="1" x14ac:dyDescent="0.35">
      <c r="A271" s="43">
        <v>269</v>
      </c>
      <c r="B271" s="43" t="str">
        <f>VLOOKUP($C271,[1]table!$B:$D,3,FALSE)</f>
        <v>로그</v>
      </c>
      <c r="C271" s="2" t="s">
        <v>468</v>
      </c>
      <c r="D271" s="40" t="str">
        <f>VLOOKUP($C271,table!$B:$D,2,FALSE)</f>
        <v>T_LOG_REF_INFO</v>
      </c>
      <c r="E271" s="43">
        <v>4</v>
      </c>
      <c r="F271" s="65" t="s">
        <v>471</v>
      </c>
      <c r="G271" s="2" t="str">
        <f>VLOOKUP($F271,domain!$B:$D,2,FALSE)</f>
        <v>PROGRAM_NM</v>
      </c>
      <c r="H271" s="2" t="str">
        <f>VLOOKUP($F271,domain!$B:$D,3,FALSE)</f>
        <v>VARCHAR(256)</v>
      </c>
      <c r="I271" s="43" t="s">
        <v>30</v>
      </c>
      <c r="J271" s="2"/>
      <c r="K271" s="43"/>
      <c r="L271" s="2"/>
      <c r="M271" s="2"/>
      <c r="N271" s="35" t="str">
        <f t="shared" si="4"/>
        <v xml:space="preserve">  , PROGRAM_NM VARCHAR(256) NOT NULL COMMENT '프로그램 명'</v>
      </c>
    </row>
    <row r="272" spans="1:18" s="35" customFormat="1" x14ac:dyDescent="0.35">
      <c r="A272" s="43">
        <v>270</v>
      </c>
      <c r="B272" s="43" t="str">
        <f>VLOOKUP($C272,[1]table!$B:$D,3,FALSE)</f>
        <v>로그</v>
      </c>
      <c r="C272" s="2" t="s">
        <v>468</v>
      </c>
      <c r="D272" s="40" t="str">
        <f>VLOOKUP($C272,table!$B:$D,2,FALSE)</f>
        <v>T_LOG_REF_INFO</v>
      </c>
      <c r="E272" s="43">
        <v>5</v>
      </c>
      <c r="F272" s="65" t="s">
        <v>447</v>
      </c>
      <c r="G272" s="2" t="str">
        <f>VLOOKUP($F272,domain!$B:$D,2,FALSE)</f>
        <v>RGST_ID</v>
      </c>
      <c r="H272" s="2" t="str">
        <f>VLOOKUP($F272,domain!$B:$D,3,FALSE)</f>
        <v>VARCHAR(32)</v>
      </c>
      <c r="I272" s="43" t="s">
        <v>29</v>
      </c>
      <c r="J272" s="2"/>
      <c r="K272" s="43"/>
      <c r="L272" s="2"/>
      <c r="M272" s="2"/>
      <c r="N272" s="35" t="str">
        <f t="shared" si="4"/>
        <v xml:space="preserve">  , RGST_ID VARCHAR(32) COMMENT '등록 ID'</v>
      </c>
    </row>
    <row r="273" spans="1:14" s="35" customFormat="1" x14ac:dyDescent="0.35">
      <c r="A273" s="43">
        <v>271</v>
      </c>
      <c r="B273" s="43" t="str">
        <f>VLOOKUP($C273,[1]table!$B:$D,3,FALSE)</f>
        <v>로그</v>
      </c>
      <c r="C273" s="2" t="s">
        <v>468</v>
      </c>
      <c r="D273" s="40" t="str">
        <f>VLOOKUP($C273,table!$B:$D,2,FALSE)</f>
        <v>T_LOG_REF_INFO</v>
      </c>
      <c r="E273" s="43">
        <v>6</v>
      </c>
      <c r="F273" s="65" t="s">
        <v>379</v>
      </c>
      <c r="G273" s="2" t="str">
        <f>VLOOKUP($F273,domain!$B:$D,2,FALSE)</f>
        <v>RGST_DT</v>
      </c>
      <c r="H273" s="2" t="str">
        <f>VLOOKUP($F273,domain!$B:$D,3,FALSE)</f>
        <v>TIMESTAMP</v>
      </c>
      <c r="I273" s="43" t="s">
        <v>29</v>
      </c>
      <c r="J273" s="2"/>
      <c r="K273" s="43"/>
      <c r="L273" s="2"/>
      <c r="M273" s="2"/>
      <c r="N273" s="35" t="str">
        <f t="shared" si="4"/>
        <v xml:space="preserve">  , RGST_DT TIMESTAMP COMMENT '등록 일시'</v>
      </c>
    </row>
    <row r="274" spans="1:14" s="60" customFormat="1" x14ac:dyDescent="0.35">
      <c r="A274" s="43">
        <v>272</v>
      </c>
      <c r="B274" s="78" t="str">
        <f>VLOOKUP($C274,table!$B:$D,3,FALSE)</f>
        <v>관리자</v>
      </c>
      <c r="C274" s="53" t="s">
        <v>981</v>
      </c>
      <c r="D274" s="80" t="str">
        <f>VLOOKUP($C274,table!$B:$D,2,FALSE)</f>
        <v>T_COMPANY</v>
      </c>
      <c r="E274" s="78">
        <v>1</v>
      </c>
      <c r="F274" s="66" t="s">
        <v>990</v>
      </c>
      <c r="G274" s="53" t="str">
        <f>VLOOKUP($F274,domain!$B:$D,2,FALSE)</f>
        <v>COMPANY_ID</v>
      </c>
      <c r="H274" s="53" t="str">
        <f>VLOOKUP($F274,domain!$B:$D,3,FALSE)</f>
        <v>VARCHAR(16)</v>
      </c>
      <c r="I274" s="78" t="s">
        <v>173</v>
      </c>
      <c r="J274" s="53"/>
      <c r="K274" s="90">
        <v>1</v>
      </c>
      <c r="L274" s="53"/>
      <c r="M274" s="53"/>
      <c r="N274" s="60" t="str">
        <f t="shared" si="4"/>
        <v xml:space="preserve">    COMPANY_ID VARCHAR(16) NOT NULL COMMENT '회사 ID'</v>
      </c>
    </row>
    <row r="275" spans="1:14" s="60" customFormat="1" x14ac:dyDescent="0.35">
      <c r="A275" s="43">
        <v>273</v>
      </c>
      <c r="B275" s="78" t="str">
        <f>VLOOKUP($C275,table!$B:$D,3,FALSE)</f>
        <v>관리자</v>
      </c>
      <c r="C275" s="53" t="s">
        <v>981</v>
      </c>
      <c r="D275" s="80" t="str">
        <f>VLOOKUP($C275,table!$B:$D,2,FALSE)</f>
        <v>T_COMPANY</v>
      </c>
      <c r="E275" s="78">
        <v>2</v>
      </c>
      <c r="F275" s="66" t="s">
        <v>983</v>
      </c>
      <c r="G275" s="53" t="str">
        <f>VLOOKUP($F275,domain!$B:$D,2,FALSE)</f>
        <v>COMPANY_CODE</v>
      </c>
      <c r="H275" s="53" t="str">
        <f>VLOOKUP($F275,domain!$B:$D,3,FALSE)</f>
        <v>VARCHAR(16)</v>
      </c>
      <c r="I275" s="78" t="s">
        <v>173</v>
      </c>
      <c r="J275" s="53"/>
      <c r="K275" s="90">
        <v>1</v>
      </c>
      <c r="L275" s="53"/>
      <c r="M275" s="53"/>
      <c r="N275" s="60" t="str">
        <f t="shared" si="4"/>
        <v xml:space="preserve">  , COMPANY_CODE VARCHAR(16) NOT NULL COMMENT '회사 코드'</v>
      </c>
    </row>
    <row r="276" spans="1:14" s="60" customFormat="1" x14ac:dyDescent="0.35">
      <c r="A276" s="43">
        <v>274</v>
      </c>
      <c r="B276" s="78" t="str">
        <f>VLOOKUP($C276,table!$B:$D,3,FALSE)</f>
        <v>관리자</v>
      </c>
      <c r="C276" s="53" t="s">
        <v>981</v>
      </c>
      <c r="D276" s="80" t="str">
        <f>VLOOKUP($C276,table!$B:$D,2,FALSE)</f>
        <v>T_COMPANY</v>
      </c>
      <c r="E276" s="78">
        <v>3</v>
      </c>
      <c r="F276" s="66" t="s">
        <v>984</v>
      </c>
      <c r="G276" s="53" t="str">
        <f>VLOOKUP($F276,domain!$B:$D,2,FALSE)</f>
        <v>COMPANY_NO</v>
      </c>
      <c r="H276" s="53" t="str">
        <f>VLOOKUP($F276,domain!$B:$D,3,FALSE)</f>
        <v>VARCHAR(16)</v>
      </c>
      <c r="I276" s="78" t="s">
        <v>173</v>
      </c>
      <c r="J276" s="53"/>
      <c r="K276" s="90">
        <v>2</v>
      </c>
      <c r="L276" s="53"/>
      <c r="M276" s="53"/>
      <c r="N276" s="60" t="str">
        <f t="shared" si="4"/>
        <v xml:space="preserve">  , COMPANY_NO VARCHAR(16) NOT NULL COMMENT '사업자번호'</v>
      </c>
    </row>
    <row r="277" spans="1:14" s="60" customFormat="1" x14ac:dyDescent="0.35">
      <c r="A277" s="43">
        <v>275</v>
      </c>
      <c r="B277" s="78" t="str">
        <f>VLOOKUP($C277,table!$B:$D,3,FALSE)</f>
        <v>관리자</v>
      </c>
      <c r="C277" s="53" t="s">
        <v>981</v>
      </c>
      <c r="D277" s="80" t="str">
        <f>VLOOKUP($C277,table!$B:$D,2,FALSE)</f>
        <v>T_COMPANY</v>
      </c>
      <c r="E277" s="78">
        <v>4</v>
      </c>
      <c r="F277" s="66" t="s">
        <v>989</v>
      </c>
      <c r="G277" s="53" t="str">
        <f>VLOOKUP($F277,domain!$B:$D,2,FALSE)</f>
        <v>COMPANY_NM</v>
      </c>
      <c r="H277" s="53" t="str">
        <f>VLOOKUP($F277,domain!$B:$D,3,FALSE)</f>
        <v>VARCHAR(100)</v>
      </c>
      <c r="I277" s="78" t="s">
        <v>173</v>
      </c>
      <c r="J277" s="53"/>
      <c r="K277" s="90"/>
      <c r="L277" s="53"/>
      <c r="M277" s="53"/>
      <c r="N277" s="60" t="str">
        <f t="shared" si="4"/>
        <v xml:space="preserve">  , COMPANY_NM VARCHAR(100) NOT NULL COMMENT '회사 명'</v>
      </c>
    </row>
    <row r="278" spans="1:14" s="60" customFormat="1" x14ac:dyDescent="0.35">
      <c r="A278" s="43">
        <v>276</v>
      </c>
      <c r="B278" s="78" t="str">
        <f>VLOOKUP($C278,table!$B:$D,3,FALSE)</f>
        <v>관리자</v>
      </c>
      <c r="C278" s="53" t="s">
        <v>981</v>
      </c>
      <c r="D278" s="80" t="str">
        <f>VLOOKUP($C278,table!$B:$D,2,FALSE)</f>
        <v>T_COMPANY</v>
      </c>
      <c r="E278" s="78">
        <v>4</v>
      </c>
      <c r="F278" s="66" t="s">
        <v>996</v>
      </c>
      <c r="G278" s="53" t="str">
        <f>VLOOKUP($F278,domain!$B:$D,2,FALSE)</f>
        <v>COMPANY_DSC</v>
      </c>
      <c r="H278" s="53" t="str">
        <f>VLOOKUP($F278,domain!$B:$D,3,FALSE)</f>
        <v>VARCHAR(4000)</v>
      </c>
      <c r="I278" s="78" t="s">
        <v>172</v>
      </c>
      <c r="J278" s="53"/>
      <c r="K278" s="90"/>
      <c r="L278" s="53"/>
      <c r="M278" s="53"/>
      <c r="N278" s="60" t="str">
        <f t="shared" si="4"/>
        <v xml:space="preserve">  , COMPANY_DSC VARCHAR(4000) COMMENT '회사 설명'</v>
      </c>
    </row>
    <row r="279" spans="1:14" s="60" customFormat="1" x14ac:dyDescent="0.35">
      <c r="A279" s="43">
        <v>277</v>
      </c>
      <c r="B279" s="78" t="str">
        <f>VLOOKUP($C279,table!$B:$D,3,FALSE)</f>
        <v>관리자</v>
      </c>
      <c r="C279" s="53" t="s">
        <v>981</v>
      </c>
      <c r="D279" s="80" t="str">
        <f>VLOOKUP($C279,table!$B:$D,2,FALSE)</f>
        <v>T_COMPANY</v>
      </c>
      <c r="E279" s="78">
        <v>5</v>
      </c>
      <c r="F279" s="66" t="s">
        <v>985</v>
      </c>
      <c r="G279" s="53" t="str">
        <f>VLOOKUP($F279,domain!$B:$D,2,FALSE)</f>
        <v>ADDRESS</v>
      </c>
      <c r="H279" s="53" t="str">
        <f>VLOOKUP($F279,domain!$B:$D,3,FALSE)</f>
        <v>VARCHAR(4000)</v>
      </c>
      <c r="I279" s="78" t="s">
        <v>173</v>
      </c>
      <c r="J279" s="53"/>
      <c r="K279" s="90"/>
      <c r="L279" s="53"/>
      <c r="M279" s="53"/>
      <c r="N279" s="60" t="str">
        <f t="shared" si="4"/>
        <v xml:space="preserve">  , ADDRESS VARCHAR(4000) NOT NULL COMMENT '주소'</v>
      </c>
    </row>
    <row r="280" spans="1:14" s="60" customFormat="1" x14ac:dyDescent="0.35">
      <c r="A280" s="43">
        <v>278</v>
      </c>
      <c r="B280" s="78" t="str">
        <f>VLOOKUP($C280,table!$B:$D,3,FALSE)</f>
        <v>관리자</v>
      </c>
      <c r="C280" s="53" t="s">
        <v>981</v>
      </c>
      <c r="D280" s="80" t="str">
        <f>VLOOKUP($C280,table!$B:$D,2,FALSE)</f>
        <v>T_COMPANY</v>
      </c>
      <c r="E280" s="78">
        <v>6</v>
      </c>
      <c r="F280" s="66" t="s">
        <v>987</v>
      </c>
      <c r="G280" s="53" t="str">
        <f>VLOOKUP($F280,domain!$B:$D,2,FALSE)</f>
        <v>TELEPHONE_NO</v>
      </c>
      <c r="H280" s="53" t="str">
        <f>VLOOKUP($F280,domain!$B:$D,3,FALSE)</f>
        <v>VARCHAR(16)</v>
      </c>
      <c r="I280" s="78" t="s">
        <v>172</v>
      </c>
      <c r="J280" s="53"/>
      <c r="K280" s="90"/>
      <c r="L280" s="53"/>
      <c r="M280" s="53"/>
      <c r="N280" s="60" t="str">
        <f t="shared" si="4"/>
        <v xml:space="preserve">  , TELEPHONE_NO VARCHAR(16) COMMENT '전화번호'</v>
      </c>
    </row>
    <row r="281" spans="1:14" s="60" customFormat="1" x14ac:dyDescent="0.35">
      <c r="A281" s="43">
        <v>279</v>
      </c>
      <c r="B281" s="78" t="str">
        <f>VLOOKUP($C281,table!$B:$D,3,FALSE)</f>
        <v>관리자</v>
      </c>
      <c r="C281" s="53" t="s">
        <v>981</v>
      </c>
      <c r="D281" s="80" t="str">
        <f>VLOOKUP($C281,table!$B:$D,2,FALSE)</f>
        <v>T_COMPANY</v>
      </c>
      <c r="E281" s="78">
        <v>7</v>
      </c>
      <c r="F281" s="66" t="s">
        <v>986</v>
      </c>
      <c r="G281" s="53" t="str">
        <f>VLOOKUP($F281,domain!$B:$D,2,FALSE)</f>
        <v>REPRESENTATIVE_NM</v>
      </c>
      <c r="H281" s="53" t="str">
        <f>VLOOKUP($F281,domain!$B:$D,3,FALSE)</f>
        <v>VARCHAR(16)</v>
      </c>
      <c r="I281" s="78" t="s">
        <v>172</v>
      </c>
      <c r="J281" s="53"/>
      <c r="K281" s="90"/>
      <c r="L281" s="53"/>
      <c r="M281" s="53"/>
      <c r="N281" s="60" t="str">
        <f t="shared" si="4"/>
        <v xml:space="preserve">  , REPRESENTATIVE_NM VARCHAR(16) COMMENT '대표자명'</v>
      </c>
    </row>
    <row r="282" spans="1:14" s="60" customFormat="1" x14ac:dyDescent="0.35">
      <c r="A282" s="43">
        <v>280</v>
      </c>
      <c r="B282" s="78" t="str">
        <f>VLOOKUP($C282,table!$B:$D,3,FALSE)</f>
        <v>관리자</v>
      </c>
      <c r="C282" s="53" t="s">
        <v>981</v>
      </c>
      <c r="D282" s="80" t="str">
        <f>VLOOKUP($C282,table!$B:$D,2,FALSE)</f>
        <v>T_COMPANY</v>
      </c>
      <c r="E282" s="78">
        <v>8</v>
      </c>
      <c r="F282" s="66" t="s">
        <v>0</v>
      </c>
      <c r="G282" s="53" t="str">
        <f>VLOOKUP($F282,domain!$B:$D,2,FALSE)</f>
        <v>NOTE</v>
      </c>
      <c r="H282" s="53" t="str">
        <f>VLOOKUP($F282,domain!$B:$D,3,FALSE)</f>
        <v>VARCHAR(4000)</v>
      </c>
      <c r="I282" s="78" t="s">
        <v>172</v>
      </c>
      <c r="J282" s="53"/>
      <c r="K282" s="90"/>
      <c r="L282" s="53"/>
      <c r="M282" s="53"/>
      <c r="N282" s="60" t="str">
        <f t="shared" si="4"/>
        <v xml:space="preserve">  , NOTE VARCHAR(4000) COMMENT '비고'</v>
      </c>
    </row>
    <row r="283" spans="1:14" s="60" customFormat="1" x14ac:dyDescent="0.35">
      <c r="A283" s="43">
        <v>281</v>
      </c>
      <c r="B283" s="78" t="str">
        <f>VLOOKUP($C283,table!$B:$D,3,FALSE)</f>
        <v>관리자</v>
      </c>
      <c r="C283" s="53" t="s">
        <v>981</v>
      </c>
      <c r="D283" s="80" t="str">
        <f>VLOOKUP($C283,table!$B:$D,2,FALSE)</f>
        <v>T_COMPANY</v>
      </c>
      <c r="E283" s="78">
        <v>9</v>
      </c>
      <c r="F283" s="66" t="s">
        <v>446</v>
      </c>
      <c r="G283" s="53" t="str">
        <f>VLOOKUP($F283,domain!$B:$D,2,FALSE)</f>
        <v>USE_YN</v>
      </c>
      <c r="H283" s="53" t="str">
        <f>VLOOKUP($F283,domain!$B:$D,3,FALSE)</f>
        <v>VARCHAR(1)</v>
      </c>
      <c r="I283" s="78" t="s">
        <v>172</v>
      </c>
      <c r="J283" s="60" t="s">
        <v>761</v>
      </c>
      <c r="K283" s="90"/>
      <c r="L283" s="53"/>
      <c r="M283" s="53"/>
      <c r="N283" s="60" t="str">
        <f t="shared" si="4"/>
        <v xml:space="preserve">  , USE_YN VARCHAR(1) DEFAULT 'Y' COMMENT '사용 여부'</v>
      </c>
    </row>
    <row r="284" spans="1:14" s="60" customFormat="1" x14ac:dyDescent="0.35">
      <c r="A284" s="43">
        <v>282</v>
      </c>
      <c r="B284" s="78" t="str">
        <f>VLOOKUP($C284,table!$B:$D,3,FALSE)</f>
        <v>관리자</v>
      </c>
      <c r="C284" s="53" t="s">
        <v>981</v>
      </c>
      <c r="D284" s="80" t="str">
        <f>VLOOKUP($C284,table!$B:$D,2,FALSE)</f>
        <v>T_COMPANY</v>
      </c>
      <c r="E284" s="78">
        <v>10</v>
      </c>
      <c r="F284" s="66" t="s">
        <v>57</v>
      </c>
      <c r="G284" s="53" t="str">
        <f>VLOOKUP($F284,domain!$B:$D,2,FALSE)</f>
        <v>RGST_ID</v>
      </c>
      <c r="H284" s="53" t="str">
        <f>VLOOKUP($F284,domain!$B:$D,3,FALSE)</f>
        <v>VARCHAR(32)</v>
      </c>
      <c r="I284" s="78" t="s">
        <v>173</v>
      </c>
      <c r="J284" s="53"/>
      <c r="K284" s="90"/>
      <c r="L284" s="53"/>
      <c r="M284" s="53"/>
      <c r="N284" s="60" t="str">
        <f t="shared" si="4"/>
        <v xml:space="preserve">  , RGST_ID VARCHAR(32) NOT NULL COMMENT '등록 ID'</v>
      </c>
    </row>
    <row r="285" spans="1:14" s="60" customFormat="1" x14ac:dyDescent="0.35">
      <c r="A285" s="43">
        <v>283</v>
      </c>
      <c r="B285" s="78" t="str">
        <f>VLOOKUP($C285,table!$B:$D,3,FALSE)</f>
        <v>관리자</v>
      </c>
      <c r="C285" s="53" t="s">
        <v>981</v>
      </c>
      <c r="D285" s="80" t="str">
        <f>VLOOKUP($C285,table!$B:$D,2,FALSE)</f>
        <v>T_COMPANY</v>
      </c>
      <c r="E285" s="78">
        <v>11</v>
      </c>
      <c r="F285" s="66" t="s">
        <v>379</v>
      </c>
      <c r="G285" s="53" t="str">
        <f>VLOOKUP($F285,domain!$B:$D,2,FALSE)</f>
        <v>RGST_DT</v>
      </c>
      <c r="H285" s="53" t="str">
        <f>VLOOKUP($F285,domain!$B:$D,3,FALSE)</f>
        <v>TIMESTAMP</v>
      </c>
      <c r="I285" s="78" t="s">
        <v>173</v>
      </c>
      <c r="J285" s="53"/>
      <c r="K285" s="90"/>
      <c r="L285" s="53"/>
      <c r="M285" s="53"/>
      <c r="N285" s="60" t="str">
        <f t="shared" si="4"/>
        <v xml:space="preserve">  , RGST_DT TIMESTAMP NOT NULL COMMENT '등록 일시'</v>
      </c>
    </row>
    <row r="286" spans="1:14" s="60" customFormat="1" x14ac:dyDescent="0.35">
      <c r="A286" s="43">
        <v>284</v>
      </c>
      <c r="B286" s="78" t="str">
        <f>VLOOKUP($C286,table!$B:$D,3,FALSE)</f>
        <v>관리자</v>
      </c>
      <c r="C286" s="53" t="s">
        <v>981</v>
      </c>
      <c r="D286" s="80" t="str">
        <f>VLOOKUP($C286,table!$B:$D,2,FALSE)</f>
        <v>T_COMPANY</v>
      </c>
      <c r="E286" s="78">
        <v>12</v>
      </c>
      <c r="F286" s="66" t="s">
        <v>84</v>
      </c>
      <c r="G286" s="53" t="str">
        <f>VLOOKUP($F286,domain!$B:$D,2,FALSE)</f>
        <v>MODI_ID</v>
      </c>
      <c r="H286" s="53" t="str">
        <f>VLOOKUP($F286,domain!$B:$D,3,FALSE)</f>
        <v>VARCHAR(32)</v>
      </c>
      <c r="I286" s="78" t="s">
        <v>173</v>
      </c>
      <c r="J286" s="53"/>
      <c r="K286" s="90"/>
      <c r="L286" s="53"/>
      <c r="M286" s="53"/>
      <c r="N286" s="60" t="str">
        <f t="shared" si="4"/>
        <v xml:space="preserve">  , MODI_ID VARCHAR(32) NOT NULL COMMENT '수정 ID'</v>
      </c>
    </row>
    <row r="287" spans="1:14" s="60" customFormat="1" x14ac:dyDescent="0.35">
      <c r="A287" s="43">
        <v>285</v>
      </c>
      <c r="B287" s="78" t="str">
        <f>VLOOKUP($C287,table!$B:$D,3,FALSE)</f>
        <v>관리자</v>
      </c>
      <c r="C287" s="53" t="s">
        <v>981</v>
      </c>
      <c r="D287" s="80" t="str">
        <f>VLOOKUP($C287,table!$B:$D,2,FALSE)</f>
        <v>T_COMPANY</v>
      </c>
      <c r="E287" s="78">
        <v>13</v>
      </c>
      <c r="F287" s="66" t="s">
        <v>88</v>
      </c>
      <c r="G287" s="53" t="str">
        <f>VLOOKUP($F287,domain!$B:$D,2,FALSE)</f>
        <v>MODI_DT</v>
      </c>
      <c r="H287" s="53" t="str">
        <f>VLOOKUP($F287,domain!$B:$D,3,FALSE)</f>
        <v>TIMESTAMP</v>
      </c>
      <c r="I287" s="78" t="s">
        <v>173</v>
      </c>
      <c r="J287" s="53"/>
      <c r="K287" s="90"/>
      <c r="L287" s="53"/>
      <c r="M287" s="53"/>
      <c r="N287" s="60" t="str">
        <f t="shared" ref="N287:N336" si="5">IF(E287=1,"    ","  , ")&amp;G287&amp;" "&amp;H287&amp;IF(J287="",""," "&amp;J287)&amp;IF(I287="N"," NOT NULL","")&amp;" COMMENT '"&amp;F287&amp;IF(L287="",""," "&amp;L287)&amp;"'"</f>
        <v xml:space="preserve">  , MODI_DT TIMESTAMP NOT NULL COMMENT '수정 일시'</v>
      </c>
    </row>
    <row r="288" spans="1:14" x14ac:dyDescent="0.35">
      <c r="A288" s="43">
        <v>286</v>
      </c>
      <c r="B288" s="14" t="str">
        <f>VLOOKUP($C288,table!$B:$D,3,FALSE)</f>
        <v>공통</v>
      </c>
      <c r="C288" s="6" t="s">
        <v>1023</v>
      </c>
      <c r="D288" s="40" t="str">
        <f>VLOOKUP($C288,table!$B:$D,2,FALSE)</f>
        <v>T_REPORT</v>
      </c>
      <c r="E288" s="14">
        <v>1</v>
      </c>
      <c r="F288" s="2" t="s">
        <v>1028</v>
      </c>
      <c r="G288" s="6" t="str">
        <f>VLOOKUP($F288,domain!$B:$D,2,FALSE)</f>
        <v>REPORT_ID</v>
      </c>
      <c r="H288" s="6" t="str">
        <f>VLOOKUP($F288,domain!$B:$D,3,FALSE)</f>
        <v>VARCHAR(16)</v>
      </c>
      <c r="I288" s="14" t="s">
        <v>173</v>
      </c>
      <c r="J288" s="2"/>
      <c r="K288" s="43"/>
      <c r="L288" s="2"/>
      <c r="M288" s="2"/>
      <c r="N288" s="35" t="str">
        <f t="shared" si="5"/>
        <v xml:space="preserve">    REPORT_ID VARCHAR(16) NOT NULL COMMENT '레포트 ID'</v>
      </c>
    </row>
    <row r="289" spans="1:14" x14ac:dyDescent="0.35">
      <c r="A289" s="43">
        <v>287</v>
      </c>
      <c r="B289" s="14" t="str">
        <f>VLOOKUP($C289,table!$B:$D,3,FALSE)</f>
        <v>공통</v>
      </c>
      <c r="C289" s="6" t="s">
        <v>1023</v>
      </c>
      <c r="D289" s="40" t="str">
        <f>VLOOKUP($C289,table!$B:$D,2,FALSE)</f>
        <v>T_REPORT</v>
      </c>
      <c r="E289" s="14">
        <v>2</v>
      </c>
      <c r="F289" s="2" t="s">
        <v>1029</v>
      </c>
      <c r="G289" s="6" t="str">
        <f>VLOOKUP($F289,domain!$B:$D,2,FALSE)</f>
        <v>REPORT_NM</v>
      </c>
      <c r="H289" s="6" t="str">
        <f>VLOOKUP($F289,domain!$B:$D,3,FALSE)</f>
        <v>VARCHAR(256)</v>
      </c>
      <c r="I289" s="14" t="s">
        <v>173</v>
      </c>
      <c r="J289" s="2"/>
      <c r="K289" s="43"/>
      <c r="L289" s="2"/>
      <c r="M289" s="2"/>
      <c r="N289" s="35" t="str">
        <f t="shared" si="5"/>
        <v xml:space="preserve">  , REPORT_NM VARCHAR(256) NOT NULL COMMENT '레포트 명'</v>
      </c>
    </row>
    <row r="290" spans="1:14" x14ac:dyDescent="0.35">
      <c r="A290" s="43">
        <v>288</v>
      </c>
      <c r="B290" s="14" t="str">
        <f>VLOOKUP($C290,table!$B:$D,3,FALSE)</f>
        <v>공통</v>
      </c>
      <c r="C290" s="6" t="s">
        <v>1023</v>
      </c>
      <c r="D290" s="40" t="str">
        <f>VLOOKUP($C290,table!$B:$D,2,FALSE)</f>
        <v>T_REPORT</v>
      </c>
      <c r="E290" s="14">
        <v>3</v>
      </c>
      <c r="F290" s="2" t="s">
        <v>1030</v>
      </c>
      <c r="G290" s="6" t="str">
        <f>VLOOKUP($F290,domain!$B:$D,2,FALSE)</f>
        <v>REPORT_URL</v>
      </c>
      <c r="H290" s="6" t="str">
        <f>VLOOKUP($F290,domain!$B:$D,3,FALSE)</f>
        <v>VARCHAR(4000)</v>
      </c>
      <c r="I290" s="14" t="s">
        <v>173</v>
      </c>
      <c r="J290" s="2"/>
      <c r="K290" s="43"/>
      <c r="L290" s="2"/>
      <c r="M290" s="2"/>
      <c r="N290" s="35" t="str">
        <f t="shared" si="5"/>
        <v xml:space="preserve">  , REPORT_URL VARCHAR(4000) NOT NULL COMMENT '레포트 URL'</v>
      </c>
    </row>
    <row r="291" spans="1:14" x14ac:dyDescent="0.35">
      <c r="A291" s="43">
        <v>289</v>
      </c>
      <c r="B291" s="14" t="str">
        <f>VLOOKUP($C291,table!$B:$D,3,FALSE)</f>
        <v>공통</v>
      </c>
      <c r="C291" s="6" t="s">
        <v>1023</v>
      </c>
      <c r="D291" s="40" t="str">
        <f>VLOOKUP($C291,table!$B:$D,2,FALSE)</f>
        <v>T_REPORT</v>
      </c>
      <c r="E291" s="14">
        <v>4</v>
      </c>
      <c r="F291" s="2" t="s">
        <v>983</v>
      </c>
      <c r="G291" s="6" t="str">
        <f>VLOOKUP($F291,domain!$B:$D,2,FALSE)</f>
        <v>COMPANY_CODE</v>
      </c>
      <c r="H291" s="6" t="str">
        <f>VLOOKUP($F291,domain!$B:$D,3,FALSE)</f>
        <v>VARCHAR(16)</v>
      </c>
      <c r="I291" s="14" t="s">
        <v>173</v>
      </c>
      <c r="J291" s="2"/>
      <c r="K291" s="43"/>
      <c r="L291" s="2"/>
      <c r="M291" s="2"/>
      <c r="N291" s="35" t="str">
        <f t="shared" si="5"/>
        <v xml:space="preserve">  , COMPANY_CODE VARCHAR(16) NOT NULL COMMENT '회사 코드'</v>
      </c>
    </row>
    <row r="292" spans="1:14" s="35" customFormat="1" x14ac:dyDescent="0.35">
      <c r="A292" s="43">
        <v>290</v>
      </c>
      <c r="B292" s="14" t="str">
        <f>VLOOKUP($C292,table!$B:$D,3,FALSE)</f>
        <v>공통</v>
      </c>
      <c r="C292" s="6" t="s">
        <v>1023</v>
      </c>
      <c r="D292" s="40" t="str">
        <f>VLOOKUP($C292,table!$B:$D,2,FALSE)</f>
        <v>T_REPORT</v>
      </c>
      <c r="E292" s="14">
        <v>5</v>
      </c>
      <c r="F292" s="2" t="s">
        <v>459</v>
      </c>
      <c r="G292" s="6" t="str">
        <f>VLOOKUP($F292,domain!$B:$D,2,FALSE)</f>
        <v>GROUP_ID</v>
      </c>
      <c r="H292" s="6" t="str">
        <f>VLOOKUP($F292,domain!$B:$D,3,FALSE)</f>
        <v>VARCHAR(64)</v>
      </c>
      <c r="I292" s="14" t="s">
        <v>172</v>
      </c>
      <c r="J292" s="2"/>
      <c r="K292" s="43"/>
      <c r="L292" s="2"/>
      <c r="M292" s="2"/>
      <c r="N292" s="35" t="str">
        <f>IF(E292=1,"    ","  , ")&amp;G292&amp;" "&amp;H292&amp;IF(J292="",""," "&amp;J292)&amp;IF(I292="N"," NOT NULL","")&amp;" COMMENT '"&amp;F292&amp;IF(L292="",""," "&amp;L292)&amp;"'"</f>
        <v xml:space="preserve">  , GROUP_ID VARCHAR(64) COMMENT '그룹 ID'</v>
      </c>
    </row>
    <row r="293" spans="1:14" s="35" customFormat="1" x14ac:dyDescent="0.35">
      <c r="A293" s="43">
        <v>291</v>
      </c>
      <c r="B293" s="14" t="str">
        <f>VLOOKUP($C293,table!$B:$D,3,FALSE)</f>
        <v>공통</v>
      </c>
      <c r="C293" s="6" t="s">
        <v>1023</v>
      </c>
      <c r="D293" s="40" t="str">
        <f>VLOOKUP($C293,table!$B:$D,2,FALSE)</f>
        <v>T_REPORT</v>
      </c>
      <c r="E293" s="14">
        <v>6</v>
      </c>
      <c r="F293" s="2" t="s">
        <v>1099</v>
      </c>
      <c r="G293" s="6" t="str">
        <f>VLOOKUP($F293,domain!$B:$D,2,FALSE)</f>
        <v>REPORT_TYPE</v>
      </c>
      <c r="H293" s="6" t="str">
        <f>VLOOKUP($F293,domain!$B:$D,3,FALSE)</f>
        <v>VARCHAR(1)</v>
      </c>
      <c r="I293" s="14" t="s">
        <v>173</v>
      </c>
      <c r="J293" s="2"/>
      <c r="K293" s="43"/>
      <c r="L293" s="2"/>
      <c r="M293" s="2"/>
      <c r="N293" s="35" t="str">
        <f>IF(E293=1,"    ","  , ")&amp;G293&amp;" "&amp;H293&amp;IF(J293="",""," "&amp;J293)&amp;IF(I293="N"," NOT NULL","")&amp;" COMMENT '"&amp;F293&amp;IF(L293="",""," "&amp;L293)&amp;"'"</f>
        <v xml:space="preserve">  , REPORT_TYPE VARCHAR(1) NOT NULL COMMENT '레포트 타입'</v>
      </c>
    </row>
    <row r="294" spans="1:14" x14ac:dyDescent="0.35">
      <c r="A294" s="43">
        <v>292</v>
      </c>
      <c r="B294" s="14" t="str">
        <f>VLOOKUP($C294,table!$B:$D,3,FALSE)</f>
        <v>공통</v>
      </c>
      <c r="C294" s="6" t="s">
        <v>1023</v>
      </c>
      <c r="D294" s="40" t="str">
        <f>VLOOKUP($C294,table!$B:$D,2,FALSE)</f>
        <v>T_REPORT</v>
      </c>
      <c r="E294" s="14">
        <v>7</v>
      </c>
      <c r="F294" s="2" t="s">
        <v>1031</v>
      </c>
      <c r="G294" s="6" t="str">
        <f>VLOOKUP($F294,domain!$B:$D,2,FALSE)</f>
        <v>REPORT_SIZE</v>
      </c>
      <c r="H294" s="6" t="str">
        <f>VLOOKUP($F294,domain!$B:$D,3,FALSE)</f>
        <v>VARCHAR(16)</v>
      </c>
      <c r="I294" s="14" t="s">
        <v>172</v>
      </c>
      <c r="J294" s="2"/>
      <c r="K294" s="43"/>
      <c r="L294" s="2"/>
      <c r="M294" s="2"/>
      <c r="N294" s="35" t="str">
        <f t="shared" si="5"/>
        <v xml:space="preserve">  , REPORT_SIZE VARCHAR(16) COMMENT '레포트 사이즈'</v>
      </c>
    </row>
    <row r="295" spans="1:14" s="35" customFormat="1" x14ac:dyDescent="0.35">
      <c r="A295" s="43">
        <v>293</v>
      </c>
      <c r="B295" s="14" t="str">
        <f>VLOOKUP($C295,table!$B:$D,3,FALSE)</f>
        <v>공통</v>
      </c>
      <c r="C295" s="6" t="s">
        <v>1023</v>
      </c>
      <c r="D295" s="40" t="str">
        <f>VLOOKUP($C295,table!$B:$D,2,FALSE)</f>
        <v>T_REPORT</v>
      </c>
      <c r="E295" s="14">
        <v>8</v>
      </c>
      <c r="F295" s="6" t="s">
        <v>1101</v>
      </c>
      <c r="G295" s="6" t="str">
        <f>VLOOKUP($F295,domain!$B:$D,2,FALSE)</f>
        <v>REPORT_DSC</v>
      </c>
      <c r="H295" s="6" t="str">
        <f>VLOOKUP($F295,domain!$B:$D,3,FALSE)</f>
        <v>VARCHAR(4000)</v>
      </c>
      <c r="I295" s="14" t="s">
        <v>172</v>
      </c>
      <c r="J295" s="6"/>
      <c r="K295" s="14"/>
      <c r="L295" s="6"/>
      <c r="M295" s="6"/>
      <c r="N295" s="35" t="str">
        <f>IF(E295=1,"    ","  , ")&amp;G295&amp;" "&amp;H295&amp;IF(J295="",""," "&amp;J295)&amp;IF(I295="N"," NOT NULL","")&amp;" COMMENT '"&amp;F295&amp;IF(L295="",""," "&amp;L295)&amp;"'"</f>
        <v xml:space="preserve">  , REPORT_DSC VARCHAR(4000) COMMENT '레포트 설명'</v>
      </c>
    </row>
    <row r="296" spans="1:14" x14ac:dyDescent="0.35">
      <c r="A296" s="43">
        <v>294</v>
      </c>
      <c r="B296" s="14" t="str">
        <f>VLOOKUP($C296,table!$B:$D,3,FALSE)</f>
        <v>공통</v>
      </c>
      <c r="C296" s="6" t="s">
        <v>1023</v>
      </c>
      <c r="D296" s="40" t="str">
        <f>VLOOKUP($C296,table!$B:$D,2,FALSE)</f>
        <v>T_REPORT</v>
      </c>
      <c r="E296" s="14">
        <v>9</v>
      </c>
      <c r="F296" s="6" t="s">
        <v>446</v>
      </c>
      <c r="G296" s="6" t="str">
        <f>VLOOKUP($F296,domain!$B:$D,2,FALSE)</f>
        <v>USE_YN</v>
      </c>
      <c r="H296" s="6" t="str">
        <f>VLOOKUP($F296,domain!$B:$D,3,FALSE)</f>
        <v>VARCHAR(1)</v>
      </c>
      <c r="I296" s="14" t="s">
        <v>172</v>
      </c>
      <c r="J296" s="2" t="s">
        <v>761</v>
      </c>
      <c r="K296" s="14"/>
      <c r="L296" s="6"/>
      <c r="M296" s="6"/>
      <c r="N296" s="35" t="str">
        <f t="shared" si="5"/>
        <v xml:space="preserve">  , USE_YN VARCHAR(1) DEFAULT 'Y' COMMENT '사용 여부'</v>
      </c>
    </row>
    <row r="297" spans="1:14" x14ac:dyDescent="0.35">
      <c r="A297" s="43">
        <v>295</v>
      </c>
      <c r="B297" s="14" t="str">
        <f>VLOOKUP($C297,table!$B:$D,3,FALSE)</f>
        <v>공통</v>
      </c>
      <c r="C297" s="6" t="s">
        <v>1023</v>
      </c>
      <c r="D297" s="40" t="str">
        <f>VLOOKUP($C297,table!$B:$D,2,FALSE)</f>
        <v>T_REPORT</v>
      </c>
      <c r="E297" s="14">
        <v>10</v>
      </c>
      <c r="F297" s="6" t="s">
        <v>57</v>
      </c>
      <c r="G297" s="6" t="str">
        <f>VLOOKUP($F297,domain!$B:$D,2,FALSE)</f>
        <v>RGST_ID</v>
      </c>
      <c r="H297" s="6" t="str">
        <f>VLOOKUP($F297,domain!$B:$D,3,FALSE)</f>
        <v>VARCHAR(32)</v>
      </c>
      <c r="I297" s="14" t="s">
        <v>173</v>
      </c>
      <c r="J297" s="6"/>
      <c r="K297" s="14"/>
      <c r="L297" s="6"/>
      <c r="M297" s="6"/>
      <c r="N297" s="35" t="str">
        <f t="shared" si="5"/>
        <v xml:space="preserve">  , RGST_ID VARCHAR(32) NOT NULL COMMENT '등록 ID'</v>
      </c>
    </row>
    <row r="298" spans="1:14" x14ac:dyDescent="0.35">
      <c r="A298" s="43">
        <v>296</v>
      </c>
      <c r="B298" s="14" t="str">
        <f>VLOOKUP($C298,table!$B:$D,3,FALSE)</f>
        <v>공통</v>
      </c>
      <c r="C298" s="6" t="s">
        <v>1023</v>
      </c>
      <c r="D298" s="40" t="str">
        <f>VLOOKUP($C298,table!$B:$D,2,FALSE)</f>
        <v>T_REPORT</v>
      </c>
      <c r="E298" s="14">
        <v>11</v>
      </c>
      <c r="F298" s="6" t="s">
        <v>379</v>
      </c>
      <c r="G298" s="6" t="str">
        <f>VLOOKUP($F298,domain!$B:$D,2,FALSE)</f>
        <v>RGST_DT</v>
      </c>
      <c r="H298" s="6" t="str">
        <f>VLOOKUP($F298,domain!$B:$D,3,FALSE)</f>
        <v>TIMESTAMP</v>
      </c>
      <c r="I298" s="14" t="s">
        <v>173</v>
      </c>
      <c r="J298" s="6"/>
      <c r="K298" s="14"/>
      <c r="L298" s="6"/>
      <c r="M298" s="6"/>
      <c r="N298" s="35" t="str">
        <f t="shared" si="5"/>
        <v xml:space="preserve">  , RGST_DT TIMESTAMP NOT NULL COMMENT '등록 일시'</v>
      </c>
    </row>
    <row r="299" spans="1:14" x14ac:dyDescent="0.35">
      <c r="A299" s="43">
        <v>297</v>
      </c>
      <c r="B299" s="14" t="str">
        <f>VLOOKUP($C299,table!$B:$D,3,FALSE)</f>
        <v>공통</v>
      </c>
      <c r="C299" s="6" t="s">
        <v>1023</v>
      </c>
      <c r="D299" s="40" t="str">
        <f>VLOOKUP($C299,table!$B:$D,2,FALSE)</f>
        <v>T_REPORT</v>
      </c>
      <c r="E299" s="14">
        <v>12</v>
      </c>
      <c r="F299" s="6" t="s">
        <v>84</v>
      </c>
      <c r="G299" s="6" t="str">
        <f>VLOOKUP($F299,domain!$B:$D,2,FALSE)</f>
        <v>MODI_ID</v>
      </c>
      <c r="H299" s="6" t="str">
        <f>VLOOKUP($F299,domain!$B:$D,3,FALSE)</f>
        <v>VARCHAR(32)</v>
      </c>
      <c r="I299" s="14" t="s">
        <v>173</v>
      </c>
      <c r="J299" s="6"/>
      <c r="K299" s="14"/>
      <c r="L299" s="6"/>
      <c r="M299" s="6"/>
      <c r="N299" s="35" t="str">
        <f t="shared" si="5"/>
        <v xml:space="preserve">  , MODI_ID VARCHAR(32) NOT NULL COMMENT '수정 ID'</v>
      </c>
    </row>
    <row r="300" spans="1:14" x14ac:dyDescent="0.35">
      <c r="A300" s="43">
        <v>298</v>
      </c>
      <c r="B300" s="14" t="str">
        <f>VLOOKUP($C300,table!$B:$D,3,FALSE)</f>
        <v>공통</v>
      </c>
      <c r="C300" s="6" t="s">
        <v>1023</v>
      </c>
      <c r="D300" s="40" t="str">
        <f>VLOOKUP($C300,table!$B:$D,2,FALSE)</f>
        <v>T_REPORT</v>
      </c>
      <c r="E300" s="14">
        <v>13</v>
      </c>
      <c r="F300" s="6" t="s">
        <v>88</v>
      </c>
      <c r="G300" s="6" t="str">
        <f>VLOOKUP($F300,domain!$B:$D,2,FALSE)</f>
        <v>MODI_DT</v>
      </c>
      <c r="H300" s="6" t="str">
        <f>VLOOKUP($F300,domain!$B:$D,3,FALSE)</f>
        <v>TIMESTAMP</v>
      </c>
      <c r="I300" s="14" t="s">
        <v>173</v>
      </c>
      <c r="J300" s="6"/>
      <c r="K300" s="14"/>
      <c r="L300" s="6"/>
      <c r="M300" s="6"/>
      <c r="N300" s="35" t="str">
        <f t="shared" si="5"/>
        <v xml:space="preserve">  , MODI_DT TIMESTAMP NOT NULL COMMENT '수정 일시'</v>
      </c>
    </row>
    <row r="301" spans="1:14" s="60" customFormat="1" x14ac:dyDescent="0.35">
      <c r="A301" s="43">
        <v>299</v>
      </c>
      <c r="B301" s="78" t="str">
        <f>VLOOKUP($C301,table!$B:$D,3,FALSE)</f>
        <v>공통</v>
      </c>
      <c r="C301" s="53" t="s">
        <v>1025</v>
      </c>
      <c r="D301" s="80" t="str">
        <f>VLOOKUP($C301,table!$B:$D,2,FALSE)</f>
        <v>T_RESET_PASSWORD</v>
      </c>
      <c r="E301" s="78">
        <v>1</v>
      </c>
      <c r="F301" s="66" t="s">
        <v>1026</v>
      </c>
      <c r="G301" s="53" t="s">
        <v>1036</v>
      </c>
      <c r="H301" s="53" t="str">
        <f>VLOOKUP($F301,domain!$B:$D,3,FALSE)</f>
        <v>VARCHAR(16)</v>
      </c>
      <c r="I301" s="78" t="s">
        <v>173</v>
      </c>
      <c r="J301" s="53"/>
      <c r="K301" s="90"/>
      <c r="L301" s="53"/>
      <c r="M301" s="53"/>
      <c r="N301" s="60" t="str">
        <f t="shared" si="5"/>
        <v xml:space="preserve">    RESET_ID VARCHAR(16) NOT NULL COMMENT '초기화 ID'</v>
      </c>
    </row>
    <row r="302" spans="1:14" s="60" customFormat="1" x14ac:dyDescent="0.35">
      <c r="A302" s="43">
        <v>300</v>
      </c>
      <c r="B302" s="78" t="str">
        <f>VLOOKUP($C302,table!$B:$D,3,FALSE)</f>
        <v>공통</v>
      </c>
      <c r="C302" s="53" t="s">
        <v>1025</v>
      </c>
      <c r="D302" s="80" t="str">
        <f>VLOOKUP($C302,table!$B:$D,2,FALSE)</f>
        <v>T_RESET_PASSWORD</v>
      </c>
      <c r="E302" s="78">
        <v>2</v>
      </c>
      <c r="F302" s="66" t="s">
        <v>989</v>
      </c>
      <c r="G302" s="53" t="str">
        <f>VLOOKUP($F302,domain!$B:$D,2,FALSE)</f>
        <v>COMPANY_NM</v>
      </c>
      <c r="H302" s="53" t="str">
        <f>VLOOKUP($F302,domain!$B:$D,3,FALSE)</f>
        <v>VARCHAR(100)</v>
      </c>
      <c r="I302" s="78" t="s">
        <v>173</v>
      </c>
      <c r="J302" s="53"/>
      <c r="K302" s="90"/>
      <c r="L302" s="53"/>
      <c r="M302" s="53"/>
      <c r="N302" s="60" t="str">
        <f t="shared" si="5"/>
        <v xml:space="preserve">  , COMPANY_NM VARCHAR(100) NOT NULL COMMENT '회사 명'</v>
      </c>
    </row>
    <row r="303" spans="1:14" s="60" customFormat="1" x14ac:dyDescent="0.35">
      <c r="A303" s="43">
        <v>301</v>
      </c>
      <c r="B303" s="78" t="str">
        <f>VLOOKUP($C303,table!$B:$D,3,FALSE)</f>
        <v>공통</v>
      </c>
      <c r="C303" s="53" t="s">
        <v>1025</v>
      </c>
      <c r="D303" s="80" t="str">
        <f>VLOOKUP($C303,table!$B:$D,2,FALSE)</f>
        <v>T_RESET_PASSWORD</v>
      </c>
      <c r="E303" s="78">
        <v>3</v>
      </c>
      <c r="F303" s="66" t="s">
        <v>463</v>
      </c>
      <c r="G303" s="53" t="str">
        <f>VLOOKUP($F303,domain!$B:$D,2,FALSE)</f>
        <v>USER_NM</v>
      </c>
      <c r="H303" s="53" t="str">
        <f>VLOOKUP($F303,domain!$B:$D,3,FALSE)</f>
        <v>VARCHAR(100)</v>
      </c>
      <c r="I303" s="78" t="s">
        <v>173</v>
      </c>
      <c r="J303" s="53"/>
      <c r="K303" s="90"/>
      <c r="L303" s="53"/>
      <c r="M303" s="53"/>
      <c r="N303" s="60" t="str">
        <f t="shared" si="5"/>
        <v xml:space="preserve">  , USER_NM VARCHAR(100) NOT NULL COMMENT '사용자 명'</v>
      </c>
    </row>
    <row r="304" spans="1:14" s="60" customFormat="1" x14ac:dyDescent="0.35">
      <c r="A304" s="43">
        <v>302</v>
      </c>
      <c r="B304" s="78" t="str">
        <f>VLOOKUP($C304,table!$B:$D,3,FALSE)</f>
        <v>공통</v>
      </c>
      <c r="C304" s="53" t="s">
        <v>1025</v>
      </c>
      <c r="D304" s="80" t="str">
        <f>VLOOKUP($C304,table!$B:$D,2,FALSE)</f>
        <v>T_RESET_PASSWORD</v>
      </c>
      <c r="E304" s="78">
        <v>4</v>
      </c>
      <c r="F304" s="66" t="s">
        <v>135</v>
      </c>
      <c r="G304" s="53" t="str">
        <f>VLOOKUP($F304,domain!$B:$D,2,FALSE)</f>
        <v>USER_ID</v>
      </c>
      <c r="H304" s="53" t="str">
        <f>VLOOKUP($F304,domain!$B:$D,3,FALSE)</f>
        <v>VARCHAR(32)</v>
      </c>
      <c r="I304" s="78" t="s">
        <v>173</v>
      </c>
      <c r="J304" s="53"/>
      <c r="K304" s="90"/>
      <c r="L304" s="53"/>
      <c r="M304" s="53"/>
      <c r="N304" s="60" t="str">
        <f t="shared" si="5"/>
        <v xml:space="preserve">  , USER_ID VARCHAR(32) NOT NULL COMMENT '사용자 ID'</v>
      </c>
    </row>
    <row r="305" spans="1:14" s="60" customFormat="1" x14ac:dyDescent="0.35">
      <c r="A305" s="43">
        <v>303</v>
      </c>
      <c r="B305" s="78" t="str">
        <f>VLOOKUP($C305,table!$B:$D,3,FALSE)</f>
        <v>공통</v>
      </c>
      <c r="C305" s="53" t="s">
        <v>1025</v>
      </c>
      <c r="D305" s="80" t="str">
        <f>VLOOKUP($C305,table!$B:$D,2,FALSE)</f>
        <v>T_RESET_PASSWORD</v>
      </c>
      <c r="E305" s="78">
        <v>5</v>
      </c>
      <c r="F305" s="66" t="s">
        <v>1027</v>
      </c>
      <c r="G305" s="53" t="str">
        <f>VLOOKUP($F305,domain!$B:$D,2,FALSE)</f>
        <v>RESET_CNT</v>
      </c>
      <c r="H305" s="53" t="str">
        <f>VLOOKUP($F305,domain!$B:$D,3,FALSE)</f>
        <v>NUMERIC(9,0)</v>
      </c>
      <c r="I305" s="78" t="s">
        <v>173</v>
      </c>
      <c r="J305" s="53" t="s">
        <v>212</v>
      </c>
      <c r="K305" s="90"/>
      <c r="L305" s="53"/>
      <c r="M305" s="53"/>
      <c r="N305" s="60" t="str">
        <f t="shared" si="5"/>
        <v xml:space="preserve">  , RESET_CNT NUMERIC(9,0) DEFAULT 0 NOT NULL COMMENT '카운트'</v>
      </c>
    </row>
    <row r="306" spans="1:14" s="60" customFormat="1" x14ac:dyDescent="0.35">
      <c r="A306" s="43">
        <v>304</v>
      </c>
      <c r="B306" s="78" t="str">
        <f>VLOOKUP($C306,table!$B:$D,3,FALSE)</f>
        <v>공통</v>
      </c>
      <c r="C306" s="53" t="s">
        <v>1025</v>
      </c>
      <c r="D306" s="80" t="str">
        <f>VLOOKUP($C306,table!$B:$D,2,FALSE)</f>
        <v>T_RESET_PASSWORD</v>
      </c>
      <c r="E306" s="78">
        <v>6</v>
      </c>
      <c r="F306" s="66" t="s">
        <v>1039</v>
      </c>
      <c r="G306" s="53" t="str">
        <f>VLOOKUP($F306,domain!$B:$D,2,FALSE)</f>
        <v>APPROVAL_YN</v>
      </c>
      <c r="H306" s="53" t="str">
        <f>VLOOKUP($F306,domain!$B:$D,3,FALSE)</f>
        <v>VARCHAR(1)</v>
      </c>
      <c r="I306" s="78" t="s">
        <v>172</v>
      </c>
      <c r="J306" s="53" t="s">
        <v>153</v>
      </c>
      <c r="K306" s="90"/>
      <c r="L306" s="53"/>
      <c r="M306" s="53"/>
      <c r="N306" s="60" t="str">
        <f t="shared" si="5"/>
        <v xml:space="preserve">  , APPROVAL_YN VARCHAR(1) DEFAULT 'N' COMMENT '승인 여부'</v>
      </c>
    </row>
    <row r="307" spans="1:14" s="60" customFormat="1" x14ac:dyDescent="0.35">
      <c r="A307" s="43">
        <v>305</v>
      </c>
      <c r="B307" s="78" t="str">
        <f>VLOOKUP($C307,table!$B:$D,3,FALSE)</f>
        <v>공통</v>
      </c>
      <c r="C307" s="53" t="s">
        <v>1025</v>
      </c>
      <c r="D307" s="80" t="str">
        <f>VLOOKUP($C307,table!$B:$D,2,FALSE)</f>
        <v>T_RESET_PASSWORD</v>
      </c>
      <c r="E307" s="78">
        <v>6</v>
      </c>
      <c r="F307" s="66" t="s">
        <v>446</v>
      </c>
      <c r="G307" s="53" t="str">
        <f>VLOOKUP($F307,domain!$B:$D,2,FALSE)</f>
        <v>USE_YN</v>
      </c>
      <c r="H307" s="53" t="str">
        <f>VLOOKUP($F307,domain!$B:$D,3,FALSE)</f>
        <v>VARCHAR(1)</v>
      </c>
      <c r="I307" s="78" t="s">
        <v>172</v>
      </c>
      <c r="J307" s="60" t="s">
        <v>761</v>
      </c>
      <c r="K307" s="90"/>
      <c r="L307" s="53"/>
      <c r="M307" s="53"/>
      <c r="N307" s="60" t="str">
        <f t="shared" si="5"/>
        <v xml:space="preserve">  , USE_YN VARCHAR(1) DEFAULT 'Y' COMMENT '사용 여부'</v>
      </c>
    </row>
    <row r="308" spans="1:14" s="60" customFormat="1" x14ac:dyDescent="0.35">
      <c r="A308" s="43">
        <v>306</v>
      </c>
      <c r="B308" s="78" t="str">
        <f>VLOOKUP($C308,table!$B:$D,3,FALSE)</f>
        <v>공통</v>
      </c>
      <c r="C308" s="53" t="s">
        <v>1025</v>
      </c>
      <c r="D308" s="80" t="str">
        <f>VLOOKUP($C308,table!$B:$D,2,FALSE)</f>
        <v>T_RESET_PASSWORD</v>
      </c>
      <c r="E308" s="78">
        <v>7</v>
      </c>
      <c r="F308" s="66" t="s">
        <v>57</v>
      </c>
      <c r="G308" s="53" t="str">
        <f>VLOOKUP($F308,domain!$B:$D,2,FALSE)</f>
        <v>RGST_ID</v>
      </c>
      <c r="H308" s="53" t="str">
        <f>VLOOKUP($F308,domain!$B:$D,3,FALSE)</f>
        <v>VARCHAR(32)</v>
      </c>
      <c r="I308" s="78" t="s">
        <v>173</v>
      </c>
      <c r="J308" s="53"/>
      <c r="K308" s="90"/>
      <c r="L308" s="53"/>
      <c r="M308" s="53"/>
      <c r="N308" s="60" t="str">
        <f t="shared" si="5"/>
        <v xml:space="preserve">  , RGST_ID VARCHAR(32) NOT NULL COMMENT '등록 ID'</v>
      </c>
    </row>
    <row r="309" spans="1:14" s="60" customFormat="1" x14ac:dyDescent="0.35">
      <c r="A309" s="43">
        <v>307</v>
      </c>
      <c r="B309" s="78" t="str">
        <f>VLOOKUP($C309,table!$B:$D,3,FALSE)</f>
        <v>공통</v>
      </c>
      <c r="C309" s="53" t="s">
        <v>1025</v>
      </c>
      <c r="D309" s="80" t="str">
        <f>VLOOKUP($C309,table!$B:$D,2,FALSE)</f>
        <v>T_RESET_PASSWORD</v>
      </c>
      <c r="E309" s="78">
        <v>8</v>
      </c>
      <c r="F309" s="66" t="s">
        <v>379</v>
      </c>
      <c r="G309" s="53" t="str">
        <f>VLOOKUP($F309,domain!$B:$D,2,FALSE)</f>
        <v>RGST_DT</v>
      </c>
      <c r="H309" s="53" t="str">
        <f>VLOOKUP($F309,domain!$B:$D,3,FALSE)</f>
        <v>TIMESTAMP</v>
      </c>
      <c r="I309" s="78" t="s">
        <v>173</v>
      </c>
      <c r="J309" s="53"/>
      <c r="K309" s="90"/>
      <c r="L309" s="53"/>
      <c r="M309" s="53"/>
      <c r="N309" s="60" t="str">
        <f t="shared" si="5"/>
        <v xml:space="preserve">  , RGST_DT TIMESTAMP NOT NULL COMMENT '등록 일시'</v>
      </c>
    </row>
    <row r="310" spans="1:14" s="60" customFormat="1" x14ac:dyDescent="0.35">
      <c r="A310" s="43">
        <v>308</v>
      </c>
      <c r="B310" s="78" t="str">
        <f>VLOOKUP($C310,table!$B:$D,3,FALSE)</f>
        <v>공통</v>
      </c>
      <c r="C310" s="53" t="s">
        <v>1025</v>
      </c>
      <c r="D310" s="80" t="str">
        <f>VLOOKUP($C310,table!$B:$D,2,FALSE)</f>
        <v>T_RESET_PASSWORD</v>
      </c>
      <c r="E310" s="78">
        <v>9</v>
      </c>
      <c r="F310" s="66" t="s">
        <v>84</v>
      </c>
      <c r="G310" s="53" t="str">
        <f>VLOOKUP($F310,domain!$B:$D,2,FALSE)</f>
        <v>MODI_ID</v>
      </c>
      <c r="H310" s="53" t="str">
        <f>VLOOKUP($F310,domain!$B:$D,3,FALSE)</f>
        <v>VARCHAR(32)</v>
      </c>
      <c r="I310" s="78" t="s">
        <v>173</v>
      </c>
      <c r="J310" s="53"/>
      <c r="K310" s="90"/>
      <c r="L310" s="53"/>
      <c r="M310" s="53"/>
      <c r="N310" s="60" t="str">
        <f t="shared" si="5"/>
        <v xml:space="preserve">  , MODI_ID VARCHAR(32) NOT NULL COMMENT '수정 ID'</v>
      </c>
    </row>
    <row r="311" spans="1:14" s="60" customFormat="1" x14ac:dyDescent="0.35">
      <c r="A311" s="43">
        <v>309</v>
      </c>
      <c r="B311" s="78" t="str">
        <f>VLOOKUP($C311,table!$B:$D,3,FALSE)</f>
        <v>공통</v>
      </c>
      <c r="C311" s="53" t="s">
        <v>1025</v>
      </c>
      <c r="D311" s="80" t="str">
        <f>VLOOKUP($C311,table!$B:$D,2,FALSE)</f>
        <v>T_RESET_PASSWORD</v>
      </c>
      <c r="E311" s="78">
        <v>10</v>
      </c>
      <c r="F311" s="66" t="s">
        <v>88</v>
      </c>
      <c r="G311" s="53" t="str">
        <f>VLOOKUP($F311,domain!$B:$D,2,FALSE)</f>
        <v>MODI_DT</v>
      </c>
      <c r="H311" s="53" t="str">
        <f>VLOOKUP($F311,domain!$B:$D,3,FALSE)</f>
        <v>TIMESTAMP</v>
      </c>
      <c r="I311" s="78" t="s">
        <v>173</v>
      </c>
      <c r="J311" s="53"/>
      <c r="K311" s="90"/>
      <c r="L311" s="53"/>
      <c r="M311" s="53"/>
      <c r="N311" s="60" t="str">
        <f t="shared" si="5"/>
        <v xml:space="preserve">  , MODI_DT TIMESTAMP NOT NULL COMMENT '수정 일시'</v>
      </c>
    </row>
    <row r="312" spans="1:14" x14ac:dyDescent="0.35">
      <c r="A312" s="43">
        <v>310</v>
      </c>
      <c r="B312" s="14" t="str">
        <f>VLOOKUP($C312,table!$B:$D,3,FALSE)</f>
        <v>공통</v>
      </c>
      <c r="C312" s="6" t="s">
        <v>1041</v>
      </c>
      <c r="D312" s="40" t="str">
        <f>VLOOKUP($C312,table!$B:$D,2,FALSE)</f>
        <v>T_ALARM</v>
      </c>
      <c r="E312" s="43">
        <v>1</v>
      </c>
      <c r="F312" s="6" t="s">
        <v>1057</v>
      </c>
      <c r="G312" s="6" t="str">
        <f>VLOOKUP($F312,domain!$B:$D,2,FALSE)</f>
        <v>ALARM_ID</v>
      </c>
      <c r="H312" s="6" t="str">
        <f>VLOOKUP($F312,domain!$B:$D,3,FALSE)</f>
        <v>VARCHAR(16)</v>
      </c>
      <c r="I312" s="14" t="s">
        <v>173</v>
      </c>
      <c r="J312" s="2"/>
      <c r="K312" s="43"/>
      <c r="L312" s="2"/>
      <c r="M312" s="2"/>
      <c r="N312" s="35" t="str">
        <f t="shared" si="5"/>
        <v xml:space="preserve">    ALARM_ID VARCHAR(16) NOT NULL COMMENT '알람 ID'</v>
      </c>
    </row>
    <row r="313" spans="1:14" s="35" customFormat="1" x14ac:dyDescent="0.35">
      <c r="A313" s="43">
        <v>311</v>
      </c>
      <c r="B313" s="14" t="str">
        <f>VLOOKUP($C313,table!$B:$D,3,FALSE)</f>
        <v>공통</v>
      </c>
      <c r="C313" s="6" t="s">
        <v>1041</v>
      </c>
      <c r="D313" s="40" t="str">
        <f>VLOOKUP($C313,table!$B:$D,2,FALSE)</f>
        <v>T_ALARM</v>
      </c>
      <c r="E313" s="43">
        <v>2</v>
      </c>
      <c r="F313" s="6" t="s">
        <v>245</v>
      </c>
      <c r="G313" s="6" t="str">
        <f>VLOOKUP($F313,domain!$B:$D,2,FALSE)</f>
        <v>SJ</v>
      </c>
      <c r="H313" s="6" t="str">
        <f>VLOOKUP($F313,domain!$B:$D,3,FALSE)</f>
        <v>VARCHAR(100)</v>
      </c>
      <c r="I313" s="14" t="s">
        <v>172</v>
      </c>
      <c r="J313" s="2"/>
      <c r="K313" s="43"/>
      <c r="L313" s="2"/>
      <c r="M313" s="2"/>
      <c r="N313" s="35" t="str">
        <f t="shared" si="5"/>
        <v xml:space="preserve">  , SJ VARCHAR(100) COMMENT '제목'</v>
      </c>
    </row>
    <row r="314" spans="1:14" s="35" customFormat="1" x14ac:dyDescent="0.35">
      <c r="A314" s="43">
        <v>312</v>
      </c>
      <c r="B314" s="14" t="str">
        <f>VLOOKUP($C314,table!$B:$D,3,FALSE)</f>
        <v>공통</v>
      </c>
      <c r="C314" s="6" t="s">
        <v>1041</v>
      </c>
      <c r="D314" s="40" t="str">
        <f>VLOOKUP($C314,table!$B:$D,2,FALSE)</f>
        <v>T_ALARM</v>
      </c>
      <c r="E314" s="43">
        <v>3</v>
      </c>
      <c r="F314" s="6" t="s">
        <v>247</v>
      </c>
      <c r="G314" s="6" t="str">
        <f>VLOOKUP($F314,domain!$B:$D,2,FALSE)</f>
        <v>CN</v>
      </c>
      <c r="H314" s="6" t="str">
        <f>VLOOKUP($F314,domain!$B:$D,3,FALSE)</f>
        <v>TEXT</v>
      </c>
      <c r="I314" s="14" t="s">
        <v>172</v>
      </c>
      <c r="J314" s="2"/>
      <c r="K314" s="43"/>
      <c r="L314" s="2"/>
      <c r="M314" s="2"/>
      <c r="N314" s="35" t="str">
        <f t="shared" si="5"/>
        <v xml:space="preserve">  , CN TEXT COMMENT '내용'</v>
      </c>
    </row>
    <row r="315" spans="1:14" s="35" customFormat="1" x14ac:dyDescent="0.35">
      <c r="A315" s="43">
        <v>313</v>
      </c>
      <c r="B315" s="14" t="str">
        <f>VLOOKUP($C315,table!$B:$D,3,FALSE)</f>
        <v>공통</v>
      </c>
      <c r="C315" s="6" t="s">
        <v>1041</v>
      </c>
      <c r="D315" s="40" t="str">
        <f>VLOOKUP($C315,table!$B:$D,2,FALSE)</f>
        <v>T_ALARM</v>
      </c>
      <c r="E315" s="43">
        <v>4</v>
      </c>
      <c r="F315" s="6" t="s">
        <v>1066</v>
      </c>
      <c r="G315" s="6" t="str">
        <f>VLOOKUP($F315,domain!$B:$D,2,FALSE)</f>
        <v>ALARM_SE</v>
      </c>
      <c r="H315" s="6" t="str">
        <f>VLOOKUP($F315,domain!$B:$D,3,FALSE)</f>
        <v>VARCHAR(1)</v>
      </c>
      <c r="I315" s="14" t="s">
        <v>172</v>
      </c>
      <c r="J315" s="2"/>
      <c r="K315" s="43"/>
      <c r="L315" s="2"/>
      <c r="M315" s="2"/>
      <c r="N315" s="35" t="str">
        <f t="shared" si="5"/>
        <v xml:space="preserve">  , ALARM_SE VARCHAR(1) COMMENT '알람 구분'</v>
      </c>
    </row>
    <row r="316" spans="1:14" x14ac:dyDescent="0.35">
      <c r="A316" s="43">
        <v>314</v>
      </c>
      <c r="B316" s="14" t="str">
        <f>VLOOKUP($C316,table!$B:$D,3,FALSE)</f>
        <v>공통</v>
      </c>
      <c r="C316" s="6" t="s">
        <v>1041</v>
      </c>
      <c r="D316" s="40" t="str">
        <f>VLOOKUP($C316,table!$B:$D,2,FALSE)</f>
        <v>T_ALARM</v>
      </c>
      <c r="E316" s="43">
        <v>4</v>
      </c>
      <c r="F316" s="6" t="s">
        <v>1058</v>
      </c>
      <c r="G316" s="6" t="str">
        <f>VLOOKUP($F316,domain!$B:$D,2,FALSE)</f>
        <v>SENDER_ID</v>
      </c>
      <c r="H316" s="6" t="str">
        <f>VLOOKUP($F316,domain!$B:$D,3,FALSE)</f>
        <v>VARCHAR(16)</v>
      </c>
      <c r="I316" s="14" t="s">
        <v>173</v>
      </c>
      <c r="J316" s="2"/>
      <c r="K316" s="43"/>
      <c r="L316" s="2"/>
      <c r="M316" s="2"/>
      <c r="N316" s="35" t="str">
        <f t="shared" si="5"/>
        <v xml:space="preserve">  , SENDER_ID VARCHAR(16) NOT NULL COMMENT '보내는 사용자 ID'</v>
      </c>
    </row>
    <row r="317" spans="1:14" x14ac:dyDescent="0.35">
      <c r="A317" s="43">
        <v>315</v>
      </c>
      <c r="B317" s="14" t="str">
        <f>VLOOKUP($C317,table!$B:$D,3,FALSE)</f>
        <v>공통</v>
      </c>
      <c r="C317" s="6" t="s">
        <v>1041</v>
      </c>
      <c r="D317" s="40" t="str">
        <f>VLOOKUP($C317,table!$B:$D,2,FALSE)</f>
        <v>T_ALARM</v>
      </c>
      <c r="E317" s="43">
        <v>5</v>
      </c>
      <c r="F317" s="6" t="s">
        <v>1062</v>
      </c>
      <c r="G317" s="6" t="str">
        <f>VLOOKUP($F317,domain!$B:$D,2,FALSE)</f>
        <v>RECIPIENT_ID</v>
      </c>
      <c r="H317" s="6" t="str">
        <f>VLOOKUP($F317,domain!$B:$D,3,FALSE)</f>
        <v>VARCHAR(16)</v>
      </c>
      <c r="I317" s="14" t="s">
        <v>173</v>
      </c>
      <c r="J317" s="2"/>
      <c r="K317" s="43"/>
      <c r="L317" s="2"/>
      <c r="M317" s="2"/>
      <c r="N317" s="35" t="str">
        <f t="shared" si="5"/>
        <v xml:space="preserve">  , RECIPIENT_ID VARCHAR(16) NOT NULL COMMENT '받는 사용자 ID'</v>
      </c>
    </row>
    <row r="318" spans="1:14" x14ac:dyDescent="0.35">
      <c r="A318" s="43">
        <v>316</v>
      </c>
      <c r="B318" s="14" t="str">
        <f>VLOOKUP($C318,table!$B:$D,3,FALSE)</f>
        <v>공통</v>
      </c>
      <c r="C318" s="6" t="s">
        <v>1041</v>
      </c>
      <c r="D318" s="40" t="str">
        <f>VLOOKUP($C318,table!$B:$D,2,FALSE)</f>
        <v>T_ALARM</v>
      </c>
      <c r="E318" s="43">
        <v>6</v>
      </c>
      <c r="F318" s="6" t="s">
        <v>1064</v>
      </c>
      <c r="G318" s="6" t="str">
        <f>VLOOKUP($F318,domain!$B:$D,2,FALSE)</f>
        <v>CHECK_YN</v>
      </c>
      <c r="H318" s="6" t="str">
        <f>VLOOKUP($F318,domain!$B:$D,3,FALSE)</f>
        <v>VARCHAR(1)</v>
      </c>
      <c r="I318" s="14" t="s">
        <v>173</v>
      </c>
      <c r="J318" s="2" t="s">
        <v>153</v>
      </c>
      <c r="K318" s="43"/>
      <c r="L318" s="2"/>
      <c r="M318" s="2"/>
      <c r="N318" s="35" t="str">
        <f t="shared" si="5"/>
        <v xml:space="preserve">  , CHECK_YN VARCHAR(1) DEFAULT 'N' NOT NULL COMMENT '확인 여부'</v>
      </c>
    </row>
    <row r="319" spans="1:14" s="35" customFormat="1" x14ac:dyDescent="0.35">
      <c r="A319" s="43">
        <v>317</v>
      </c>
      <c r="B319" s="14" t="str">
        <f>VLOOKUP($C319,table!$B:$D,3,FALSE)</f>
        <v>공통</v>
      </c>
      <c r="C319" s="6" t="s">
        <v>1041</v>
      </c>
      <c r="D319" s="40" t="str">
        <f>VLOOKUP($C319,table!$B:$D,2,FALSE)</f>
        <v>T_ALARM</v>
      </c>
      <c r="E319" s="14">
        <v>7</v>
      </c>
      <c r="F319" s="67" t="s">
        <v>57</v>
      </c>
      <c r="G319" s="6" t="str">
        <f>VLOOKUP($F319,domain!$B:$D,2,FALSE)</f>
        <v>RGST_ID</v>
      </c>
      <c r="H319" s="6" t="str">
        <f>VLOOKUP($F319,domain!$B:$D,3,FALSE)</f>
        <v>VARCHAR(32)</v>
      </c>
      <c r="I319" s="14" t="s">
        <v>173</v>
      </c>
      <c r="J319" s="6"/>
      <c r="K319" s="14"/>
      <c r="L319" s="6"/>
      <c r="M319" s="6"/>
      <c r="N319" s="35" t="str">
        <f t="shared" si="5"/>
        <v xml:space="preserve">  , RGST_ID VARCHAR(32) NOT NULL COMMENT '등록 ID'</v>
      </c>
    </row>
    <row r="320" spans="1:14" x14ac:dyDescent="0.35">
      <c r="A320" s="43">
        <v>318</v>
      </c>
      <c r="B320" s="14" t="str">
        <f>VLOOKUP($C320,table!$B:$D,3,FALSE)</f>
        <v>공통</v>
      </c>
      <c r="C320" s="6" t="s">
        <v>1041</v>
      </c>
      <c r="D320" s="40" t="str">
        <f>VLOOKUP($C320,table!$B:$D,2,FALSE)</f>
        <v>T_ALARM</v>
      </c>
      <c r="E320" s="43">
        <v>7</v>
      </c>
      <c r="F320" s="6" t="s">
        <v>380</v>
      </c>
      <c r="G320" s="6" t="str">
        <f>VLOOKUP($F320,domain!$B:$D,2,FALSE)</f>
        <v>RGST_DT</v>
      </c>
      <c r="H320" s="6" t="str">
        <f>VLOOKUP($F320,domain!$B:$D,3,FALSE)</f>
        <v>TIMESTAMP</v>
      </c>
      <c r="I320" s="14" t="s">
        <v>173</v>
      </c>
      <c r="J320" s="2"/>
      <c r="K320" s="43"/>
      <c r="L320" s="2"/>
      <c r="M320" s="2"/>
      <c r="N320" s="35" t="str">
        <f t="shared" si="5"/>
        <v xml:space="preserve">  , RGST_DT TIMESTAMP NOT NULL COMMENT '등록 일시'</v>
      </c>
    </row>
    <row r="321" spans="1:14" s="35" customFormat="1" x14ac:dyDescent="0.35">
      <c r="A321" s="43">
        <v>319</v>
      </c>
      <c r="B321" s="14" t="str">
        <f>VLOOKUP($C321,table!$B:$D,3,FALSE)</f>
        <v>공통</v>
      </c>
      <c r="C321" s="6" t="s">
        <v>1041</v>
      </c>
      <c r="D321" s="40" t="str">
        <f>VLOOKUP($C321,table!$B:$D,2,FALSE)</f>
        <v>T_ALARM</v>
      </c>
      <c r="E321" s="14">
        <v>9</v>
      </c>
      <c r="F321" s="67" t="s">
        <v>84</v>
      </c>
      <c r="G321" s="6" t="str">
        <f>VLOOKUP($F321,domain!$B:$D,2,FALSE)</f>
        <v>MODI_ID</v>
      </c>
      <c r="H321" s="6" t="str">
        <f>VLOOKUP($F321,domain!$B:$D,3,FALSE)</f>
        <v>VARCHAR(32)</v>
      </c>
      <c r="I321" s="14" t="s">
        <v>173</v>
      </c>
      <c r="J321" s="6"/>
      <c r="K321" s="14"/>
      <c r="L321" s="6"/>
      <c r="M321" s="6"/>
      <c r="N321" s="35" t="str">
        <f t="shared" si="5"/>
        <v xml:space="preserve">  , MODI_ID VARCHAR(32) NOT NULL COMMENT '수정 ID'</v>
      </c>
    </row>
    <row r="322" spans="1:14" x14ac:dyDescent="0.35">
      <c r="A322" s="43">
        <v>320</v>
      </c>
      <c r="B322" s="14" t="str">
        <f>VLOOKUP($C322,table!$B:$D,3,FALSE)</f>
        <v>공통</v>
      </c>
      <c r="C322" s="6" t="s">
        <v>1041</v>
      </c>
      <c r="D322" s="40" t="str">
        <f>VLOOKUP($C322,table!$B:$D,2,FALSE)</f>
        <v>T_ALARM</v>
      </c>
      <c r="E322" s="43">
        <v>8</v>
      </c>
      <c r="F322" s="6" t="s">
        <v>1059</v>
      </c>
      <c r="G322" s="6" t="str">
        <f>VLOOKUP($F322,domain!$B:$D,2,FALSE)</f>
        <v>MODI_DT</v>
      </c>
      <c r="H322" s="6" t="str">
        <f>VLOOKUP($F322,domain!$B:$D,3,FALSE)</f>
        <v>TIMESTAMP</v>
      </c>
      <c r="I322" s="14" t="s">
        <v>173</v>
      </c>
      <c r="J322" s="2"/>
      <c r="K322" s="43"/>
      <c r="L322" s="2"/>
      <c r="M322" s="2"/>
      <c r="N322" s="35" t="str">
        <f t="shared" si="5"/>
        <v xml:space="preserve">  , MODI_DT TIMESTAMP NOT NULL COMMENT '수정 일시'</v>
      </c>
    </row>
    <row r="323" spans="1:14" s="60" customFormat="1" x14ac:dyDescent="0.35">
      <c r="A323" s="43">
        <v>321</v>
      </c>
      <c r="B323" s="85" t="str">
        <f>VLOOKUP($C323,table!$B:$D,3,FALSE)</f>
        <v>관리자</v>
      </c>
      <c r="C323" s="53" t="s">
        <v>1123</v>
      </c>
      <c r="D323" s="80" t="str">
        <f>VLOOKUP($C323,table!$B:$D,2,FALSE)</f>
        <v>T_SUPPLIER</v>
      </c>
      <c r="E323" s="85">
        <v>1</v>
      </c>
      <c r="F323" s="66" t="s">
        <v>2217</v>
      </c>
      <c r="G323" s="53" t="str">
        <f>VLOOKUP($F323,domain!$B:$D,2,FALSE)</f>
        <v>SUPPLIER_ID</v>
      </c>
      <c r="H323" s="53" t="str">
        <f>VLOOKUP($F323,domain!$B:$D,3,FALSE)</f>
        <v>VARCHAR(16)</v>
      </c>
      <c r="I323" s="85" t="s">
        <v>173</v>
      </c>
      <c r="J323" s="53"/>
      <c r="K323" s="90">
        <v>1</v>
      </c>
      <c r="L323" s="53"/>
      <c r="M323" s="53"/>
      <c r="N323" s="60" t="str">
        <f t="shared" si="5"/>
        <v xml:space="preserve">    SUPPLIER_ID VARCHAR(16) NOT NULL COMMENT '공급 업체 ID'</v>
      </c>
    </row>
    <row r="324" spans="1:14" s="60" customFormat="1" x14ac:dyDescent="0.35">
      <c r="A324" s="43">
        <v>322</v>
      </c>
      <c r="B324" s="85" t="str">
        <f>VLOOKUP($C324,table!$B:$D,3,FALSE)</f>
        <v>관리자</v>
      </c>
      <c r="C324" s="53" t="s">
        <v>1123</v>
      </c>
      <c r="D324" s="80" t="str">
        <f>VLOOKUP($C324,table!$B:$D,2,FALSE)</f>
        <v>T_SUPPLIER</v>
      </c>
      <c r="E324" s="85">
        <v>2</v>
      </c>
      <c r="F324" s="66" t="s">
        <v>1111</v>
      </c>
      <c r="G324" s="53" t="str">
        <f>VLOOKUP($F324,domain!$B:$D,2,FALSE)</f>
        <v>UP_COMPANY_CODE</v>
      </c>
      <c r="H324" s="53" t="str">
        <f>VLOOKUP($F324,domain!$B:$D,3,FALSE)</f>
        <v>VARCHAR(16)</v>
      </c>
      <c r="I324" s="85" t="s">
        <v>173</v>
      </c>
      <c r="J324" s="53"/>
      <c r="K324" s="90">
        <v>2</v>
      </c>
      <c r="L324" s="53"/>
      <c r="M324" s="53"/>
      <c r="N324" s="60" t="str">
        <f>IF(E324=1,"    ","  , ")&amp;G324&amp;" "&amp;H324&amp;IF(J324="",""," "&amp;J324)&amp;IF(I324="N"," NOT NULL","")&amp;" COMMENT '"&amp;F324&amp;IF(L324="",""," "&amp;L324)&amp;"'"</f>
        <v xml:space="preserve">  , UP_COMPANY_CODE VARCHAR(16) NOT NULL COMMENT '소속 회사 코드'</v>
      </c>
    </row>
    <row r="325" spans="1:14" s="60" customFormat="1" x14ac:dyDescent="0.35">
      <c r="A325" s="43">
        <v>323</v>
      </c>
      <c r="B325" s="85" t="str">
        <f>VLOOKUP($C325,table!$B:$D,3,FALSE)</f>
        <v>관리자</v>
      </c>
      <c r="C325" s="53" t="s">
        <v>1123</v>
      </c>
      <c r="D325" s="80" t="str">
        <f>VLOOKUP($C325,table!$B:$D,2,FALSE)</f>
        <v>T_SUPPLIER</v>
      </c>
      <c r="E325" s="85">
        <v>3</v>
      </c>
      <c r="F325" s="66" t="s">
        <v>2220</v>
      </c>
      <c r="G325" s="53" t="str">
        <f>VLOOKUP($F325,domain!$B:$D,2,FALSE)</f>
        <v>SUPPLIER_CODE</v>
      </c>
      <c r="H325" s="53" t="str">
        <f>VLOOKUP($F325,domain!$B:$D,3,FALSE)</f>
        <v>VARCHAR(16)</v>
      </c>
      <c r="I325" s="85" t="s">
        <v>173</v>
      </c>
      <c r="J325" s="53"/>
      <c r="K325" s="90"/>
      <c r="L325" s="53"/>
      <c r="M325" s="53"/>
      <c r="N325" s="60" t="str">
        <f t="shared" si="5"/>
        <v xml:space="preserve">  , SUPPLIER_CODE VARCHAR(16) NOT NULL COMMENT '공급 업체 코드'</v>
      </c>
    </row>
    <row r="326" spans="1:14" s="60" customFormat="1" x14ac:dyDescent="0.35">
      <c r="A326" s="43">
        <v>324</v>
      </c>
      <c r="B326" s="85" t="str">
        <f>VLOOKUP($C326,table!$B:$D,3,FALSE)</f>
        <v>관리자</v>
      </c>
      <c r="C326" s="53" t="s">
        <v>1123</v>
      </c>
      <c r="D326" s="80" t="str">
        <f>VLOOKUP($C326,table!$B:$D,2,FALSE)</f>
        <v>T_SUPPLIER</v>
      </c>
      <c r="E326" s="85">
        <v>4</v>
      </c>
      <c r="F326" s="66" t="s">
        <v>2221</v>
      </c>
      <c r="G326" s="53" t="str">
        <f>VLOOKUP($F326,domain!$B:$D,2,FALSE)</f>
        <v>SUPPLIER_NO</v>
      </c>
      <c r="H326" s="53" t="str">
        <f>VLOOKUP($F326,domain!$B:$D,3,FALSE)</f>
        <v>VARCHAR(16)</v>
      </c>
      <c r="I326" s="85" t="s">
        <v>173</v>
      </c>
      <c r="J326" s="53"/>
      <c r="K326" s="90"/>
      <c r="L326" s="53"/>
      <c r="M326" s="53"/>
      <c r="N326" s="60" t="str">
        <f t="shared" si="5"/>
        <v xml:space="preserve">  , SUPPLIER_NO VARCHAR(16) NOT NULL COMMENT '공급 업체 사업자번호'</v>
      </c>
    </row>
    <row r="327" spans="1:14" s="60" customFormat="1" x14ac:dyDescent="0.35">
      <c r="A327" s="43">
        <v>325</v>
      </c>
      <c r="B327" s="85" t="str">
        <f>VLOOKUP($C327,table!$B:$D,3,FALSE)</f>
        <v>관리자</v>
      </c>
      <c r="C327" s="53" t="s">
        <v>1123</v>
      </c>
      <c r="D327" s="80" t="str">
        <f>VLOOKUP($C327,table!$B:$D,2,FALSE)</f>
        <v>T_SUPPLIER</v>
      </c>
      <c r="E327" s="85">
        <v>5</v>
      </c>
      <c r="F327" s="66" t="s">
        <v>2218</v>
      </c>
      <c r="G327" s="53" t="str">
        <f>VLOOKUP($F327,domain!$B:$D,2,FALSE)</f>
        <v>SUPPLIER_NM</v>
      </c>
      <c r="H327" s="53" t="str">
        <f>VLOOKUP($F327,domain!$B:$D,3,FALSE)</f>
        <v>VARCHAR(256)</v>
      </c>
      <c r="I327" s="85" t="s">
        <v>173</v>
      </c>
      <c r="J327" s="53"/>
      <c r="K327" s="90"/>
      <c r="L327" s="53"/>
      <c r="M327" s="53"/>
      <c r="N327" s="60" t="str">
        <f t="shared" si="5"/>
        <v xml:space="preserve">  , SUPPLIER_NM VARCHAR(256) NOT NULL COMMENT '공급 업체 명'</v>
      </c>
    </row>
    <row r="328" spans="1:14" s="60" customFormat="1" x14ac:dyDescent="0.35">
      <c r="A328" s="43">
        <v>326</v>
      </c>
      <c r="B328" s="85" t="str">
        <f>VLOOKUP($C328,table!$B:$D,3,FALSE)</f>
        <v>관리자</v>
      </c>
      <c r="C328" s="53" t="s">
        <v>1123</v>
      </c>
      <c r="D328" s="80" t="str">
        <f>VLOOKUP($C328,table!$B:$D,2,FALSE)</f>
        <v>T_SUPPLIER</v>
      </c>
      <c r="E328" s="85">
        <v>6</v>
      </c>
      <c r="F328" s="66" t="s">
        <v>2219</v>
      </c>
      <c r="G328" s="53" t="str">
        <f>VLOOKUP($F328,domain!$B:$D,2,FALSE)</f>
        <v>SUPPLIER_DSC</v>
      </c>
      <c r="H328" s="53" t="str">
        <f>VLOOKUP($F328,domain!$B:$D,3,FALSE)</f>
        <v>VARCHAR(4000)</v>
      </c>
      <c r="I328" s="85" t="s">
        <v>172</v>
      </c>
      <c r="J328" s="53"/>
      <c r="K328" s="90"/>
      <c r="L328" s="53"/>
      <c r="M328" s="53"/>
      <c r="N328" s="60" t="str">
        <f t="shared" si="5"/>
        <v xml:space="preserve">  , SUPPLIER_DSC VARCHAR(4000) COMMENT '공급 업체 설명'</v>
      </c>
    </row>
    <row r="329" spans="1:14" s="60" customFormat="1" x14ac:dyDescent="0.35">
      <c r="A329" s="43">
        <v>327</v>
      </c>
      <c r="B329" s="85" t="str">
        <f>VLOOKUP($C329,table!$B:$D,3,FALSE)</f>
        <v>관리자</v>
      </c>
      <c r="C329" s="53" t="s">
        <v>1123</v>
      </c>
      <c r="D329" s="80" t="str">
        <f>VLOOKUP($C329,table!$B:$D,2,FALSE)</f>
        <v>T_SUPPLIER</v>
      </c>
      <c r="E329" s="85">
        <v>7</v>
      </c>
      <c r="F329" s="66" t="s">
        <v>985</v>
      </c>
      <c r="G329" s="53" t="str">
        <f>VLOOKUP($F329,domain!$B:$D,2,FALSE)</f>
        <v>ADDRESS</v>
      </c>
      <c r="H329" s="53" t="str">
        <f>VLOOKUP($F329,domain!$B:$D,3,FALSE)</f>
        <v>VARCHAR(4000)</v>
      </c>
      <c r="I329" s="85" t="s">
        <v>173</v>
      </c>
      <c r="J329" s="53"/>
      <c r="K329" s="90"/>
      <c r="L329" s="53"/>
      <c r="M329" s="53"/>
      <c r="N329" s="60" t="str">
        <f t="shared" si="5"/>
        <v xml:space="preserve">  , ADDRESS VARCHAR(4000) NOT NULL COMMENT '주소'</v>
      </c>
    </row>
    <row r="330" spans="1:14" s="60" customFormat="1" x14ac:dyDescent="0.35">
      <c r="A330" s="43">
        <v>328</v>
      </c>
      <c r="B330" s="85" t="str">
        <f>VLOOKUP($C330,table!$B:$D,3,FALSE)</f>
        <v>관리자</v>
      </c>
      <c r="C330" s="53" t="s">
        <v>1123</v>
      </c>
      <c r="D330" s="80" t="str">
        <f>VLOOKUP($C330,table!$B:$D,2,FALSE)</f>
        <v>T_SUPPLIER</v>
      </c>
      <c r="E330" s="85">
        <v>8</v>
      </c>
      <c r="F330" s="66" t="s">
        <v>987</v>
      </c>
      <c r="G330" s="53" t="str">
        <f>VLOOKUP($F330,domain!$B:$D,2,FALSE)</f>
        <v>TELEPHONE_NO</v>
      </c>
      <c r="H330" s="53" t="str">
        <f>VLOOKUP($F330,domain!$B:$D,3,FALSE)</f>
        <v>VARCHAR(16)</v>
      </c>
      <c r="I330" s="85" t="s">
        <v>172</v>
      </c>
      <c r="J330" s="53"/>
      <c r="K330" s="90"/>
      <c r="L330" s="53"/>
      <c r="M330" s="53"/>
      <c r="N330" s="60" t="str">
        <f t="shared" si="5"/>
        <v xml:space="preserve">  , TELEPHONE_NO VARCHAR(16) COMMENT '전화번호'</v>
      </c>
    </row>
    <row r="331" spans="1:14" s="60" customFormat="1" x14ac:dyDescent="0.35">
      <c r="A331" s="43">
        <v>329</v>
      </c>
      <c r="B331" s="85" t="str">
        <f>VLOOKUP($C331,table!$B:$D,3,FALSE)</f>
        <v>관리자</v>
      </c>
      <c r="C331" s="53" t="s">
        <v>1123</v>
      </c>
      <c r="D331" s="80" t="str">
        <f>VLOOKUP($C331,table!$B:$D,2,FALSE)</f>
        <v>T_SUPPLIER</v>
      </c>
      <c r="E331" s="85">
        <v>9</v>
      </c>
      <c r="F331" s="66" t="s">
        <v>986</v>
      </c>
      <c r="G331" s="53" t="str">
        <f>VLOOKUP($F331,domain!$B:$D,2,FALSE)</f>
        <v>REPRESENTATIVE_NM</v>
      </c>
      <c r="H331" s="53" t="str">
        <f>VLOOKUP($F331,domain!$B:$D,3,FALSE)</f>
        <v>VARCHAR(16)</v>
      </c>
      <c r="I331" s="85" t="s">
        <v>172</v>
      </c>
      <c r="J331" s="53"/>
      <c r="K331" s="90"/>
      <c r="L331" s="53"/>
      <c r="M331" s="53"/>
      <c r="N331" s="60" t="str">
        <f t="shared" si="5"/>
        <v xml:space="preserve">  , REPRESENTATIVE_NM VARCHAR(16) COMMENT '대표자명'</v>
      </c>
    </row>
    <row r="332" spans="1:14" s="60" customFormat="1" x14ac:dyDescent="0.35">
      <c r="A332" s="43">
        <v>330</v>
      </c>
      <c r="B332" s="85" t="str">
        <f>VLOOKUP($C332,table!$B:$D,3,FALSE)</f>
        <v>관리자</v>
      </c>
      <c r="C332" s="53" t="s">
        <v>1123</v>
      </c>
      <c r="D332" s="80" t="str">
        <f>VLOOKUP($C332,table!$B:$D,2,FALSE)</f>
        <v>T_SUPPLIER</v>
      </c>
      <c r="E332" s="85">
        <v>10</v>
      </c>
      <c r="F332" s="66" t="s">
        <v>0</v>
      </c>
      <c r="G332" s="53" t="str">
        <f>VLOOKUP($F332,domain!$B:$D,2,FALSE)</f>
        <v>NOTE</v>
      </c>
      <c r="H332" s="53" t="str">
        <f>VLOOKUP($F332,domain!$B:$D,3,FALSE)</f>
        <v>VARCHAR(4000)</v>
      </c>
      <c r="I332" s="85" t="s">
        <v>172</v>
      </c>
      <c r="J332" s="53"/>
      <c r="K332" s="90"/>
      <c r="L332" s="53"/>
      <c r="M332" s="53"/>
      <c r="N332" s="60" t="str">
        <f t="shared" si="5"/>
        <v xml:space="preserve">  , NOTE VARCHAR(4000) COMMENT '비고'</v>
      </c>
    </row>
    <row r="333" spans="1:14" s="60" customFormat="1" x14ac:dyDescent="0.35">
      <c r="A333" s="43">
        <v>331</v>
      </c>
      <c r="B333" s="85" t="str">
        <f>VLOOKUP($C333,table!$B:$D,3,FALSE)</f>
        <v>관리자</v>
      </c>
      <c r="C333" s="53" t="s">
        <v>1123</v>
      </c>
      <c r="D333" s="80" t="str">
        <f>VLOOKUP($C333,table!$B:$D,2,FALSE)</f>
        <v>T_SUPPLIER</v>
      </c>
      <c r="E333" s="85">
        <v>11</v>
      </c>
      <c r="F333" s="66" t="s">
        <v>446</v>
      </c>
      <c r="G333" s="53" t="str">
        <f>VLOOKUP($F333,domain!$B:$D,2,FALSE)</f>
        <v>USE_YN</v>
      </c>
      <c r="H333" s="53" t="str">
        <f>VLOOKUP($F333,domain!$B:$D,3,FALSE)</f>
        <v>VARCHAR(1)</v>
      </c>
      <c r="I333" s="85" t="s">
        <v>172</v>
      </c>
      <c r="J333" s="60" t="s">
        <v>761</v>
      </c>
      <c r="K333" s="90"/>
      <c r="L333" s="53"/>
      <c r="M333" s="53"/>
      <c r="N333" s="60" t="str">
        <f t="shared" si="5"/>
        <v xml:space="preserve">  , USE_YN VARCHAR(1) DEFAULT 'Y' COMMENT '사용 여부'</v>
      </c>
    </row>
    <row r="334" spans="1:14" s="60" customFormat="1" x14ac:dyDescent="0.35">
      <c r="A334" s="43">
        <v>332</v>
      </c>
      <c r="B334" s="85" t="str">
        <f>VLOOKUP($C334,table!$B:$D,3,FALSE)</f>
        <v>관리자</v>
      </c>
      <c r="C334" s="53" t="s">
        <v>1123</v>
      </c>
      <c r="D334" s="80" t="str">
        <f>VLOOKUP($C334,table!$B:$D,2,FALSE)</f>
        <v>T_SUPPLIER</v>
      </c>
      <c r="E334" s="85">
        <v>12</v>
      </c>
      <c r="F334" s="66" t="s">
        <v>57</v>
      </c>
      <c r="G334" s="53" t="str">
        <f>VLOOKUP($F334,domain!$B:$D,2,FALSE)</f>
        <v>RGST_ID</v>
      </c>
      <c r="H334" s="53" t="str">
        <f>VLOOKUP($F334,domain!$B:$D,3,FALSE)</f>
        <v>VARCHAR(32)</v>
      </c>
      <c r="I334" s="85" t="s">
        <v>173</v>
      </c>
      <c r="J334" s="53"/>
      <c r="K334" s="90"/>
      <c r="L334" s="53"/>
      <c r="M334" s="53"/>
      <c r="N334" s="60" t="str">
        <f t="shared" si="5"/>
        <v xml:space="preserve">  , RGST_ID VARCHAR(32) NOT NULL COMMENT '등록 ID'</v>
      </c>
    </row>
    <row r="335" spans="1:14" s="60" customFormat="1" x14ac:dyDescent="0.35">
      <c r="A335" s="43">
        <v>333</v>
      </c>
      <c r="B335" s="85" t="str">
        <f>VLOOKUP($C335,table!$B:$D,3,FALSE)</f>
        <v>관리자</v>
      </c>
      <c r="C335" s="53" t="s">
        <v>1123</v>
      </c>
      <c r="D335" s="80" t="str">
        <f>VLOOKUP($C335,table!$B:$D,2,FALSE)</f>
        <v>T_SUPPLIER</v>
      </c>
      <c r="E335" s="85">
        <v>13</v>
      </c>
      <c r="F335" s="66" t="s">
        <v>379</v>
      </c>
      <c r="G335" s="53" t="str">
        <f>VLOOKUP($F335,domain!$B:$D,2,FALSE)</f>
        <v>RGST_DT</v>
      </c>
      <c r="H335" s="53" t="str">
        <f>VLOOKUP($F335,domain!$B:$D,3,FALSE)</f>
        <v>TIMESTAMP</v>
      </c>
      <c r="I335" s="85" t="s">
        <v>173</v>
      </c>
      <c r="J335" s="53"/>
      <c r="K335" s="90"/>
      <c r="L335" s="53"/>
      <c r="M335" s="53"/>
      <c r="N335" s="60" t="str">
        <f t="shared" si="5"/>
        <v xml:space="preserve">  , RGST_DT TIMESTAMP NOT NULL COMMENT '등록 일시'</v>
      </c>
    </row>
    <row r="336" spans="1:14" s="60" customFormat="1" x14ac:dyDescent="0.35">
      <c r="A336" s="43">
        <v>334</v>
      </c>
      <c r="B336" s="85" t="str">
        <f>VLOOKUP($C336,table!$B:$D,3,FALSE)</f>
        <v>관리자</v>
      </c>
      <c r="C336" s="53" t="s">
        <v>1123</v>
      </c>
      <c r="D336" s="80" t="str">
        <f>VLOOKUP($C336,table!$B:$D,2,FALSE)</f>
        <v>T_SUPPLIER</v>
      </c>
      <c r="E336" s="85">
        <v>14</v>
      </c>
      <c r="F336" s="66" t="s">
        <v>84</v>
      </c>
      <c r="G336" s="53" t="str">
        <f>VLOOKUP($F336,domain!$B:$D,2,FALSE)</f>
        <v>MODI_ID</v>
      </c>
      <c r="H336" s="53" t="str">
        <f>VLOOKUP($F336,domain!$B:$D,3,FALSE)</f>
        <v>VARCHAR(32)</v>
      </c>
      <c r="I336" s="85" t="s">
        <v>173</v>
      </c>
      <c r="J336" s="53"/>
      <c r="K336" s="90"/>
      <c r="L336" s="53"/>
      <c r="M336" s="53"/>
      <c r="N336" s="60" t="str">
        <f t="shared" si="5"/>
        <v xml:space="preserve">  , MODI_ID VARCHAR(32) NOT NULL COMMENT '수정 ID'</v>
      </c>
    </row>
    <row r="337" spans="1:14" s="60" customFormat="1" x14ac:dyDescent="0.35">
      <c r="A337" s="43">
        <v>335</v>
      </c>
      <c r="B337" s="85" t="str">
        <f>VLOOKUP($C337,table!$B:$D,3,FALSE)</f>
        <v>관리자</v>
      </c>
      <c r="C337" s="53" t="s">
        <v>1123</v>
      </c>
      <c r="D337" s="80" t="str">
        <f>VLOOKUP($C337,table!$B:$D,2,FALSE)</f>
        <v>T_SUPPLIER</v>
      </c>
      <c r="E337" s="85">
        <v>15</v>
      </c>
      <c r="F337" s="66" t="s">
        <v>88</v>
      </c>
      <c r="G337" s="53" t="str">
        <f>VLOOKUP($F337,domain!$B:$D,2,FALSE)</f>
        <v>MODI_DT</v>
      </c>
      <c r="H337" s="53" t="str">
        <f>VLOOKUP($F337,domain!$B:$D,3,FALSE)</f>
        <v>TIMESTAMP</v>
      </c>
      <c r="I337" s="85" t="s">
        <v>173</v>
      </c>
      <c r="J337" s="53"/>
      <c r="K337" s="90"/>
      <c r="L337" s="53"/>
      <c r="M337" s="53"/>
      <c r="N337" s="60" t="str">
        <f>IF(E337=1,"    ","  , ")&amp;G337&amp;" "&amp;H337&amp;IF(J337="",""," "&amp;J337)&amp;IF(I337="N"," NOT NULL","")&amp;" COMMENT '"&amp;F337&amp;IF(L337="",""," "&amp;L337)&amp;"'"</f>
        <v xml:space="preserve">  , MODI_DT TIMESTAMP NOT NULL COMMENT '수정 일시'</v>
      </c>
    </row>
    <row r="338" spans="1:14" s="35" customFormat="1" x14ac:dyDescent="0.35">
      <c r="A338" s="43">
        <v>336</v>
      </c>
      <c r="B338" s="14" t="str">
        <f>VLOOKUP($C338,table!$B:$D,3,FALSE)</f>
        <v>관리자</v>
      </c>
      <c r="C338" s="2" t="s">
        <v>1130</v>
      </c>
      <c r="D338" s="40" t="str">
        <f>VLOOKUP($C338,table!$B:$D,2,FALSE)</f>
        <v>T_SUPPLIER_MANAGER</v>
      </c>
      <c r="E338" s="43">
        <v>1</v>
      </c>
      <c r="F338" s="67" t="s">
        <v>1132</v>
      </c>
      <c r="G338" s="6" t="str">
        <f>VLOOKUP($F338,domain!$B:$D,2,FALSE)</f>
        <v>MANAGER_ID</v>
      </c>
      <c r="H338" s="6" t="str">
        <f>VLOOKUP($F338,domain!$B:$D,3,FALSE)</f>
        <v>VARCHAR(16)</v>
      </c>
      <c r="I338" s="14" t="s">
        <v>173</v>
      </c>
      <c r="J338" s="2"/>
      <c r="K338" s="43"/>
      <c r="L338" s="2"/>
      <c r="M338" s="2"/>
      <c r="N338" s="35" t="str">
        <f t="shared" ref="N338:N350" si="6">IF(E338=1,"    ","  , ")&amp;G338&amp;" "&amp;H338&amp;IF(J338="",""," "&amp;J338)&amp;IF(I338="N"," NOT NULL","")&amp;" COMMENT '"&amp;F338&amp;IF(L338="",""," "&amp;L338)&amp;"'"</f>
        <v xml:space="preserve">    MANAGER_ID VARCHAR(16) NOT NULL COMMENT '담당자 ID'</v>
      </c>
    </row>
    <row r="339" spans="1:14" s="35" customFormat="1" x14ac:dyDescent="0.35">
      <c r="A339" s="43">
        <v>337</v>
      </c>
      <c r="B339" s="14" t="str">
        <f>VLOOKUP($C339,table!$B:$D,3,FALSE)</f>
        <v>관리자</v>
      </c>
      <c r="C339" s="2" t="s">
        <v>1130</v>
      </c>
      <c r="D339" s="40" t="str">
        <f>VLOOKUP($C339,table!$B:$D,2,FALSE)</f>
        <v>T_SUPPLIER_MANAGER</v>
      </c>
      <c r="E339" s="43">
        <v>2</v>
      </c>
      <c r="F339" s="67" t="s">
        <v>2220</v>
      </c>
      <c r="G339" s="6" t="str">
        <f>VLOOKUP($F339,domain!$B:$D,2,FALSE)</f>
        <v>SUPPLIER_CODE</v>
      </c>
      <c r="H339" s="6" t="str">
        <f>VLOOKUP($F339,domain!$B:$D,3,FALSE)</f>
        <v>VARCHAR(16)</v>
      </c>
      <c r="I339" s="14" t="s">
        <v>173</v>
      </c>
      <c r="J339" s="2"/>
      <c r="K339" s="43"/>
      <c r="L339" s="2"/>
      <c r="M339" s="2"/>
      <c r="N339" s="35" t="str">
        <f t="shared" si="6"/>
        <v xml:space="preserve">  , SUPPLIER_CODE VARCHAR(16) NOT NULL COMMENT '공급 업체 코드'</v>
      </c>
    </row>
    <row r="340" spans="1:14" s="35" customFormat="1" x14ac:dyDescent="0.35">
      <c r="A340" s="43">
        <v>338</v>
      </c>
      <c r="B340" s="14" t="str">
        <f>VLOOKUP($C340,table!$B:$D,3,FALSE)</f>
        <v>관리자</v>
      </c>
      <c r="C340" s="2" t="s">
        <v>1130</v>
      </c>
      <c r="D340" s="40" t="str">
        <f>VLOOKUP($C340,table!$B:$D,2,FALSE)</f>
        <v>T_SUPPLIER_MANAGER</v>
      </c>
      <c r="E340" s="43">
        <v>3</v>
      </c>
      <c r="F340" s="67" t="s">
        <v>1133</v>
      </c>
      <c r="G340" s="6" t="str">
        <f>VLOOKUP($F340,domain!$B:$D,2,FALSE)</f>
        <v>MANAGER_NM</v>
      </c>
      <c r="H340" s="6" t="str">
        <f>VLOOKUP($F340,domain!$B:$D,3,FALSE)</f>
        <v>VARCHAR(256)</v>
      </c>
      <c r="I340" s="14" t="s">
        <v>173</v>
      </c>
      <c r="J340" s="2"/>
      <c r="K340" s="43"/>
      <c r="L340" s="2"/>
      <c r="M340" s="2"/>
      <c r="N340" s="35" t="str">
        <f t="shared" si="6"/>
        <v xml:space="preserve">  , MANAGER_NM VARCHAR(256) NOT NULL COMMENT '담당자 명'</v>
      </c>
    </row>
    <row r="341" spans="1:14" s="35" customFormat="1" x14ac:dyDescent="0.35">
      <c r="A341" s="43">
        <v>339</v>
      </c>
      <c r="B341" s="14" t="str">
        <f>VLOOKUP($C341,table!$B:$D,3,FALSE)</f>
        <v>관리자</v>
      </c>
      <c r="C341" s="2" t="s">
        <v>1130</v>
      </c>
      <c r="D341" s="40" t="str">
        <f>VLOOKUP($C341,table!$B:$D,2,FALSE)</f>
        <v>T_SUPPLIER_MANAGER</v>
      </c>
      <c r="E341" s="43">
        <v>4</v>
      </c>
      <c r="F341" s="67" t="s">
        <v>1134</v>
      </c>
      <c r="G341" s="6" t="str">
        <f>VLOOKUP($F341,domain!$B:$D,2,FALSE)</f>
        <v>MANAGER_PHONE</v>
      </c>
      <c r="H341" s="6" t="str">
        <f>VLOOKUP($F341,domain!$B:$D,3,FALSE)</f>
        <v>VARCHAR(16)</v>
      </c>
      <c r="I341" s="14" t="s">
        <v>173</v>
      </c>
      <c r="J341" s="2"/>
      <c r="K341" s="43"/>
      <c r="L341" s="2"/>
      <c r="M341" s="2"/>
      <c r="N341" s="35" t="str">
        <f t="shared" si="6"/>
        <v xml:space="preserve">  , MANAGER_PHONE VARCHAR(16) NOT NULL COMMENT '담당자 연락처'</v>
      </c>
    </row>
    <row r="342" spans="1:14" s="35" customFormat="1" x14ac:dyDescent="0.35">
      <c r="A342" s="43">
        <v>340</v>
      </c>
      <c r="B342" s="14" t="str">
        <f>VLOOKUP($C342,table!$B:$D,3,FALSE)</f>
        <v>관리자</v>
      </c>
      <c r="C342" s="2" t="s">
        <v>1130</v>
      </c>
      <c r="D342" s="40" t="str">
        <f>VLOOKUP($C342,table!$B:$D,2,FALSE)</f>
        <v>T_SUPPLIER_MANAGER</v>
      </c>
      <c r="E342" s="43">
        <v>5</v>
      </c>
      <c r="F342" s="67" t="s">
        <v>1135</v>
      </c>
      <c r="G342" s="6" t="str">
        <f>VLOOKUP($F342,domain!$B:$D,2,FALSE)</f>
        <v>MANAGER_MAIL</v>
      </c>
      <c r="H342" s="6" t="str">
        <f>VLOOKUP($F342,domain!$B:$D,3,FALSE)</f>
        <v>VARCHAR(256)</v>
      </c>
      <c r="I342" s="14" t="s">
        <v>173</v>
      </c>
      <c r="J342" s="2"/>
      <c r="K342" s="43"/>
      <c r="L342" s="2"/>
      <c r="M342" s="2"/>
      <c r="N342" s="35" t="str">
        <f t="shared" si="6"/>
        <v xml:space="preserve">  , MANAGER_MAIL VARCHAR(256) NOT NULL COMMENT '담당자 메일'</v>
      </c>
    </row>
    <row r="343" spans="1:14" s="35" customFormat="1" x14ac:dyDescent="0.35">
      <c r="A343" s="43">
        <v>341</v>
      </c>
      <c r="B343" s="14" t="str">
        <f>VLOOKUP($C343,table!$B:$D,3,FALSE)</f>
        <v>관리자</v>
      </c>
      <c r="C343" s="2" t="s">
        <v>1130</v>
      </c>
      <c r="D343" s="40" t="str">
        <f>VLOOKUP($C343,table!$B:$D,2,FALSE)</f>
        <v>T_SUPPLIER_MANAGER</v>
      </c>
      <c r="E343" s="43">
        <v>6</v>
      </c>
      <c r="F343" s="67" t="s">
        <v>1136</v>
      </c>
      <c r="G343" s="6" t="str">
        <f>VLOOKUP($F343,domain!$B:$D,2,FALSE)</f>
        <v>MANAGER_DEPT</v>
      </c>
      <c r="H343" s="6" t="str">
        <f>VLOOKUP($F343,domain!$B:$D,3,FALSE)</f>
        <v>VARCHAR(256)</v>
      </c>
      <c r="I343" s="14" t="s">
        <v>172</v>
      </c>
      <c r="J343" s="2"/>
      <c r="K343" s="43"/>
      <c r="L343" s="2"/>
      <c r="M343" s="2"/>
      <c r="N343" s="35" t="str">
        <f t="shared" si="6"/>
        <v xml:space="preserve">  , MANAGER_DEPT VARCHAR(256) COMMENT '담당자 부서'</v>
      </c>
    </row>
    <row r="344" spans="1:14" s="35" customFormat="1" x14ac:dyDescent="0.35">
      <c r="A344" s="43">
        <v>342</v>
      </c>
      <c r="B344" s="14" t="str">
        <f>VLOOKUP($C344,table!$B:$D,3,FALSE)</f>
        <v>관리자</v>
      </c>
      <c r="C344" s="2" t="s">
        <v>1130</v>
      </c>
      <c r="D344" s="40" t="str">
        <f>VLOOKUP($C344,table!$B:$D,2,FALSE)</f>
        <v>T_SUPPLIER_MANAGER</v>
      </c>
      <c r="E344" s="43">
        <v>7</v>
      </c>
      <c r="F344" s="67" t="s">
        <v>1137</v>
      </c>
      <c r="G344" s="6" t="str">
        <f>VLOOKUP($F344,domain!$B:$D,2,FALSE)</f>
        <v>MANAGER_PSTN</v>
      </c>
      <c r="H344" s="6" t="str">
        <f>VLOOKUP($F344,domain!$B:$D,3,FALSE)</f>
        <v>VARCHAR(256)</v>
      </c>
      <c r="I344" s="14" t="s">
        <v>172</v>
      </c>
      <c r="J344" s="2"/>
      <c r="K344" s="43"/>
      <c r="L344" s="2"/>
      <c r="M344" s="2"/>
      <c r="N344" s="35" t="str">
        <f t="shared" si="6"/>
        <v xml:space="preserve">  , MANAGER_PSTN VARCHAR(256) COMMENT '담당자 직위'</v>
      </c>
    </row>
    <row r="345" spans="1:14" s="61" customFormat="1" x14ac:dyDescent="0.35">
      <c r="A345" s="43">
        <v>343</v>
      </c>
      <c r="B345" s="14" t="str">
        <f>VLOOKUP($C345,table!$B:$D,3,FALSE)</f>
        <v>관리자</v>
      </c>
      <c r="C345" s="2" t="s">
        <v>1130</v>
      </c>
      <c r="D345" s="79" t="str">
        <f>VLOOKUP($C345,table!$B:$D,2,FALSE)</f>
        <v>T_SUPPLIER_MANAGER</v>
      </c>
      <c r="E345" s="43">
        <v>8</v>
      </c>
      <c r="F345" s="67" t="s">
        <v>2244</v>
      </c>
      <c r="G345" s="6" t="str">
        <f>VLOOKUP($F345,domain!$B:$D,2,FALSE)</f>
        <v>MANAGER_REPRESENT</v>
      </c>
      <c r="H345" s="6" t="str">
        <f>VLOOKUP($F345,domain!$B:$D,3,FALSE)</f>
        <v>VARCHAR(256)</v>
      </c>
      <c r="I345" s="14" t="s">
        <v>172</v>
      </c>
      <c r="J345" s="2"/>
      <c r="K345" s="14"/>
      <c r="L345" s="6"/>
      <c r="M345" s="6"/>
      <c r="N345" s="61" t="str">
        <f t="shared" ref="N345" si="7">IF(E345=1,"    ","  , ")&amp;G345&amp;" "&amp;H345&amp;IF(J345="",""," "&amp;J345)&amp;IF(I345="N"," NOT NULL","")&amp;" COMMENT '"&amp;F345&amp;IF(L345="",""," "&amp;L345)&amp;"'"</f>
        <v xml:space="preserve">  , MANAGER_REPRESENT VARCHAR(256) COMMENT '담당자 대표'</v>
      </c>
    </row>
    <row r="346" spans="1:14" s="61" customFormat="1" x14ac:dyDescent="0.35">
      <c r="A346" s="43">
        <v>343</v>
      </c>
      <c r="B346" s="14" t="str">
        <f>VLOOKUP($C346,table!$B:$D,3,FALSE)</f>
        <v>관리자</v>
      </c>
      <c r="C346" s="2" t="s">
        <v>1130</v>
      </c>
      <c r="D346" s="79" t="str">
        <f>VLOOKUP($C346,table!$B:$D,2,FALSE)</f>
        <v>T_SUPPLIER_MANAGER</v>
      </c>
      <c r="E346" s="43">
        <v>8</v>
      </c>
      <c r="F346" s="67" t="s">
        <v>446</v>
      </c>
      <c r="G346" s="6" t="str">
        <f>VLOOKUP($F346,domain!$B:$D,2,FALSE)</f>
        <v>USE_YN</v>
      </c>
      <c r="H346" s="6" t="str">
        <f>VLOOKUP($F346,domain!$B:$D,3,FALSE)</f>
        <v>VARCHAR(1)</v>
      </c>
      <c r="I346" s="14" t="s">
        <v>173</v>
      </c>
      <c r="J346" s="2" t="s">
        <v>761</v>
      </c>
      <c r="K346" s="14"/>
      <c r="L346" s="6"/>
      <c r="M346" s="6"/>
      <c r="N346" s="61" t="str">
        <f t="shared" si="6"/>
        <v xml:space="preserve">  , USE_YN VARCHAR(1) DEFAULT 'Y' NOT NULL COMMENT '사용 여부'</v>
      </c>
    </row>
    <row r="347" spans="1:14" s="35" customFormat="1" x14ac:dyDescent="0.35">
      <c r="A347" s="43">
        <v>344</v>
      </c>
      <c r="B347" s="14" t="str">
        <f>VLOOKUP($C347,table!$B:$D,3,FALSE)</f>
        <v>관리자</v>
      </c>
      <c r="C347" s="2" t="s">
        <v>1130</v>
      </c>
      <c r="D347" s="40" t="str">
        <f>VLOOKUP($C347,table!$B:$D,2,FALSE)</f>
        <v>T_SUPPLIER_MANAGER</v>
      </c>
      <c r="E347" s="43">
        <v>9</v>
      </c>
      <c r="F347" s="67" t="s">
        <v>57</v>
      </c>
      <c r="G347" s="6" t="str">
        <f>VLOOKUP($F347,domain!$B:$D,2,FALSE)</f>
        <v>RGST_ID</v>
      </c>
      <c r="H347" s="6" t="str">
        <f>VLOOKUP($F347,domain!$B:$D,3,FALSE)</f>
        <v>VARCHAR(32)</v>
      </c>
      <c r="I347" s="14" t="s">
        <v>173</v>
      </c>
      <c r="J347" s="2"/>
      <c r="K347" s="43"/>
      <c r="L347" s="2"/>
      <c r="M347" s="2"/>
      <c r="N347" s="35" t="str">
        <f t="shared" si="6"/>
        <v xml:space="preserve">  , RGST_ID VARCHAR(32) NOT NULL COMMENT '등록 ID'</v>
      </c>
    </row>
    <row r="348" spans="1:14" s="35" customFormat="1" x14ac:dyDescent="0.35">
      <c r="A348" s="43">
        <v>345</v>
      </c>
      <c r="B348" s="14" t="str">
        <f>VLOOKUP($C348,table!$B:$D,3,FALSE)</f>
        <v>관리자</v>
      </c>
      <c r="C348" s="2" t="s">
        <v>1130</v>
      </c>
      <c r="D348" s="40" t="str">
        <f>VLOOKUP($C348,table!$B:$D,2,FALSE)</f>
        <v>T_SUPPLIER_MANAGER</v>
      </c>
      <c r="E348" s="43">
        <v>10</v>
      </c>
      <c r="F348" s="67" t="s">
        <v>379</v>
      </c>
      <c r="G348" s="6" t="str">
        <f>VLOOKUP($F348,domain!$B:$D,2,FALSE)</f>
        <v>RGST_DT</v>
      </c>
      <c r="H348" s="6" t="str">
        <f>VLOOKUP($F348,domain!$B:$D,3,FALSE)</f>
        <v>TIMESTAMP</v>
      </c>
      <c r="I348" s="14" t="s">
        <v>173</v>
      </c>
      <c r="J348" s="2"/>
      <c r="K348" s="43"/>
      <c r="L348" s="2"/>
      <c r="M348" s="2"/>
      <c r="N348" s="35" t="str">
        <f t="shared" si="6"/>
        <v xml:space="preserve">  , RGST_DT TIMESTAMP NOT NULL COMMENT '등록 일시'</v>
      </c>
    </row>
    <row r="349" spans="1:14" s="35" customFormat="1" x14ac:dyDescent="0.35">
      <c r="A349" s="43">
        <v>346</v>
      </c>
      <c r="B349" s="14" t="str">
        <f>VLOOKUP($C349,table!$B:$D,3,FALSE)</f>
        <v>관리자</v>
      </c>
      <c r="C349" s="2" t="s">
        <v>1130</v>
      </c>
      <c r="D349" s="40" t="str">
        <f>VLOOKUP($C349,table!$B:$D,2,FALSE)</f>
        <v>T_SUPPLIER_MANAGER</v>
      </c>
      <c r="E349" s="43">
        <v>11</v>
      </c>
      <c r="F349" s="67" t="s">
        <v>84</v>
      </c>
      <c r="G349" s="6" t="str">
        <f>VLOOKUP($F349,domain!$B:$D,2,FALSE)</f>
        <v>MODI_ID</v>
      </c>
      <c r="H349" s="6" t="str">
        <f>VLOOKUP($F349,domain!$B:$D,3,FALSE)</f>
        <v>VARCHAR(32)</v>
      </c>
      <c r="I349" s="14" t="s">
        <v>173</v>
      </c>
      <c r="J349" s="2"/>
      <c r="K349" s="43"/>
      <c r="L349" s="2"/>
      <c r="M349" s="2"/>
      <c r="N349" s="35" t="str">
        <f t="shared" si="6"/>
        <v xml:space="preserve">  , MODI_ID VARCHAR(32) NOT NULL COMMENT '수정 ID'</v>
      </c>
    </row>
    <row r="350" spans="1:14" s="35" customFormat="1" x14ac:dyDescent="0.35">
      <c r="A350" s="43">
        <v>347</v>
      </c>
      <c r="B350" s="14" t="str">
        <f>VLOOKUP($C350,table!$B:$D,3,FALSE)</f>
        <v>관리자</v>
      </c>
      <c r="C350" s="2" t="s">
        <v>1130</v>
      </c>
      <c r="D350" s="40" t="str">
        <f>VLOOKUP($C350,table!$B:$D,2,FALSE)</f>
        <v>T_SUPPLIER_MANAGER</v>
      </c>
      <c r="E350" s="43">
        <v>12</v>
      </c>
      <c r="F350" s="67" t="s">
        <v>88</v>
      </c>
      <c r="G350" s="6" t="str">
        <f>VLOOKUP($F350,domain!$B:$D,2,FALSE)</f>
        <v>MODI_DT</v>
      </c>
      <c r="H350" s="6" t="str">
        <f>VLOOKUP($F350,domain!$B:$D,3,FALSE)</f>
        <v>TIMESTAMP</v>
      </c>
      <c r="I350" s="14" t="s">
        <v>173</v>
      </c>
      <c r="J350" s="2"/>
      <c r="K350" s="43"/>
      <c r="L350" s="2"/>
      <c r="M350" s="2"/>
      <c r="N350" s="35" t="str">
        <f t="shared" si="6"/>
        <v xml:space="preserve">  , MODI_DT TIMESTAMP NOT NULL COMMENT '수정 일시'</v>
      </c>
    </row>
    <row r="351" spans="1:14" s="60" customFormat="1" x14ac:dyDescent="0.35">
      <c r="A351" s="43">
        <v>348</v>
      </c>
      <c r="B351" s="90" t="str">
        <f>VLOOKUP($C351,table!$B:$D,3,FALSE)</f>
        <v>공통</v>
      </c>
      <c r="C351" s="53" t="s">
        <v>1125</v>
      </c>
      <c r="D351" s="80" t="str">
        <f>VLOOKUP($C351,table!$B:$D,2,FALSE)</f>
        <v>T_PACKAGING_CODE</v>
      </c>
      <c r="E351" s="90">
        <v>1</v>
      </c>
      <c r="F351" s="66" t="s">
        <v>53</v>
      </c>
      <c r="G351" s="53" t="str">
        <f>VLOOKUP($F351,domain!$B:$D,2,FALSE)</f>
        <v>GROUP_ID</v>
      </c>
      <c r="H351" s="53" t="str">
        <f>VLOOKUP($F351,domain!$B:$D,3,FALSE)</f>
        <v>VARCHAR(64)</v>
      </c>
      <c r="I351" s="90" t="s">
        <v>173</v>
      </c>
      <c r="J351" s="53"/>
      <c r="K351" s="90">
        <v>1</v>
      </c>
      <c r="L351" s="53"/>
      <c r="M351" s="53"/>
      <c r="N351" s="60" t="str">
        <f t="shared" ref="N351:N365" si="8">IF(E351=1,"    ","  , ")&amp;G351&amp;" "&amp;H351&amp;IF(J351="",""," "&amp;J351)&amp;IF(I351="N"," NOT NULL","")&amp;" COMMENT '"&amp;F351&amp;IF(L351="",""," "&amp;L351)&amp;"'"</f>
        <v xml:space="preserve">    GROUP_ID VARCHAR(64) NOT NULL COMMENT '그룹 ID'</v>
      </c>
    </row>
    <row r="352" spans="1:14" s="60" customFormat="1" x14ac:dyDescent="0.35">
      <c r="A352" s="43">
        <v>349</v>
      </c>
      <c r="B352" s="90" t="str">
        <f>VLOOKUP($C352,table!$B:$D,3,FALSE)</f>
        <v>공통</v>
      </c>
      <c r="C352" s="53" t="s">
        <v>1125</v>
      </c>
      <c r="D352" s="80" t="str">
        <f>VLOOKUP($C352,table!$B:$D,2,FALSE)</f>
        <v>T_PACKAGING_CODE</v>
      </c>
      <c r="E352" s="102">
        <v>2</v>
      </c>
      <c r="F352" s="66" t="s">
        <v>1111</v>
      </c>
      <c r="G352" s="53" t="str">
        <f>VLOOKUP($F352,domain!$B:$D,2,FALSE)</f>
        <v>UP_COMPANY_CODE</v>
      </c>
      <c r="H352" s="53" t="str">
        <f>VLOOKUP($F352,domain!$B:$D,3,FALSE)</f>
        <v>VARCHAR(16)</v>
      </c>
      <c r="I352" s="90" t="s">
        <v>173</v>
      </c>
      <c r="J352" s="53"/>
      <c r="K352" s="90">
        <v>2</v>
      </c>
      <c r="L352" s="53"/>
      <c r="M352" s="53"/>
      <c r="N352" s="60" t="str">
        <f t="shared" si="8"/>
        <v xml:space="preserve">  , UP_COMPANY_CODE VARCHAR(16) NOT NULL COMMENT '소속 회사 코드'</v>
      </c>
    </row>
    <row r="353" spans="1:14" s="60" customFormat="1" x14ac:dyDescent="0.35">
      <c r="A353" s="43">
        <v>351</v>
      </c>
      <c r="B353" s="90" t="str">
        <f>VLOOKUP($C353,table!$B:$D,3,FALSE)</f>
        <v>공통</v>
      </c>
      <c r="C353" s="53" t="s">
        <v>1125</v>
      </c>
      <c r="D353" s="80" t="str">
        <f>VLOOKUP($C353,table!$B:$D,2,FALSE)</f>
        <v>T_PACKAGING_CODE</v>
      </c>
      <c r="E353" s="102">
        <v>4</v>
      </c>
      <c r="F353" s="66" t="s">
        <v>103</v>
      </c>
      <c r="G353" s="53" t="str">
        <f>VLOOKUP($F353,domain!$B:$D,2,FALSE)</f>
        <v>CODE_ID</v>
      </c>
      <c r="H353" s="53" t="str">
        <f>VLOOKUP($F353,domain!$B:$D,3,FALSE)</f>
        <v>VARCHAR(64)</v>
      </c>
      <c r="I353" s="90" t="s">
        <v>173</v>
      </c>
      <c r="J353" s="53"/>
      <c r="K353" s="90">
        <v>3</v>
      </c>
      <c r="L353" s="53"/>
      <c r="M353" s="53"/>
      <c r="N353" s="60" t="str">
        <f t="shared" si="8"/>
        <v xml:space="preserve">  , CODE_ID VARCHAR(64) NOT NULL COMMENT '코드 ID'</v>
      </c>
    </row>
    <row r="354" spans="1:14" s="60" customFormat="1" x14ac:dyDescent="0.35">
      <c r="A354" s="43">
        <v>350</v>
      </c>
      <c r="B354" s="102" t="str">
        <f>VLOOKUP($C354,table!$B:$D,3,FALSE)</f>
        <v>공통</v>
      </c>
      <c r="C354" s="53" t="s">
        <v>1125</v>
      </c>
      <c r="D354" s="80" t="str">
        <f>VLOOKUP($C354,table!$B:$D,2,FALSE)</f>
        <v>T_PACKAGING_CODE</v>
      </c>
      <c r="E354" s="102">
        <v>3</v>
      </c>
      <c r="F354" s="66" t="s">
        <v>1985</v>
      </c>
      <c r="G354" s="53" t="str">
        <f>VLOOKUP($F354,domain!$B:$D,2,FALSE)</f>
        <v>CODE_TYPE</v>
      </c>
      <c r="H354" s="53" t="str">
        <f>VLOOKUP($F354,domain!$B:$D,3,FALSE)</f>
        <v>VARCHAR(2)</v>
      </c>
      <c r="I354" s="102" t="s">
        <v>172</v>
      </c>
      <c r="J354" s="53"/>
      <c r="K354" s="102"/>
      <c r="L354" s="53"/>
      <c r="M354" s="53"/>
      <c r="N354" s="60" t="str">
        <f>IF(E354=1,"    ","  , ")&amp;G354&amp;" "&amp;H354&amp;IF(J354="",""," "&amp;J354)&amp;IF(I354="N"," NOT NULL","")&amp;" COMMENT '"&amp;F354&amp;IF(L354="",""," "&amp;L354)&amp;"'"</f>
        <v xml:space="preserve">  , CODE_TYPE VARCHAR(2) COMMENT '코드 타입'</v>
      </c>
    </row>
    <row r="355" spans="1:14" s="60" customFormat="1" x14ac:dyDescent="0.35">
      <c r="A355" s="43">
        <v>352</v>
      </c>
      <c r="B355" s="90" t="str">
        <f>VLOOKUP($C355,table!$B:$D,3,FALSE)</f>
        <v>공통</v>
      </c>
      <c r="C355" s="53" t="s">
        <v>1125</v>
      </c>
      <c r="D355" s="80" t="str">
        <f>VLOOKUP($C355,table!$B:$D,2,FALSE)</f>
        <v>T_PACKAGING_CODE</v>
      </c>
      <c r="E355" s="102">
        <v>5</v>
      </c>
      <c r="F355" s="66" t="s">
        <v>1144</v>
      </c>
      <c r="G355" s="53" t="str">
        <f>VLOOKUP($F355,domain!$B:$D,2,FALSE)</f>
        <v>CODE_KEY</v>
      </c>
      <c r="H355" s="53" t="str">
        <f>VLOOKUP($F355,domain!$B:$D,3,FALSE)</f>
        <v>VARCHAR(16)</v>
      </c>
      <c r="I355" s="90" t="s">
        <v>172</v>
      </c>
      <c r="J355" s="53"/>
      <c r="K355" s="90"/>
      <c r="L355" s="53"/>
      <c r="M355" s="53"/>
      <c r="N355" s="60" t="str">
        <f t="shared" si="8"/>
        <v xml:space="preserve">  , CODE_KEY VARCHAR(16) COMMENT '코드 키'</v>
      </c>
    </row>
    <row r="356" spans="1:14" s="60" customFormat="1" x14ac:dyDescent="0.35">
      <c r="A356" s="43">
        <v>353</v>
      </c>
      <c r="B356" s="90" t="str">
        <f>VLOOKUP($C356,table!$B:$D,3,FALSE)</f>
        <v>공통</v>
      </c>
      <c r="C356" s="53" t="s">
        <v>1125</v>
      </c>
      <c r="D356" s="80" t="str">
        <f>VLOOKUP($C356,table!$B:$D,2,FALSE)</f>
        <v>T_PACKAGING_CODE</v>
      </c>
      <c r="E356" s="102">
        <v>6</v>
      </c>
      <c r="F356" s="66" t="s">
        <v>105</v>
      </c>
      <c r="G356" s="53" t="str">
        <f>VLOOKUP($F356,domain!$B:$D,2,FALSE)</f>
        <v>CODE_NM</v>
      </c>
      <c r="H356" s="53" t="str">
        <f>VLOOKUP($F356,domain!$B:$D,3,FALSE)</f>
        <v>VARCHAR(256)</v>
      </c>
      <c r="I356" s="90" t="s">
        <v>173</v>
      </c>
      <c r="J356" s="53"/>
      <c r="K356" s="90"/>
      <c r="L356" s="53"/>
      <c r="M356" s="53"/>
      <c r="N356" s="60" t="str">
        <f t="shared" si="8"/>
        <v xml:space="preserve">  , CODE_NM VARCHAR(256) NOT NULL COMMENT '코드 명'</v>
      </c>
    </row>
    <row r="357" spans="1:14" s="60" customFormat="1" x14ac:dyDescent="0.35">
      <c r="A357" s="43">
        <v>354</v>
      </c>
      <c r="B357" s="90" t="str">
        <f>VLOOKUP($C357,table!$B:$D,3,FALSE)</f>
        <v>공통</v>
      </c>
      <c r="C357" s="53" t="s">
        <v>1125</v>
      </c>
      <c r="D357" s="80" t="str">
        <f>VLOOKUP($C357,table!$B:$D,2,FALSE)</f>
        <v>T_PACKAGING_CODE</v>
      </c>
      <c r="E357" s="102">
        <v>7</v>
      </c>
      <c r="F357" s="66" t="s">
        <v>107</v>
      </c>
      <c r="G357" s="53" t="str">
        <f>VLOOKUP($F357,domain!$B:$D,2,FALSE)</f>
        <v>CODE_DSC</v>
      </c>
      <c r="H357" s="53" t="str">
        <f>VLOOKUP($F357,domain!$B:$D,3,FALSE)</f>
        <v>VARCHAR(1000)</v>
      </c>
      <c r="I357" s="90" t="s">
        <v>172</v>
      </c>
      <c r="J357" s="53"/>
      <c r="K357" s="90"/>
      <c r="L357" s="53"/>
      <c r="M357" s="53"/>
      <c r="N357" s="60" t="str">
        <f t="shared" si="8"/>
        <v xml:space="preserve">  , CODE_DSC VARCHAR(1000) COMMENT '코드 설명'</v>
      </c>
    </row>
    <row r="358" spans="1:14" s="60" customFormat="1" x14ac:dyDescent="0.35">
      <c r="A358" s="43">
        <v>355</v>
      </c>
      <c r="B358" s="90" t="str">
        <f>VLOOKUP($C358,table!$B:$D,3,FALSE)</f>
        <v>공통</v>
      </c>
      <c r="C358" s="53" t="s">
        <v>1125</v>
      </c>
      <c r="D358" s="80" t="str">
        <f>VLOOKUP($C358,table!$B:$D,2,FALSE)</f>
        <v>T_PACKAGING_CODE</v>
      </c>
      <c r="E358" s="102">
        <v>8</v>
      </c>
      <c r="F358" s="66" t="s">
        <v>255</v>
      </c>
      <c r="G358" s="53" t="str">
        <f>VLOOKUP($F358,domain!$B:$D,2,FALSE)</f>
        <v>ORD_SEQ</v>
      </c>
      <c r="H358" s="53" t="str">
        <f>VLOOKUP($F358,domain!$B:$D,3,FALSE)</f>
        <v>NUMERIC(5,0)</v>
      </c>
      <c r="I358" s="90" t="s">
        <v>173</v>
      </c>
      <c r="J358" s="53"/>
      <c r="K358" s="90"/>
      <c r="L358" s="53"/>
      <c r="M358" s="53"/>
      <c r="N358" s="60" t="str">
        <f t="shared" si="8"/>
        <v xml:space="preserve">  , ORD_SEQ NUMERIC(5,0) NOT NULL COMMENT '정렬 순서'</v>
      </c>
    </row>
    <row r="359" spans="1:14" s="60" customFormat="1" x14ac:dyDescent="0.35">
      <c r="A359" s="43">
        <v>356</v>
      </c>
      <c r="B359" s="90" t="str">
        <f>VLOOKUP($C359,table!$B:$D,3,FALSE)</f>
        <v>공통</v>
      </c>
      <c r="C359" s="53" t="s">
        <v>1125</v>
      </c>
      <c r="D359" s="80" t="str">
        <f>VLOOKUP($C359,table!$B:$D,2,FALSE)</f>
        <v>T_PACKAGING_CODE</v>
      </c>
      <c r="E359" s="102">
        <v>9</v>
      </c>
      <c r="F359" s="66" t="s">
        <v>446</v>
      </c>
      <c r="G359" s="53" t="str">
        <f>VLOOKUP($F359,domain!$B:$D,2,FALSE)</f>
        <v>USE_YN</v>
      </c>
      <c r="H359" s="53" t="str">
        <f>VLOOKUP($F359,domain!$B:$D,3,FALSE)</f>
        <v>VARCHAR(1)</v>
      </c>
      <c r="I359" s="90" t="s">
        <v>173</v>
      </c>
      <c r="J359" s="53" t="s">
        <v>761</v>
      </c>
      <c r="K359" s="90"/>
      <c r="L359" s="53"/>
      <c r="M359" s="53"/>
      <c r="N359" s="60" t="str">
        <f t="shared" si="8"/>
        <v xml:space="preserve">  , USE_YN VARCHAR(1) DEFAULT 'Y' NOT NULL COMMENT '사용 여부'</v>
      </c>
    </row>
    <row r="360" spans="1:14" s="60" customFormat="1" x14ac:dyDescent="0.35">
      <c r="A360" s="43">
        <v>357</v>
      </c>
      <c r="B360" s="90" t="str">
        <f>VLOOKUP($C360,table!$B:$D,3,FALSE)</f>
        <v>공통</v>
      </c>
      <c r="C360" s="53" t="s">
        <v>1125</v>
      </c>
      <c r="D360" s="80" t="str">
        <f>VLOOKUP($C360,table!$B:$D,2,FALSE)</f>
        <v>T_PACKAGING_CODE</v>
      </c>
      <c r="E360" s="102">
        <v>10</v>
      </c>
      <c r="F360" s="66" t="s">
        <v>57</v>
      </c>
      <c r="G360" s="53" t="str">
        <f>VLOOKUP($F360,domain!$B:$D,2,FALSE)</f>
        <v>RGST_ID</v>
      </c>
      <c r="H360" s="53" t="str">
        <f>VLOOKUP($F360,domain!$B:$D,3,FALSE)</f>
        <v>VARCHAR(32)</v>
      </c>
      <c r="I360" s="90" t="s">
        <v>173</v>
      </c>
      <c r="J360" s="53"/>
      <c r="K360" s="90"/>
      <c r="L360" s="53"/>
      <c r="M360" s="53"/>
      <c r="N360" s="60" t="str">
        <f t="shared" si="8"/>
        <v xml:space="preserve">  , RGST_ID VARCHAR(32) NOT NULL COMMENT '등록 ID'</v>
      </c>
    </row>
    <row r="361" spans="1:14" s="60" customFormat="1" x14ac:dyDescent="0.35">
      <c r="A361" s="43">
        <v>358</v>
      </c>
      <c r="B361" s="90" t="str">
        <f>VLOOKUP($C361,table!$B:$D,3,FALSE)</f>
        <v>공통</v>
      </c>
      <c r="C361" s="53" t="s">
        <v>1125</v>
      </c>
      <c r="D361" s="80" t="str">
        <f>VLOOKUP($C361,table!$B:$D,2,FALSE)</f>
        <v>T_PACKAGING_CODE</v>
      </c>
      <c r="E361" s="102">
        <v>11</v>
      </c>
      <c r="F361" s="66" t="s">
        <v>379</v>
      </c>
      <c r="G361" s="53" t="str">
        <f>VLOOKUP($F361,domain!$B:$D,2,FALSE)</f>
        <v>RGST_DT</v>
      </c>
      <c r="H361" s="53" t="str">
        <f>VLOOKUP($F361,domain!$B:$D,3,FALSE)</f>
        <v>TIMESTAMP</v>
      </c>
      <c r="I361" s="90" t="s">
        <v>173</v>
      </c>
      <c r="J361" s="53"/>
      <c r="K361" s="90"/>
      <c r="L361" s="53"/>
      <c r="M361" s="53"/>
      <c r="N361" s="60" t="str">
        <f t="shared" si="8"/>
        <v xml:space="preserve">  , RGST_DT TIMESTAMP NOT NULL COMMENT '등록 일시'</v>
      </c>
    </row>
    <row r="362" spans="1:14" s="60" customFormat="1" x14ac:dyDescent="0.35">
      <c r="A362" s="43">
        <v>359</v>
      </c>
      <c r="B362" s="90" t="str">
        <f>VLOOKUP($C362,table!$B:$D,3,FALSE)</f>
        <v>공통</v>
      </c>
      <c r="C362" s="53" t="s">
        <v>1125</v>
      </c>
      <c r="D362" s="80" t="str">
        <f>VLOOKUP($C362,table!$B:$D,2,FALSE)</f>
        <v>T_PACKAGING_CODE</v>
      </c>
      <c r="E362" s="102">
        <v>12</v>
      </c>
      <c r="F362" s="66" t="s">
        <v>84</v>
      </c>
      <c r="G362" s="53" t="str">
        <f>VLOOKUP($F362,domain!$B:$D,2,FALSE)</f>
        <v>MODI_ID</v>
      </c>
      <c r="H362" s="53" t="str">
        <f>VLOOKUP($F362,domain!$B:$D,3,FALSE)</f>
        <v>VARCHAR(32)</v>
      </c>
      <c r="I362" s="90" t="s">
        <v>173</v>
      </c>
      <c r="J362" s="53"/>
      <c r="K362" s="90"/>
      <c r="L362" s="53"/>
      <c r="M362" s="53"/>
      <c r="N362" s="60" t="str">
        <f t="shared" si="8"/>
        <v xml:space="preserve">  , MODI_ID VARCHAR(32) NOT NULL COMMENT '수정 ID'</v>
      </c>
    </row>
    <row r="363" spans="1:14" s="60" customFormat="1" x14ac:dyDescent="0.35">
      <c r="A363" s="43">
        <v>360</v>
      </c>
      <c r="B363" s="90" t="str">
        <f>VLOOKUP($C363,table!$B:$D,3,FALSE)</f>
        <v>공통</v>
      </c>
      <c r="C363" s="53" t="s">
        <v>1125</v>
      </c>
      <c r="D363" s="80" t="str">
        <f>VLOOKUP($C363,table!$B:$D,2,FALSE)</f>
        <v>T_PACKAGING_CODE</v>
      </c>
      <c r="E363" s="102">
        <v>13</v>
      </c>
      <c r="F363" s="66" t="s">
        <v>88</v>
      </c>
      <c r="G363" s="53" t="str">
        <f>VLOOKUP($F363,domain!$B:$D,2,FALSE)</f>
        <v>MODI_DT</v>
      </c>
      <c r="H363" s="53" t="str">
        <f>VLOOKUP($F363,domain!$B:$D,3,FALSE)</f>
        <v>TIMESTAMP</v>
      </c>
      <c r="I363" s="90" t="s">
        <v>173</v>
      </c>
      <c r="J363" s="53"/>
      <c r="K363" s="90"/>
      <c r="L363" s="53"/>
      <c r="M363" s="53"/>
      <c r="N363" s="60" t="str">
        <f t="shared" si="8"/>
        <v xml:space="preserve">  , MODI_DT TIMESTAMP NOT NULL COMMENT '수정 일시'</v>
      </c>
    </row>
    <row r="364" spans="1:14" s="61" customFormat="1" x14ac:dyDescent="0.35">
      <c r="A364" s="43">
        <v>361</v>
      </c>
      <c r="B364" s="14" t="str">
        <f>VLOOKUP($C364,table!$B:$D,3,FALSE)</f>
        <v>공통</v>
      </c>
      <c r="C364" s="6" t="s">
        <v>1148</v>
      </c>
      <c r="D364" s="79" t="str">
        <f>VLOOKUP($C364,table!$B:$D,2,FALSE)</f>
        <v>T_ENVIRONMENT_CODE</v>
      </c>
      <c r="E364" s="14">
        <v>1</v>
      </c>
      <c r="F364" s="67" t="s">
        <v>53</v>
      </c>
      <c r="G364" s="6" t="str">
        <f>VLOOKUP($F364,domain!$B:$D,2,FALSE)</f>
        <v>GROUP_ID</v>
      </c>
      <c r="H364" s="6" t="str">
        <f>VLOOKUP($F364,domain!$B:$D,3,FALSE)</f>
        <v>VARCHAR(64)</v>
      </c>
      <c r="I364" s="14" t="s">
        <v>173</v>
      </c>
      <c r="J364" s="6"/>
      <c r="K364" s="14">
        <v>1</v>
      </c>
      <c r="L364" s="6"/>
      <c r="M364" s="6"/>
      <c r="N364" s="61" t="str">
        <f t="shared" si="8"/>
        <v xml:space="preserve">    GROUP_ID VARCHAR(64) NOT NULL COMMENT '그룹 ID'</v>
      </c>
    </row>
    <row r="365" spans="1:14" s="61" customFormat="1" x14ac:dyDescent="0.35">
      <c r="A365" s="43">
        <v>362</v>
      </c>
      <c r="B365" s="14" t="str">
        <f>VLOOKUP($C365,table!$B:$D,3,FALSE)</f>
        <v>공통</v>
      </c>
      <c r="C365" s="6" t="s">
        <v>1148</v>
      </c>
      <c r="D365" s="79" t="str">
        <f>VLOOKUP($C365,table!$B:$D,2,FALSE)</f>
        <v>T_ENVIRONMENT_CODE</v>
      </c>
      <c r="E365" s="14">
        <v>2</v>
      </c>
      <c r="F365" s="67" t="s">
        <v>1111</v>
      </c>
      <c r="G365" s="6" t="str">
        <f>VLOOKUP($F365,domain!$B:$D,2,FALSE)</f>
        <v>UP_COMPANY_CODE</v>
      </c>
      <c r="H365" s="6" t="str">
        <f>VLOOKUP($F365,domain!$B:$D,3,FALSE)</f>
        <v>VARCHAR(16)</v>
      </c>
      <c r="I365" s="14" t="s">
        <v>172</v>
      </c>
      <c r="J365" s="6"/>
      <c r="K365" s="14"/>
      <c r="L365" s="6"/>
      <c r="M365" s="6"/>
      <c r="N365" s="61" t="str">
        <f t="shared" si="8"/>
        <v xml:space="preserve">  , UP_COMPANY_CODE VARCHAR(16) COMMENT '소속 회사 코드'</v>
      </c>
    </row>
    <row r="366" spans="1:14" s="61" customFormat="1" x14ac:dyDescent="0.35">
      <c r="A366" s="43">
        <v>363</v>
      </c>
      <c r="B366" s="14" t="str">
        <f>VLOOKUP($C366,table!$B:$D,3,FALSE)</f>
        <v>공통</v>
      </c>
      <c r="C366" s="6" t="s">
        <v>1148</v>
      </c>
      <c r="D366" s="79" t="str">
        <f>VLOOKUP($C366,table!$B:$D,2,FALSE)</f>
        <v>T_ENVIRONMENT_CODE</v>
      </c>
      <c r="E366" s="14">
        <v>3</v>
      </c>
      <c r="F366" s="67" t="s">
        <v>103</v>
      </c>
      <c r="G366" s="6" t="str">
        <f>VLOOKUP($F366,domain!$B:$D,2,FALSE)</f>
        <v>CODE_ID</v>
      </c>
      <c r="H366" s="6" t="str">
        <f>VLOOKUP($F366,domain!$B:$D,3,FALSE)</f>
        <v>VARCHAR(64)</v>
      </c>
      <c r="I366" s="14" t="s">
        <v>173</v>
      </c>
      <c r="J366" s="6"/>
      <c r="K366" s="14">
        <v>2</v>
      </c>
      <c r="L366" s="6"/>
      <c r="M366" s="6"/>
      <c r="N366" s="61" t="str">
        <f t="shared" ref="N366:N383" si="9">IF(E366=1,"    ","  , ")&amp;G366&amp;" "&amp;H366&amp;IF(J366="",""," "&amp;J366)&amp;IF(I366="N"," NOT NULL","")&amp;" COMMENT '"&amp;F366&amp;IF(L366="",""," "&amp;L366)&amp;"'"</f>
        <v xml:space="preserve">  , CODE_ID VARCHAR(64) NOT NULL COMMENT '코드 ID'</v>
      </c>
    </row>
    <row r="367" spans="1:14" s="61" customFormat="1" x14ac:dyDescent="0.35">
      <c r="A367" s="43">
        <v>364</v>
      </c>
      <c r="B367" s="14" t="str">
        <f>VLOOKUP($C367,table!$B:$D,3,FALSE)</f>
        <v>공통</v>
      </c>
      <c r="C367" s="6" t="s">
        <v>1148</v>
      </c>
      <c r="D367" s="79" t="str">
        <f>VLOOKUP($C367,table!$B:$D,2,FALSE)</f>
        <v>T_ENVIRONMENT_CODE</v>
      </c>
      <c r="E367" s="14">
        <v>4</v>
      </c>
      <c r="F367" s="67" t="s">
        <v>1153</v>
      </c>
      <c r="G367" s="6" t="str">
        <f>VLOOKUP($F367,domain!$B:$D,2,FALSE)</f>
        <v>REVISION_YEAR</v>
      </c>
      <c r="H367" s="6" t="str">
        <f>VLOOKUP($F367,domain!$B:$D,3,FALSE)</f>
        <v>VARCHAR(4)</v>
      </c>
      <c r="I367" s="14" t="s">
        <v>173</v>
      </c>
      <c r="J367" s="6"/>
      <c r="K367" s="14"/>
      <c r="L367" s="6"/>
      <c r="M367" s="6"/>
      <c r="N367" s="61" t="str">
        <f>IF(E367=1,"    ","  , ")&amp;G367&amp;" "&amp;H367&amp;IF(J367="",""," "&amp;J367)&amp;IF(I367="N"," NOT NULL","")&amp;" COMMENT '"&amp;F367&amp;IF(L367="",""," "&amp;L367)&amp;"'"</f>
        <v xml:space="preserve">  , REVISION_YEAR VARCHAR(4) NOT NULL COMMENT '개정 년'</v>
      </c>
    </row>
    <row r="368" spans="1:14" s="61" customFormat="1" x14ac:dyDescent="0.35">
      <c r="A368" s="43">
        <v>365</v>
      </c>
      <c r="B368" s="14" t="str">
        <f>VLOOKUP($C368,table!$B:$D,3,FALSE)</f>
        <v>공통</v>
      </c>
      <c r="C368" s="6" t="s">
        <v>1148</v>
      </c>
      <c r="D368" s="79" t="str">
        <f>VLOOKUP($C368,table!$B:$D,2,FALSE)</f>
        <v>T_ENVIRONMENT_CODE</v>
      </c>
      <c r="E368" s="14">
        <v>5</v>
      </c>
      <c r="F368" s="67" t="s">
        <v>1151</v>
      </c>
      <c r="G368" s="6" t="str">
        <f>VLOOKUP($F368,domain!$B:$D,2,FALSE)</f>
        <v>REVISION_MONTH</v>
      </c>
      <c r="H368" s="6" t="str">
        <f>VLOOKUP($F368,domain!$B:$D,3,FALSE)</f>
        <v>VARCHAR(2)</v>
      </c>
      <c r="I368" s="14" t="s">
        <v>173</v>
      </c>
      <c r="J368" s="6"/>
      <c r="K368" s="14"/>
      <c r="L368" s="6"/>
      <c r="M368" s="6"/>
      <c r="N368" s="61" t="str">
        <f>IF(E368=1,"    ","  , ")&amp;G368&amp;" "&amp;H368&amp;IF(J368="",""," "&amp;J368)&amp;IF(I368="N"," NOT NULL","")&amp;" COMMENT '"&amp;F368&amp;IF(L368="",""," "&amp;L368)&amp;"'"</f>
        <v xml:space="preserve">  , REVISION_MONTH VARCHAR(2) NOT NULL COMMENT '개정 월'</v>
      </c>
    </row>
    <row r="369" spans="1:14" s="61" customFormat="1" x14ac:dyDescent="0.35">
      <c r="A369" s="43">
        <v>366</v>
      </c>
      <c r="B369" s="14" t="str">
        <f>VLOOKUP($C369,table!$B:$D,3,FALSE)</f>
        <v>공통</v>
      </c>
      <c r="C369" s="6" t="s">
        <v>1148</v>
      </c>
      <c r="D369" s="79" t="str">
        <f>VLOOKUP($C369,table!$B:$D,2,FALSE)</f>
        <v>T_ENVIRONMENT_CODE</v>
      </c>
      <c r="E369" s="14">
        <v>6</v>
      </c>
      <c r="F369" s="67" t="s">
        <v>1144</v>
      </c>
      <c r="G369" s="6" t="str">
        <f>VLOOKUP($F369,domain!$B:$D,2,FALSE)</f>
        <v>CODE_KEY</v>
      </c>
      <c r="H369" s="6" t="str">
        <f>VLOOKUP($F369,domain!$B:$D,3,FALSE)</f>
        <v>VARCHAR(16)</v>
      </c>
      <c r="I369" s="14" t="s">
        <v>172</v>
      </c>
      <c r="J369" s="6"/>
      <c r="K369" s="14"/>
      <c r="L369" s="6"/>
      <c r="M369" s="6"/>
      <c r="N369" s="61" t="str">
        <f t="shared" si="9"/>
        <v xml:space="preserve">  , CODE_KEY VARCHAR(16) COMMENT '코드 키'</v>
      </c>
    </row>
    <row r="370" spans="1:14" s="61" customFormat="1" x14ac:dyDescent="0.35">
      <c r="A370" s="43">
        <v>367</v>
      </c>
      <c r="B370" s="14" t="str">
        <f>VLOOKUP($C370,table!$B:$D,3,FALSE)</f>
        <v>공통</v>
      </c>
      <c r="C370" s="6" t="s">
        <v>1148</v>
      </c>
      <c r="D370" s="79" t="str">
        <f>VLOOKUP($C370,table!$B:$D,2,FALSE)</f>
        <v>T_ENVIRONMENT_CODE</v>
      </c>
      <c r="E370" s="14">
        <v>7</v>
      </c>
      <c r="F370" s="67" t="s">
        <v>105</v>
      </c>
      <c r="G370" s="6" t="str">
        <f>VLOOKUP($F370,domain!$B:$D,2,FALSE)</f>
        <v>CODE_NM</v>
      </c>
      <c r="H370" s="6" t="str">
        <f>VLOOKUP($F370,domain!$B:$D,3,FALSE)</f>
        <v>VARCHAR(256)</v>
      </c>
      <c r="I370" s="14" t="s">
        <v>173</v>
      </c>
      <c r="J370" s="6"/>
      <c r="K370" s="14"/>
      <c r="L370" s="6"/>
      <c r="M370" s="6"/>
      <c r="N370" s="61" t="str">
        <f t="shared" si="9"/>
        <v xml:space="preserve">  , CODE_NM VARCHAR(256) NOT NULL COMMENT '코드 명'</v>
      </c>
    </row>
    <row r="371" spans="1:14" s="61" customFormat="1" x14ac:dyDescent="0.35">
      <c r="A371" s="43">
        <v>368</v>
      </c>
      <c r="B371" s="14" t="str">
        <f>VLOOKUP($C371,table!$B:$D,3,FALSE)</f>
        <v>공통</v>
      </c>
      <c r="C371" s="6" t="s">
        <v>1148</v>
      </c>
      <c r="D371" s="79" t="str">
        <f>VLOOKUP($C371,table!$B:$D,2,FALSE)</f>
        <v>T_ENVIRONMENT_CODE</v>
      </c>
      <c r="E371" s="14">
        <v>8</v>
      </c>
      <c r="F371" s="67" t="s">
        <v>107</v>
      </c>
      <c r="G371" s="6" t="str">
        <f>VLOOKUP($F371,domain!$B:$D,2,FALSE)</f>
        <v>CODE_DSC</v>
      </c>
      <c r="H371" s="6" t="str">
        <f>VLOOKUP($F371,domain!$B:$D,3,FALSE)</f>
        <v>VARCHAR(1000)</v>
      </c>
      <c r="I371" s="14" t="s">
        <v>172</v>
      </c>
      <c r="J371" s="6"/>
      <c r="K371" s="14"/>
      <c r="L371" s="6"/>
      <c r="M371" s="6"/>
      <c r="N371" s="61" t="str">
        <f>IF(E371=1,"    ","  , ")&amp;G371&amp;" "&amp;H371&amp;IF(J371="",""," "&amp;J371)&amp;IF(I371="N"," NOT NULL","")&amp;" COMMENT '"&amp;F371&amp;IF(L371="",""," "&amp;L371)&amp;"'"</f>
        <v xml:space="preserve">  , CODE_DSC VARCHAR(1000) COMMENT '코드 설명'</v>
      </c>
    </row>
    <row r="372" spans="1:14" s="61" customFormat="1" x14ac:dyDescent="0.35">
      <c r="A372" s="43">
        <v>369</v>
      </c>
      <c r="B372" s="14" t="str">
        <f>VLOOKUP($C372,table!$B:$D,3,FALSE)</f>
        <v>공통</v>
      </c>
      <c r="C372" s="6" t="s">
        <v>1148</v>
      </c>
      <c r="D372" s="79" t="str">
        <f>VLOOKUP($C372,table!$B:$D,2,FALSE)</f>
        <v>T_ENVIRONMENT_CODE</v>
      </c>
      <c r="E372" s="14">
        <v>9</v>
      </c>
      <c r="F372" s="67" t="s">
        <v>1161</v>
      </c>
      <c r="G372" s="6" t="str">
        <f>VLOOKUP($F372,domain!$B:$D,2,FALSE)</f>
        <v>RPT_MAT_STRUCT</v>
      </c>
      <c r="H372" s="6" t="str">
        <f>VLOOKUP($F372,domain!$B:$D,3,FALSE)</f>
        <v>VARCHAR(1)</v>
      </c>
      <c r="I372" s="14" t="s">
        <v>172</v>
      </c>
      <c r="J372" s="6"/>
      <c r="K372" s="14"/>
      <c r="L372" s="6"/>
      <c r="M372" s="6"/>
      <c r="N372" s="61" t="str">
        <f>IF(E372=1,"    ","  , ")&amp;G372&amp;" "&amp;H372&amp;IF(J372="",""," "&amp;J372)&amp;IF(I372="N"," NOT NULL","")&amp;" COMMENT '"&amp;F372&amp;IF(L372="",""," "&amp;L372)&amp;"'"</f>
        <v xml:space="preserve">  , RPT_MAT_STRUCT VARCHAR(1) COMMENT '포장재질구조증명서'</v>
      </c>
    </row>
    <row r="373" spans="1:14" s="61" customFormat="1" x14ac:dyDescent="0.35">
      <c r="A373" s="43">
        <v>370</v>
      </c>
      <c r="B373" s="14" t="str">
        <f>VLOOKUP($C373,table!$B:$D,3,FALSE)</f>
        <v>공통</v>
      </c>
      <c r="C373" s="6" t="s">
        <v>1148</v>
      </c>
      <c r="D373" s="79" t="str">
        <f>VLOOKUP($C373,table!$B:$D,2,FALSE)</f>
        <v>T_ENVIRONMENT_CODE</v>
      </c>
      <c r="E373" s="14">
        <v>10</v>
      </c>
      <c r="F373" s="67" t="s">
        <v>1173</v>
      </c>
      <c r="G373" s="6" t="str">
        <f>VLOOKUP($F373,domain!$B:$D,2,FALSE)</f>
        <v>RPT_DEV_ANAL</v>
      </c>
      <c r="H373" s="6" t="str">
        <f>VLOOKUP($F373,domain!$B:$D,3,FALSE)</f>
        <v>VARCHAR(1)</v>
      </c>
      <c r="I373" s="14" t="s">
        <v>172</v>
      </c>
      <c r="J373" s="6"/>
      <c r="K373" s="14"/>
      <c r="L373" s="6"/>
      <c r="M373" s="6"/>
      <c r="N373" s="61" t="str">
        <f>IF(E373=1,"    ","  , ")&amp;G373&amp;" "&amp;H373&amp;IF(J373="",""," "&amp;J373)&amp;IF(I373="N"," NOT NULL","")&amp;" COMMENT '"&amp;F373&amp;IF(L373="",""," "&amp;L373)&amp;"'"</f>
        <v xml:space="preserve">  , RPT_DEV_ANAL VARCHAR(1) COMMENT '기기분석증명서'</v>
      </c>
    </row>
    <row r="374" spans="1:14" s="61" customFormat="1" x14ac:dyDescent="0.35">
      <c r="A374" s="43">
        <v>371</v>
      </c>
      <c r="B374" s="14" t="str">
        <f>VLOOKUP($C374,table!$B:$D,3,FALSE)</f>
        <v>공통</v>
      </c>
      <c r="C374" s="6" t="s">
        <v>1148</v>
      </c>
      <c r="D374" s="79" t="str">
        <f>VLOOKUP($C374,table!$B:$D,2,FALSE)</f>
        <v>T_ENVIRONMENT_CODE</v>
      </c>
      <c r="E374" s="14">
        <v>11</v>
      </c>
      <c r="F374" s="67" t="s">
        <v>1176</v>
      </c>
      <c r="G374" s="6" t="str">
        <f>VLOOKUP($F374,domain!$B:$D,2,FALSE)</f>
        <v>RPT_VISUAL_JUDG</v>
      </c>
      <c r="H374" s="6" t="str">
        <f>VLOOKUP($F374,domain!$B:$D,3,FALSE)</f>
        <v>VARCHAR(1)</v>
      </c>
      <c r="I374" s="14" t="s">
        <v>172</v>
      </c>
      <c r="J374" s="6"/>
      <c r="K374" s="14"/>
      <c r="L374" s="6"/>
      <c r="M374" s="6"/>
      <c r="N374" s="61" t="str">
        <f>IF(E374=1,"    ","  , ")&amp;G374&amp;" "&amp;H374&amp;IF(J374="",""," "&amp;J374)&amp;IF(I374="N"," NOT NULL","")&amp;" COMMENT '"&amp;F374&amp;IF(L374="",""," "&amp;L374)&amp;"'"</f>
        <v xml:space="preserve">  , RPT_VISUAL_JUDG VARCHAR(1) COMMENT '육안판정서'</v>
      </c>
    </row>
    <row r="375" spans="1:14" s="61" customFormat="1" x14ac:dyDescent="0.35">
      <c r="A375" s="43">
        <v>372</v>
      </c>
      <c r="B375" s="14" t="str">
        <f>VLOOKUP($C375,table!$B:$D,3,FALSE)</f>
        <v>공통</v>
      </c>
      <c r="C375" s="6" t="s">
        <v>1148</v>
      </c>
      <c r="D375" s="79" t="str">
        <f>VLOOKUP($C375,table!$B:$D,2,FALSE)</f>
        <v>T_ENVIRONMENT_CODE</v>
      </c>
      <c r="E375" s="14">
        <v>12</v>
      </c>
      <c r="F375" s="67" t="s">
        <v>1163</v>
      </c>
      <c r="G375" s="6" t="str">
        <f>VLOOKUP($F375,domain!$B:$D,2,FALSE)</f>
        <v>RPT_TEST</v>
      </c>
      <c r="H375" s="6" t="str">
        <f>VLOOKUP($F375,domain!$B:$D,3,FALSE)</f>
        <v>VARCHAR(1)</v>
      </c>
      <c r="I375" s="14" t="s">
        <v>172</v>
      </c>
      <c r="J375" s="6"/>
      <c r="K375" s="14"/>
      <c r="L375" s="6"/>
      <c r="M375" s="6"/>
      <c r="N375" s="61" t="str">
        <f t="shared" si="9"/>
        <v xml:space="preserve">  , RPT_TEST VARCHAR(1) COMMENT '공인시험성적서'</v>
      </c>
    </row>
    <row r="376" spans="1:14" s="61" customFormat="1" x14ac:dyDescent="0.35">
      <c r="A376" s="43">
        <v>373</v>
      </c>
      <c r="B376" s="14" t="str">
        <f>VLOOKUP($C376,table!$B:$D,3,FALSE)</f>
        <v>공통</v>
      </c>
      <c r="C376" s="6" t="s">
        <v>1148</v>
      </c>
      <c r="D376" s="79" t="str">
        <f>VLOOKUP($C376,table!$B:$D,2,FALSE)</f>
        <v>T_ENVIRONMENT_CODE</v>
      </c>
      <c r="E376" s="14">
        <v>13</v>
      </c>
      <c r="F376" s="67" t="s">
        <v>1165</v>
      </c>
      <c r="G376" s="6" t="str">
        <f>VLOOKUP($F376,domain!$B:$D,2,FALSE)</f>
        <v>RPT_PERMISSION</v>
      </c>
      <c r="H376" s="6" t="str">
        <f>VLOOKUP($F376,domain!$B:$D,3,FALSE)</f>
        <v>VARCHAR(1)</v>
      </c>
      <c r="I376" s="14" t="s">
        <v>172</v>
      </c>
      <c r="J376" s="6"/>
      <c r="K376" s="14"/>
      <c r="L376" s="6"/>
      <c r="M376" s="6"/>
      <c r="N376" s="61" t="str">
        <f>IF(E376=1,"    ","  , ")&amp;G376&amp;" "&amp;H376&amp;IF(J376="",""," "&amp;J376)&amp;IF(I376="N"," NOT NULL","")&amp;" COMMENT '"&amp;F376&amp;IF(L376="",""," "&amp;L376)&amp;"'"</f>
        <v xml:space="preserve">  , RPT_PERMISSION VARCHAR(1) COMMENT '신고허가서류'</v>
      </c>
    </row>
    <row r="377" spans="1:14" s="61" customFormat="1" x14ac:dyDescent="0.35">
      <c r="A377" s="43">
        <v>374</v>
      </c>
      <c r="B377" s="14" t="str">
        <f>VLOOKUP($C377,table!$B:$D,3,FALSE)</f>
        <v>공통</v>
      </c>
      <c r="C377" s="6" t="s">
        <v>1148</v>
      </c>
      <c r="D377" s="79" t="str">
        <f>VLOOKUP($C377,table!$B:$D,2,FALSE)</f>
        <v>T_ENVIRONMENT_CODE</v>
      </c>
      <c r="E377" s="14">
        <v>14</v>
      </c>
      <c r="F377" s="67" t="s">
        <v>1175</v>
      </c>
      <c r="G377" s="6" t="str">
        <f>VLOOKUP($F377,domain!$B:$D,2,FALSE)</f>
        <v>RPT_ETC</v>
      </c>
      <c r="H377" s="6" t="str">
        <f>VLOOKUP($F377,domain!$B:$D,3,FALSE)</f>
        <v>VARCHAR(1)</v>
      </c>
      <c r="I377" s="14" t="s">
        <v>172</v>
      </c>
      <c r="J377" s="6"/>
      <c r="K377" s="14"/>
      <c r="L377" s="6"/>
      <c r="M377" s="6"/>
      <c r="N377" s="61" t="str">
        <f>IF(E377=1,"    ","  , ")&amp;G377&amp;" "&amp;H377&amp;IF(J377="",""," "&amp;J377)&amp;IF(I377="N"," NOT NULL","")&amp;" COMMENT '"&amp;F377&amp;IF(L377="",""," "&amp;L377)&amp;"'"</f>
        <v xml:space="preserve">  , RPT_ETC VARCHAR(1) COMMENT '기타서류'</v>
      </c>
    </row>
    <row r="378" spans="1:14" s="61" customFormat="1" x14ac:dyDescent="0.35">
      <c r="A378" s="43">
        <v>375</v>
      </c>
      <c r="B378" s="14" t="str">
        <f>VLOOKUP($C378,table!$B:$D,3,FALSE)</f>
        <v>공통</v>
      </c>
      <c r="C378" s="6" t="s">
        <v>1148</v>
      </c>
      <c r="D378" s="79" t="str">
        <f>VLOOKUP($C378,table!$B:$D,2,FALSE)</f>
        <v>T_ENVIRONMENT_CODE</v>
      </c>
      <c r="E378" s="14">
        <v>15</v>
      </c>
      <c r="F378" s="67" t="s">
        <v>255</v>
      </c>
      <c r="G378" s="6" t="str">
        <f>VLOOKUP($F378,domain!$B:$D,2,FALSE)</f>
        <v>ORD_SEQ</v>
      </c>
      <c r="H378" s="6" t="str">
        <f>VLOOKUP($F378,domain!$B:$D,3,FALSE)</f>
        <v>NUMERIC(5,0)</v>
      </c>
      <c r="I378" s="14" t="s">
        <v>173</v>
      </c>
      <c r="J378" s="6"/>
      <c r="K378" s="14"/>
      <c r="L378" s="6"/>
      <c r="M378" s="6"/>
      <c r="N378" s="61" t="str">
        <f t="shared" si="9"/>
        <v xml:space="preserve">  , ORD_SEQ NUMERIC(5,0) NOT NULL COMMENT '정렬 순서'</v>
      </c>
    </row>
    <row r="379" spans="1:14" s="61" customFormat="1" x14ac:dyDescent="0.35">
      <c r="A379" s="43">
        <v>376</v>
      </c>
      <c r="B379" s="14" t="str">
        <f>VLOOKUP($C379,table!$B:$D,3,FALSE)</f>
        <v>공통</v>
      </c>
      <c r="C379" s="6" t="s">
        <v>1148</v>
      </c>
      <c r="D379" s="79" t="str">
        <f>VLOOKUP($C379,table!$B:$D,2,FALSE)</f>
        <v>T_ENVIRONMENT_CODE</v>
      </c>
      <c r="E379" s="14">
        <v>16</v>
      </c>
      <c r="F379" s="67" t="s">
        <v>446</v>
      </c>
      <c r="G379" s="6" t="str">
        <f>VLOOKUP($F379,domain!$B:$D,2,FALSE)</f>
        <v>USE_YN</v>
      </c>
      <c r="H379" s="6" t="str">
        <f>VLOOKUP($F379,domain!$B:$D,3,FALSE)</f>
        <v>VARCHAR(1)</v>
      </c>
      <c r="I379" s="14" t="s">
        <v>173</v>
      </c>
      <c r="J379" s="6" t="s">
        <v>761</v>
      </c>
      <c r="K379" s="14"/>
      <c r="L379" s="6"/>
      <c r="M379" s="6"/>
      <c r="N379" s="61" t="str">
        <f t="shared" si="9"/>
        <v xml:space="preserve">  , USE_YN VARCHAR(1) DEFAULT 'Y' NOT NULL COMMENT '사용 여부'</v>
      </c>
    </row>
    <row r="380" spans="1:14" s="61" customFormat="1" x14ac:dyDescent="0.35">
      <c r="A380" s="43">
        <v>377</v>
      </c>
      <c r="B380" s="14" t="str">
        <f>VLOOKUP($C380,table!$B:$D,3,FALSE)</f>
        <v>공통</v>
      </c>
      <c r="C380" s="6" t="s">
        <v>1148</v>
      </c>
      <c r="D380" s="79" t="str">
        <f>VLOOKUP($C380,table!$B:$D,2,FALSE)</f>
        <v>T_ENVIRONMENT_CODE</v>
      </c>
      <c r="E380" s="14">
        <v>17</v>
      </c>
      <c r="F380" s="67" t="s">
        <v>57</v>
      </c>
      <c r="G380" s="6" t="str">
        <f>VLOOKUP($F380,domain!$B:$D,2,FALSE)</f>
        <v>RGST_ID</v>
      </c>
      <c r="H380" s="6" t="str">
        <f>VLOOKUP($F380,domain!$B:$D,3,FALSE)</f>
        <v>VARCHAR(32)</v>
      </c>
      <c r="I380" s="14" t="s">
        <v>173</v>
      </c>
      <c r="J380" s="6"/>
      <c r="K380" s="14"/>
      <c r="L380" s="6"/>
      <c r="M380" s="6"/>
      <c r="N380" s="61" t="str">
        <f t="shared" si="9"/>
        <v xml:space="preserve">  , RGST_ID VARCHAR(32) NOT NULL COMMENT '등록 ID'</v>
      </c>
    </row>
    <row r="381" spans="1:14" s="61" customFormat="1" x14ac:dyDescent="0.35">
      <c r="A381" s="43">
        <v>378</v>
      </c>
      <c r="B381" s="14" t="str">
        <f>VLOOKUP($C381,table!$B:$D,3,FALSE)</f>
        <v>공통</v>
      </c>
      <c r="C381" s="6" t="s">
        <v>1148</v>
      </c>
      <c r="D381" s="79" t="str">
        <f>VLOOKUP($C381,table!$B:$D,2,FALSE)</f>
        <v>T_ENVIRONMENT_CODE</v>
      </c>
      <c r="E381" s="14">
        <v>18</v>
      </c>
      <c r="F381" s="67" t="s">
        <v>379</v>
      </c>
      <c r="G381" s="6" t="str">
        <f>VLOOKUP($F381,domain!$B:$D,2,FALSE)</f>
        <v>RGST_DT</v>
      </c>
      <c r="H381" s="6" t="str">
        <f>VLOOKUP($F381,domain!$B:$D,3,FALSE)</f>
        <v>TIMESTAMP</v>
      </c>
      <c r="I381" s="14" t="s">
        <v>173</v>
      </c>
      <c r="J381" s="6"/>
      <c r="K381" s="14"/>
      <c r="L381" s="6"/>
      <c r="M381" s="6"/>
      <c r="N381" s="61" t="str">
        <f t="shared" si="9"/>
        <v xml:space="preserve">  , RGST_DT TIMESTAMP NOT NULL COMMENT '등록 일시'</v>
      </c>
    </row>
    <row r="382" spans="1:14" s="61" customFormat="1" x14ac:dyDescent="0.35">
      <c r="A382" s="43">
        <v>379</v>
      </c>
      <c r="B382" s="14" t="str">
        <f>VLOOKUP($C382,table!$B:$D,3,FALSE)</f>
        <v>공통</v>
      </c>
      <c r="C382" s="6" t="s">
        <v>1148</v>
      </c>
      <c r="D382" s="79" t="str">
        <f>VLOOKUP($C382,table!$B:$D,2,FALSE)</f>
        <v>T_ENVIRONMENT_CODE</v>
      </c>
      <c r="E382" s="14">
        <v>19</v>
      </c>
      <c r="F382" s="67" t="s">
        <v>84</v>
      </c>
      <c r="G382" s="6" t="str">
        <f>VLOOKUP($F382,domain!$B:$D,2,FALSE)</f>
        <v>MODI_ID</v>
      </c>
      <c r="H382" s="6" t="str">
        <f>VLOOKUP($F382,domain!$B:$D,3,FALSE)</f>
        <v>VARCHAR(32)</v>
      </c>
      <c r="I382" s="14" t="s">
        <v>173</v>
      </c>
      <c r="J382" s="6"/>
      <c r="K382" s="14"/>
      <c r="L382" s="6"/>
      <c r="M382" s="6"/>
      <c r="N382" s="61" t="str">
        <f t="shared" si="9"/>
        <v xml:space="preserve">  , MODI_ID VARCHAR(32) NOT NULL COMMENT '수정 ID'</v>
      </c>
    </row>
    <row r="383" spans="1:14" s="61" customFormat="1" x14ac:dyDescent="0.35">
      <c r="A383" s="43">
        <v>380</v>
      </c>
      <c r="B383" s="14" t="str">
        <f>VLOOKUP($C383,table!$B:$D,3,FALSE)</f>
        <v>공통</v>
      </c>
      <c r="C383" s="6" t="s">
        <v>1148</v>
      </c>
      <c r="D383" s="79" t="str">
        <f>VLOOKUP($C383,table!$B:$D,2,FALSE)</f>
        <v>T_ENVIRONMENT_CODE</v>
      </c>
      <c r="E383" s="14">
        <v>20</v>
      </c>
      <c r="F383" s="67" t="s">
        <v>88</v>
      </c>
      <c r="G383" s="6" t="str">
        <f>VLOOKUP($F383,domain!$B:$D,2,FALSE)</f>
        <v>MODI_DT</v>
      </c>
      <c r="H383" s="6" t="str">
        <f>VLOOKUP($F383,domain!$B:$D,3,FALSE)</f>
        <v>TIMESTAMP</v>
      </c>
      <c r="I383" s="14" t="s">
        <v>173</v>
      </c>
      <c r="J383" s="6"/>
      <c r="K383" s="14"/>
      <c r="L383" s="6"/>
      <c r="M383" s="6"/>
      <c r="N383" s="61" t="str">
        <f t="shared" si="9"/>
        <v xml:space="preserve">  , MODI_DT TIMESTAMP NOT NULL COMMENT '수정 일시'</v>
      </c>
    </row>
    <row r="384" spans="1:14" s="60" customFormat="1" x14ac:dyDescent="0.35">
      <c r="A384" s="102">
        <v>389</v>
      </c>
      <c r="B384" s="102" t="str">
        <f>VLOOKUP($C384,table!$B:$D,3,FALSE)</f>
        <v>공통</v>
      </c>
      <c r="C384" s="53" t="s">
        <v>1113</v>
      </c>
      <c r="D384" s="80" t="str">
        <f>VLOOKUP($C384,table!$B:$D,2,FALSE)</f>
        <v>T_PRODUCT</v>
      </c>
      <c r="E384" s="102">
        <v>1</v>
      </c>
      <c r="F384" s="53" t="s">
        <v>1114</v>
      </c>
      <c r="G384" s="53" t="str">
        <f>VLOOKUP($F384,domain!$B:$D,2,FALSE)</f>
        <v>PRODUCT_ID</v>
      </c>
      <c r="H384" s="53" t="str">
        <f>VLOOKUP($F384,domain!$B:$D,3,FALSE)</f>
        <v>VARCHAR(16)</v>
      </c>
      <c r="I384" s="102" t="s">
        <v>173</v>
      </c>
      <c r="J384" s="53"/>
      <c r="K384" s="102"/>
      <c r="L384" s="53"/>
      <c r="M384" s="53"/>
      <c r="N384" s="60" t="str">
        <f t="shared" ref="N384:N392" si="10">IF(E384=1,"    ","  , ")&amp;G384&amp;" "&amp;H384&amp;IF(J384="",""," "&amp;J384)&amp;IF(I384="N"," NOT NULL","")&amp;" COMMENT '"&amp;F384&amp;IF(L384="",""," "&amp;L384)&amp;"'"</f>
        <v xml:space="preserve">    PRODUCT_ID VARCHAR(16) NOT NULL COMMENT '제품 ID'</v>
      </c>
    </row>
    <row r="385" spans="1:14" s="60" customFormat="1" x14ac:dyDescent="0.35">
      <c r="A385" s="102">
        <v>390</v>
      </c>
      <c r="B385" s="102" t="str">
        <f>VLOOKUP($C385,table!$B:$D,3,FALSE)</f>
        <v>공통</v>
      </c>
      <c r="C385" s="53" t="s">
        <v>1113</v>
      </c>
      <c r="D385" s="80" t="str">
        <f>VLOOKUP($C385,table!$B:$D,2,FALSE)</f>
        <v>T_PRODUCT</v>
      </c>
      <c r="E385" s="102">
        <v>2</v>
      </c>
      <c r="F385" s="53" t="s">
        <v>1115</v>
      </c>
      <c r="G385" s="53" t="str">
        <f>VLOOKUP($F385,domain!$B:$D,2,FALSE)</f>
        <v>PRODUCT_NM</v>
      </c>
      <c r="H385" s="53" t="str">
        <f>VLOOKUP($F385,domain!$B:$D,3,FALSE)</f>
        <v>VARCHAR(4000)</v>
      </c>
      <c r="I385" s="102" t="s">
        <v>173</v>
      </c>
      <c r="J385" s="53"/>
      <c r="K385" s="102"/>
      <c r="L385" s="53"/>
      <c r="M385" s="53"/>
      <c r="N385" s="60" t="str">
        <f t="shared" si="10"/>
        <v xml:space="preserve">  , PRODUCT_NM VARCHAR(4000) NOT NULL COMMENT '제품 명'</v>
      </c>
    </row>
    <row r="386" spans="1:14" s="60" customFormat="1" x14ac:dyDescent="0.35">
      <c r="A386" s="102">
        <v>391</v>
      </c>
      <c r="B386" s="102" t="str">
        <f>VLOOKUP($C386,table!$B:$D,3,FALSE)</f>
        <v>공통</v>
      </c>
      <c r="C386" s="53" t="s">
        <v>1113</v>
      </c>
      <c r="D386" s="80" t="str">
        <f>VLOOKUP($C386,table!$B:$D,2,FALSE)</f>
        <v>T_PRODUCT</v>
      </c>
      <c r="E386" s="102">
        <v>3</v>
      </c>
      <c r="F386" s="53" t="s">
        <v>1984</v>
      </c>
      <c r="G386" s="53" t="str">
        <f>VLOOKUP($F386,domain!$B:$D,2,FALSE)</f>
        <v>PRODUCT_CODE</v>
      </c>
      <c r="H386" s="53" t="str">
        <f>VLOOKUP($F386,domain!$B:$D,3,FALSE)</f>
        <v>VARCHAR(16)</v>
      </c>
      <c r="I386" s="102" t="s">
        <v>173</v>
      </c>
      <c r="J386" s="53"/>
      <c r="K386" s="102"/>
      <c r="L386" s="53"/>
      <c r="M386" s="53"/>
      <c r="N386" s="60" t="str">
        <f t="shared" si="10"/>
        <v xml:space="preserve">  , PRODUCT_CODE VARCHAR(16) NOT NULL COMMENT '제품 코드'</v>
      </c>
    </row>
    <row r="387" spans="1:14" s="60" customFormat="1" x14ac:dyDescent="0.35">
      <c r="A387" s="102">
        <v>392</v>
      </c>
      <c r="B387" s="102" t="str">
        <f>VLOOKUP($C387,table!$B:$D,3,FALSE)</f>
        <v>공통</v>
      </c>
      <c r="C387" s="53" t="s">
        <v>1112</v>
      </c>
      <c r="D387" s="80" t="str">
        <f>VLOOKUP($C387,table!$B:$D,2,FALSE)</f>
        <v>T_PRODUCT</v>
      </c>
      <c r="E387" s="102">
        <v>4</v>
      </c>
      <c r="F387" s="53" t="s">
        <v>1983</v>
      </c>
      <c r="G387" s="53" t="str">
        <f>VLOOKUP($F387,domain!$B:$D,2,FALSE)</f>
        <v>PRODUCT_TYPE</v>
      </c>
      <c r="H387" s="53" t="str">
        <f>VLOOKUP($F387,domain!$B:$D,3,FALSE)</f>
        <v>VARCHAR(2)</v>
      </c>
      <c r="I387" s="102" t="s">
        <v>172</v>
      </c>
      <c r="J387" s="53"/>
      <c r="K387" s="102"/>
      <c r="L387" s="53"/>
      <c r="M387" s="53"/>
      <c r="N387" s="60" t="str">
        <f t="shared" ref="N387" si="11">IF(E387=1,"    ","  , ")&amp;G387&amp;" "&amp;H387&amp;IF(J387="",""," "&amp;J387)&amp;IF(I387="N"," NOT NULL","")&amp;" COMMENT '"&amp;F387&amp;IF(L387="",""," "&amp;L387)&amp;"'"</f>
        <v xml:space="preserve">  , PRODUCT_TYPE VARCHAR(2) COMMENT '제품 타입'</v>
      </c>
    </row>
    <row r="388" spans="1:14" s="60" customFormat="1" x14ac:dyDescent="0.35">
      <c r="A388" s="102">
        <v>393</v>
      </c>
      <c r="B388" s="102" t="str">
        <f>VLOOKUP($C388,table!$B:$D,3,FALSE)</f>
        <v>공통</v>
      </c>
      <c r="C388" s="53" t="s">
        <v>1113</v>
      </c>
      <c r="D388" s="80" t="str">
        <f>VLOOKUP($C388,table!$B:$D,2,FALSE)</f>
        <v>T_PRODUCT</v>
      </c>
      <c r="E388" s="102">
        <v>5</v>
      </c>
      <c r="F388" s="66" t="s">
        <v>446</v>
      </c>
      <c r="G388" s="53" t="str">
        <f>VLOOKUP($F388,domain!$B:$D,2,FALSE)</f>
        <v>USE_YN</v>
      </c>
      <c r="H388" s="53" t="str">
        <f>VLOOKUP($F388,domain!$B:$D,3,FALSE)</f>
        <v>VARCHAR(1)</v>
      </c>
      <c r="I388" s="102" t="s">
        <v>173</v>
      </c>
      <c r="J388" s="53" t="s">
        <v>761</v>
      </c>
      <c r="K388" s="102"/>
      <c r="L388" s="53"/>
      <c r="M388" s="53"/>
      <c r="N388" s="60" t="str">
        <f t="shared" si="10"/>
        <v xml:space="preserve">  , USE_YN VARCHAR(1) DEFAULT 'Y' NOT NULL COMMENT '사용 여부'</v>
      </c>
    </row>
    <row r="389" spans="1:14" s="60" customFormat="1" x14ac:dyDescent="0.35">
      <c r="A389" s="102">
        <v>394</v>
      </c>
      <c r="B389" s="102" t="str">
        <f>VLOOKUP($C389,table!$B:$D,3,FALSE)</f>
        <v>공통</v>
      </c>
      <c r="C389" s="53" t="s">
        <v>1113</v>
      </c>
      <c r="D389" s="80" t="str">
        <f>VLOOKUP($C389,table!$B:$D,2,FALSE)</f>
        <v>T_PRODUCT</v>
      </c>
      <c r="E389" s="102">
        <v>6</v>
      </c>
      <c r="F389" s="66" t="s">
        <v>57</v>
      </c>
      <c r="G389" s="53" t="str">
        <f>VLOOKUP($F389,domain!$B:$D,2,FALSE)</f>
        <v>RGST_ID</v>
      </c>
      <c r="H389" s="53" t="str">
        <f>VLOOKUP($F389,domain!$B:$D,3,FALSE)</f>
        <v>VARCHAR(32)</v>
      </c>
      <c r="I389" s="102" t="s">
        <v>173</v>
      </c>
      <c r="J389" s="53"/>
      <c r="K389" s="102"/>
      <c r="L389" s="53"/>
      <c r="M389" s="53"/>
      <c r="N389" s="60" t="str">
        <f t="shared" si="10"/>
        <v xml:space="preserve">  , RGST_ID VARCHAR(32) NOT NULL COMMENT '등록 ID'</v>
      </c>
    </row>
    <row r="390" spans="1:14" s="60" customFormat="1" x14ac:dyDescent="0.35">
      <c r="A390" s="102">
        <v>395</v>
      </c>
      <c r="B390" s="102" t="str">
        <f>VLOOKUP($C390,table!$B:$D,3,FALSE)</f>
        <v>공통</v>
      </c>
      <c r="C390" s="53" t="s">
        <v>1113</v>
      </c>
      <c r="D390" s="80" t="str">
        <f>VLOOKUP($C390,table!$B:$D,2,FALSE)</f>
        <v>T_PRODUCT</v>
      </c>
      <c r="E390" s="102">
        <v>7</v>
      </c>
      <c r="F390" s="66" t="s">
        <v>379</v>
      </c>
      <c r="G390" s="53" t="str">
        <f>VLOOKUP($F390,domain!$B:$D,2,FALSE)</f>
        <v>RGST_DT</v>
      </c>
      <c r="H390" s="53" t="str">
        <f>VLOOKUP($F390,domain!$B:$D,3,FALSE)</f>
        <v>TIMESTAMP</v>
      </c>
      <c r="I390" s="102" t="s">
        <v>173</v>
      </c>
      <c r="J390" s="53"/>
      <c r="K390" s="102"/>
      <c r="L390" s="53"/>
      <c r="M390" s="53"/>
      <c r="N390" s="60" t="str">
        <f t="shared" si="10"/>
        <v xml:space="preserve">  , RGST_DT TIMESTAMP NOT NULL COMMENT '등록 일시'</v>
      </c>
    </row>
    <row r="391" spans="1:14" s="60" customFormat="1" x14ac:dyDescent="0.35">
      <c r="A391" s="102">
        <v>396</v>
      </c>
      <c r="B391" s="102" t="str">
        <f>VLOOKUP($C391,table!$B:$D,3,FALSE)</f>
        <v>공통</v>
      </c>
      <c r="C391" s="53" t="s">
        <v>1113</v>
      </c>
      <c r="D391" s="80" t="str">
        <f>VLOOKUP($C391,table!$B:$D,2,FALSE)</f>
        <v>T_PRODUCT</v>
      </c>
      <c r="E391" s="102">
        <v>8</v>
      </c>
      <c r="F391" s="66" t="s">
        <v>84</v>
      </c>
      <c r="G391" s="53" t="str">
        <f>VLOOKUP($F391,domain!$B:$D,2,FALSE)</f>
        <v>MODI_ID</v>
      </c>
      <c r="H391" s="53" t="str">
        <f>VLOOKUP($F391,domain!$B:$D,3,FALSE)</f>
        <v>VARCHAR(32)</v>
      </c>
      <c r="I391" s="102" t="s">
        <v>173</v>
      </c>
      <c r="J391" s="53"/>
      <c r="K391" s="102"/>
      <c r="L391" s="53"/>
      <c r="M391" s="53"/>
      <c r="N391" s="60" t="str">
        <f t="shared" si="10"/>
        <v xml:space="preserve">  , MODI_ID VARCHAR(32) NOT NULL COMMENT '수정 ID'</v>
      </c>
    </row>
    <row r="392" spans="1:14" s="60" customFormat="1" x14ac:dyDescent="0.35">
      <c r="A392" s="102">
        <v>397</v>
      </c>
      <c r="B392" s="102" t="str">
        <f>VLOOKUP($C392,table!$B:$D,3,FALSE)</f>
        <v>공통</v>
      </c>
      <c r="C392" s="53" t="s">
        <v>1113</v>
      </c>
      <c r="D392" s="80" t="str">
        <f>VLOOKUP($C392,table!$B:$D,2,FALSE)</f>
        <v>T_PRODUCT</v>
      </c>
      <c r="E392" s="102">
        <v>9</v>
      </c>
      <c r="F392" s="66" t="s">
        <v>88</v>
      </c>
      <c r="G392" s="53" t="str">
        <f>VLOOKUP($F392,domain!$B:$D,2,FALSE)</f>
        <v>MODI_DT</v>
      </c>
      <c r="H392" s="53" t="str">
        <f>VLOOKUP($F392,domain!$B:$D,3,FALSE)</f>
        <v>TIMESTAMP</v>
      </c>
      <c r="I392" s="102" t="s">
        <v>173</v>
      </c>
      <c r="J392" s="53"/>
      <c r="K392" s="102"/>
      <c r="L392" s="53"/>
      <c r="M392" s="53"/>
      <c r="N392" s="60" t="str">
        <f t="shared" si="10"/>
        <v xml:space="preserve">  , MODI_DT TIMESTAMP NOT NULL COMMENT '수정 일시'</v>
      </c>
    </row>
    <row r="393" spans="1:14" s="61" customFormat="1" x14ac:dyDescent="0.35">
      <c r="A393" s="43">
        <v>389</v>
      </c>
      <c r="B393" s="14" t="str">
        <f>VLOOKUP($C393,table!$B:$D,3,FALSE)</f>
        <v>공통</v>
      </c>
      <c r="C393" s="6" t="s">
        <v>1994</v>
      </c>
      <c r="D393" s="79" t="str">
        <f>VLOOKUP($C393,table!$B:$D,2,FALSE)</f>
        <v>T_PRODUCT_PACK</v>
      </c>
      <c r="E393" s="14">
        <v>1</v>
      </c>
      <c r="F393" s="6" t="s">
        <v>1996</v>
      </c>
      <c r="G393" s="6" t="str">
        <f>VLOOKUP($F393,domain!$B:$D,2,FALSE)</f>
        <v>PRODUCT_ID</v>
      </c>
      <c r="H393" s="6" t="str">
        <f>VLOOKUP($F393,domain!$B:$D,3,FALSE)</f>
        <v>VARCHAR(16)</v>
      </c>
      <c r="I393" s="14" t="s">
        <v>173</v>
      </c>
      <c r="J393" s="6"/>
      <c r="K393" s="14"/>
      <c r="L393" s="6"/>
      <c r="M393" s="6"/>
      <c r="N393" s="61" t="str">
        <f t="shared" ref="N393:N403" si="12">IF(E393=1,"    ","  , ")&amp;G393&amp;" "&amp;H393&amp;IF(J393="",""," "&amp;J393)&amp;IF(I393="N"," NOT NULL","")&amp;" COMMENT '"&amp;F393&amp;IF(L393="",""," "&amp;L393)&amp;"'"</f>
        <v xml:space="preserve">    PRODUCT_ID VARCHAR(16) NOT NULL COMMENT '포장 ID'</v>
      </c>
    </row>
    <row r="394" spans="1:14" s="61" customFormat="1" x14ac:dyDescent="0.35">
      <c r="A394" s="14">
        <v>389</v>
      </c>
      <c r="B394" s="14" t="str">
        <f>VLOOKUP($C394,table!$B:$D,3,FALSE)</f>
        <v>공통</v>
      </c>
      <c r="C394" s="6" t="s">
        <v>1994</v>
      </c>
      <c r="D394" s="79" t="str">
        <f>VLOOKUP($C394,table!$B:$D,2,FALSE)</f>
        <v>T_PRODUCT_PACK</v>
      </c>
      <c r="E394" s="14">
        <v>2</v>
      </c>
      <c r="F394" s="6" t="s">
        <v>1114</v>
      </c>
      <c r="G394" s="6" t="str">
        <f>VLOOKUP($F394,domain!$B:$D,2,FALSE)</f>
        <v>PRODUCT_ID</v>
      </c>
      <c r="H394" s="6" t="str">
        <f>VLOOKUP($F394,domain!$B:$D,3,FALSE)</f>
        <v>VARCHAR(16)</v>
      </c>
      <c r="I394" s="14" t="s">
        <v>173</v>
      </c>
      <c r="J394" s="6"/>
      <c r="K394" s="14"/>
      <c r="L394" s="6"/>
      <c r="M394" s="6"/>
      <c r="N394" s="61" t="str">
        <f t="shared" si="12"/>
        <v xml:space="preserve">  , PRODUCT_ID VARCHAR(16) NOT NULL COMMENT '제품 ID'</v>
      </c>
    </row>
    <row r="395" spans="1:14" s="61" customFormat="1" x14ac:dyDescent="0.35">
      <c r="A395" s="43">
        <v>390</v>
      </c>
      <c r="B395" s="14" t="str">
        <f>VLOOKUP($C395,table!$B:$D,3,FALSE)</f>
        <v>공통</v>
      </c>
      <c r="C395" s="6" t="s">
        <v>1994</v>
      </c>
      <c r="D395" s="79" t="str">
        <f>VLOOKUP($C395,table!$B:$D,2,FALSE)</f>
        <v>T_PRODUCT_PACK</v>
      </c>
      <c r="E395" s="14">
        <v>3</v>
      </c>
      <c r="F395" s="6" t="s">
        <v>1997</v>
      </c>
      <c r="G395" s="6" t="str">
        <f>VLOOKUP($F395,domain!$B:$D,2,FALSE)</f>
        <v>PRODUCT_NM</v>
      </c>
      <c r="H395" s="6" t="str">
        <f>VLOOKUP($F395,domain!$B:$D,3,FALSE)</f>
        <v>VARCHAR(256)</v>
      </c>
      <c r="I395" s="14" t="s">
        <v>173</v>
      </c>
      <c r="J395" s="6"/>
      <c r="K395" s="14"/>
      <c r="L395" s="6"/>
      <c r="M395" s="6"/>
      <c r="N395" s="61" t="str">
        <f t="shared" si="12"/>
        <v xml:space="preserve">  , PRODUCT_NM VARCHAR(256) NOT NULL COMMENT '포장 명'</v>
      </c>
    </row>
    <row r="396" spans="1:14" s="61" customFormat="1" x14ac:dyDescent="0.35">
      <c r="A396" s="43">
        <v>390</v>
      </c>
      <c r="B396" s="14" t="str">
        <f>VLOOKUP($C396,table!$B:$D,3,FALSE)</f>
        <v>공통</v>
      </c>
      <c r="C396" s="6" t="s">
        <v>1994</v>
      </c>
      <c r="D396" s="79" t="str">
        <f>VLOOKUP($C396,table!$B:$D,2,FALSE)</f>
        <v>T_PRODUCT_PACK</v>
      </c>
      <c r="E396" s="14">
        <v>4</v>
      </c>
      <c r="F396" s="6" t="s">
        <v>1999</v>
      </c>
      <c r="G396" s="6" t="str">
        <f>VLOOKUP($F396,domain!$B:$D,2,FALSE)</f>
        <v>PRODUCT_DSC</v>
      </c>
      <c r="H396" s="6" t="str">
        <f>VLOOKUP($F396,domain!$B:$D,3,FALSE)</f>
        <v>VARCHAR(4000)</v>
      </c>
      <c r="I396" s="14" t="s">
        <v>172</v>
      </c>
      <c r="J396" s="6"/>
      <c r="K396" s="14"/>
      <c r="L396" s="6"/>
      <c r="M396" s="6"/>
      <c r="N396" s="61" t="str">
        <f t="shared" ref="N396" si="13">IF(E396=1,"    ","  , ")&amp;G396&amp;" "&amp;H396&amp;IF(J396="",""," "&amp;J396)&amp;IF(I396="N"," NOT NULL","")&amp;" COMMENT '"&amp;F396&amp;IF(L396="",""," "&amp;L396)&amp;"'"</f>
        <v xml:space="preserve">  , PRODUCT_DSC VARCHAR(4000) COMMENT '포장 설명'</v>
      </c>
    </row>
    <row r="397" spans="1:14" s="61" customFormat="1" x14ac:dyDescent="0.35">
      <c r="A397" s="43">
        <v>391</v>
      </c>
      <c r="B397" s="14" t="str">
        <f>VLOOKUP($C397,table!$B:$D,3,FALSE)</f>
        <v>공통</v>
      </c>
      <c r="C397" s="6" t="s">
        <v>1994</v>
      </c>
      <c r="D397" s="79" t="str">
        <f>VLOOKUP($C397,table!$B:$D,2,FALSE)</f>
        <v>T_PRODUCT_PACK</v>
      </c>
      <c r="E397" s="14">
        <v>5</v>
      </c>
      <c r="F397" s="6" t="s">
        <v>1998</v>
      </c>
      <c r="G397" s="6" t="str">
        <f>VLOOKUP($F397,domain!$B:$D,2,FALSE)</f>
        <v>PRODUCT_CODE</v>
      </c>
      <c r="H397" s="6" t="str">
        <f>VLOOKUP($F397,domain!$B:$D,3,FALSE)</f>
        <v>VARCHAR(16)</v>
      </c>
      <c r="I397" s="14" t="s">
        <v>172</v>
      </c>
      <c r="J397" s="6"/>
      <c r="K397" s="14"/>
      <c r="L397" s="6"/>
      <c r="M397" s="6"/>
      <c r="N397" s="61" t="str">
        <f t="shared" si="12"/>
        <v xml:space="preserve">  , PRODUCT_CODE VARCHAR(16) COMMENT '포장 코드'</v>
      </c>
    </row>
    <row r="398" spans="1:14" s="61" customFormat="1" x14ac:dyDescent="0.35">
      <c r="A398" s="43">
        <v>392</v>
      </c>
      <c r="B398" s="14" t="str">
        <f>VLOOKUP($C398,table!$B:$D,3,FALSE)</f>
        <v>공통</v>
      </c>
      <c r="C398" s="6" t="s">
        <v>1994</v>
      </c>
      <c r="D398" s="79" t="str">
        <f>VLOOKUP($C398,table!$B:$D,2,FALSE)</f>
        <v>T_PRODUCT_PACK</v>
      </c>
      <c r="E398" s="14">
        <v>6</v>
      </c>
      <c r="F398" s="6" t="s">
        <v>1987</v>
      </c>
      <c r="G398" s="6" t="str">
        <f>VLOOKUP($F398,domain!$B:$D,2,FALSE)</f>
        <v>ENVIRONMENT_CODE</v>
      </c>
      <c r="H398" s="6" t="str">
        <f>VLOOKUP($F398,domain!$B:$D,3,FALSE)</f>
        <v>VARCHAR(16)</v>
      </c>
      <c r="I398" s="14" t="s">
        <v>172</v>
      </c>
      <c r="J398" s="6"/>
      <c r="K398" s="14"/>
      <c r="L398" s="6"/>
      <c r="M398" s="6"/>
      <c r="N398" s="61" t="str">
        <f t="shared" si="12"/>
        <v xml:space="preserve">  , ENVIRONMENT_CODE VARCHAR(16) COMMENT '환경부 코드'</v>
      </c>
    </row>
    <row r="399" spans="1:14" s="61" customFormat="1" x14ac:dyDescent="0.35">
      <c r="A399" s="43">
        <v>393</v>
      </c>
      <c r="B399" s="14" t="str">
        <f>VLOOKUP($C399,table!$B:$D,3,FALSE)</f>
        <v>공통</v>
      </c>
      <c r="C399" s="6" t="s">
        <v>1994</v>
      </c>
      <c r="D399" s="79" t="str">
        <f>VLOOKUP($C399,table!$B:$D,2,FALSE)</f>
        <v>T_PRODUCT_PACK</v>
      </c>
      <c r="E399" s="14">
        <v>7</v>
      </c>
      <c r="F399" s="67" t="s">
        <v>446</v>
      </c>
      <c r="G399" s="6" t="str">
        <f>VLOOKUP($F399,domain!$B:$D,2,FALSE)</f>
        <v>USE_YN</v>
      </c>
      <c r="H399" s="6" t="str">
        <f>VLOOKUP($F399,domain!$B:$D,3,FALSE)</f>
        <v>VARCHAR(1)</v>
      </c>
      <c r="I399" s="14" t="s">
        <v>173</v>
      </c>
      <c r="J399" s="6" t="s">
        <v>761</v>
      </c>
      <c r="K399" s="14"/>
      <c r="L399" s="6"/>
      <c r="M399" s="6"/>
      <c r="N399" s="61" t="str">
        <f t="shared" si="12"/>
        <v xml:space="preserve">  , USE_YN VARCHAR(1) DEFAULT 'Y' NOT NULL COMMENT '사용 여부'</v>
      </c>
    </row>
    <row r="400" spans="1:14" s="61" customFormat="1" x14ac:dyDescent="0.35">
      <c r="A400" s="43">
        <v>394</v>
      </c>
      <c r="B400" s="14" t="str">
        <f>VLOOKUP($C400,table!$B:$D,3,FALSE)</f>
        <v>공통</v>
      </c>
      <c r="C400" s="6" t="s">
        <v>1994</v>
      </c>
      <c r="D400" s="79" t="str">
        <f>VLOOKUP($C400,table!$B:$D,2,FALSE)</f>
        <v>T_PRODUCT_PACK</v>
      </c>
      <c r="E400" s="14">
        <v>8</v>
      </c>
      <c r="F400" s="67" t="s">
        <v>57</v>
      </c>
      <c r="G400" s="6" t="str">
        <f>VLOOKUP($F400,domain!$B:$D,2,FALSE)</f>
        <v>RGST_ID</v>
      </c>
      <c r="H400" s="6" t="str">
        <f>VLOOKUP($F400,domain!$B:$D,3,FALSE)</f>
        <v>VARCHAR(32)</v>
      </c>
      <c r="I400" s="14" t="s">
        <v>173</v>
      </c>
      <c r="J400" s="6"/>
      <c r="K400" s="14"/>
      <c r="L400" s="6"/>
      <c r="M400" s="6"/>
      <c r="N400" s="61" t="str">
        <f t="shared" si="12"/>
        <v xml:space="preserve">  , RGST_ID VARCHAR(32) NOT NULL COMMENT '등록 ID'</v>
      </c>
    </row>
    <row r="401" spans="1:14" s="61" customFormat="1" x14ac:dyDescent="0.35">
      <c r="A401" s="43">
        <v>395</v>
      </c>
      <c r="B401" s="14" t="str">
        <f>VLOOKUP($C401,table!$B:$D,3,FALSE)</f>
        <v>공통</v>
      </c>
      <c r="C401" s="6" t="s">
        <v>1994</v>
      </c>
      <c r="D401" s="79" t="str">
        <f>VLOOKUP($C401,table!$B:$D,2,FALSE)</f>
        <v>T_PRODUCT_PACK</v>
      </c>
      <c r="E401" s="14">
        <v>9</v>
      </c>
      <c r="F401" s="67" t="s">
        <v>379</v>
      </c>
      <c r="G401" s="6" t="str">
        <f>VLOOKUP($F401,domain!$B:$D,2,FALSE)</f>
        <v>RGST_DT</v>
      </c>
      <c r="H401" s="6" t="str">
        <f>VLOOKUP($F401,domain!$B:$D,3,FALSE)</f>
        <v>TIMESTAMP</v>
      </c>
      <c r="I401" s="14" t="s">
        <v>173</v>
      </c>
      <c r="J401" s="6"/>
      <c r="K401" s="14"/>
      <c r="L401" s="6"/>
      <c r="M401" s="6"/>
      <c r="N401" s="61" t="str">
        <f t="shared" si="12"/>
        <v xml:space="preserve">  , RGST_DT TIMESTAMP NOT NULL COMMENT '등록 일시'</v>
      </c>
    </row>
    <row r="402" spans="1:14" s="61" customFormat="1" x14ac:dyDescent="0.35">
      <c r="A402" s="43">
        <v>396</v>
      </c>
      <c r="B402" s="14" t="str">
        <f>VLOOKUP($C402,table!$B:$D,3,FALSE)</f>
        <v>공통</v>
      </c>
      <c r="C402" s="6" t="s">
        <v>1994</v>
      </c>
      <c r="D402" s="79" t="str">
        <f>VLOOKUP($C402,table!$B:$D,2,FALSE)</f>
        <v>T_PRODUCT_PACK</v>
      </c>
      <c r="E402" s="14">
        <v>10</v>
      </c>
      <c r="F402" s="67" t="s">
        <v>84</v>
      </c>
      <c r="G402" s="6" t="str">
        <f>VLOOKUP($F402,domain!$B:$D,2,FALSE)</f>
        <v>MODI_ID</v>
      </c>
      <c r="H402" s="6" t="str">
        <f>VLOOKUP($F402,domain!$B:$D,3,FALSE)</f>
        <v>VARCHAR(32)</v>
      </c>
      <c r="I402" s="14" t="s">
        <v>173</v>
      </c>
      <c r="J402" s="6"/>
      <c r="K402" s="14"/>
      <c r="L402" s="6"/>
      <c r="M402" s="6"/>
      <c r="N402" s="61" t="str">
        <f t="shared" si="12"/>
        <v xml:space="preserve">  , MODI_ID VARCHAR(32) NOT NULL COMMENT '수정 ID'</v>
      </c>
    </row>
    <row r="403" spans="1:14" s="61" customFormat="1" x14ac:dyDescent="0.35">
      <c r="A403" s="43">
        <v>397</v>
      </c>
      <c r="B403" s="14" t="str">
        <f>VLOOKUP($C403,table!$B:$D,3,FALSE)</f>
        <v>공통</v>
      </c>
      <c r="C403" s="6" t="s">
        <v>1994</v>
      </c>
      <c r="D403" s="79" t="str">
        <f>VLOOKUP($C403,table!$B:$D,2,FALSE)</f>
        <v>T_PRODUCT_PACK</v>
      </c>
      <c r="E403" s="14">
        <v>11</v>
      </c>
      <c r="F403" s="67" t="s">
        <v>88</v>
      </c>
      <c r="G403" s="6" t="str">
        <f>VLOOKUP($F403,domain!$B:$D,2,FALSE)</f>
        <v>MODI_DT</v>
      </c>
      <c r="H403" s="6" t="str">
        <f>VLOOKUP($F403,domain!$B:$D,3,FALSE)</f>
        <v>TIMESTAMP</v>
      </c>
      <c r="I403" s="14" t="s">
        <v>173</v>
      </c>
      <c r="J403" s="6"/>
      <c r="K403" s="14"/>
      <c r="L403" s="6"/>
      <c r="M403" s="6"/>
      <c r="N403" s="61" t="str">
        <f t="shared" si="12"/>
        <v xml:space="preserve">  , MODI_DT TIMESTAMP NOT NULL COMMENT '수정 일시'</v>
      </c>
    </row>
  </sheetData>
  <sortState xmlns:xlrd2="http://schemas.microsoft.com/office/spreadsheetml/2017/richdata2" ref="B3:M231">
    <sortCondition ref="D3:D231"/>
    <sortCondition ref="E3:E231"/>
  </sortState>
  <mergeCells count="11">
    <mergeCell ref="A1:A2"/>
    <mergeCell ref="B1:B2"/>
    <mergeCell ref="E1:E2"/>
    <mergeCell ref="K1:K2"/>
    <mergeCell ref="M1:M2"/>
    <mergeCell ref="L1:L2"/>
    <mergeCell ref="H1:H2"/>
    <mergeCell ref="F1:G1"/>
    <mergeCell ref="C1:D1"/>
    <mergeCell ref="I1:I2"/>
    <mergeCell ref="J1:J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8"/>
  <sheetViews>
    <sheetView topLeftCell="A100" workbookViewId="0">
      <selection activeCell="C186" sqref="C186"/>
    </sheetView>
  </sheetViews>
  <sheetFormatPr defaultRowHeight="15.6" x14ac:dyDescent="0.35"/>
  <cols>
    <col min="1" max="1" width="4.6640625" bestFit="1" customWidth="1"/>
    <col min="2" max="2" width="24" bestFit="1" customWidth="1"/>
    <col min="3" max="3" width="27.33203125" bestFit="1" customWidth="1"/>
    <col min="4" max="4" width="15.6640625" bestFit="1" customWidth="1"/>
    <col min="5" max="5" width="23.6640625" customWidth="1"/>
    <col min="6" max="6" width="25.44140625" customWidth="1"/>
    <col min="9" max="9" width="19.33203125" customWidth="1"/>
    <col min="11" max="11" width="25.44140625" customWidth="1"/>
  </cols>
  <sheetData>
    <row r="1" spans="1:6" x14ac:dyDescent="0.35">
      <c r="A1" s="114" t="s">
        <v>2</v>
      </c>
      <c r="B1" s="114" t="s">
        <v>16</v>
      </c>
      <c r="C1" s="114"/>
      <c r="D1" s="114" t="s">
        <v>9</v>
      </c>
      <c r="E1" s="114" t="s">
        <v>5</v>
      </c>
      <c r="F1" s="114" t="s">
        <v>0</v>
      </c>
    </row>
    <row r="2" spans="1:6" x14ac:dyDescent="0.35">
      <c r="A2" s="114"/>
      <c r="B2" s="1" t="s">
        <v>7</v>
      </c>
      <c r="C2" s="1" t="s">
        <v>8</v>
      </c>
      <c r="D2" s="114"/>
      <c r="E2" s="114"/>
      <c r="F2" s="114"/>
    </row>
    <row r="3" spans="1:6" x14ac:dyDescent="0.35">
      <c r="A3" s="33">
        <v>1</v>
      </c>
      <c r="B3" s="2" t="s">
        <v>43</v>
      </c>
      <c r="C3" s="42" t="s">
        <v>44</v>
      </c>
      <c r="D3" s="2" t="s">
        <v>40</v>
      </c>
      <c r="E3" s="2"/>
      <c r="F3" s="2"/>
    </row>
    <row r="4" spans="1:6" x14ac:dyDescent="0.35">
      <c r="A4" s="33">
        <v>2</v>
      </c>
      <c r="B4" s="2" t="s">
        <v>41</v>
      </c>
      <c r="C4" s="42" t="s">
        <v>42</v>
      </c>
      <c r="D4" s="2" t="s">
        <v>12</v>
      </c>
      <c r="E4" s="2"/>
      <c r="F4" s="2"/>
    </row>
    <row r="5" spans="1:6" x14ac:dyDescent="0.35">
      <c r="A5" s="43">
        <v>3</v>
      </c>
      <c r="B5" s="2" t="s">
        <v>254</v>
      </c>
      <c r="C5" s="42" t="s">
        <v>263</v>
      </c>
      <c r="D5" s="2" t="s">
        <v>412</v>
      </c>
      <c r="E5" s="2"/>
      <c r="F5" s="2"/>
    </row>
    <row r="6" spans="1:6" x14ac:dyDescent="0.35">
      <c r="A6" s="43">
        <v>4</v>
      </c>
      <c r="B6" s="2" t="s">
        <v>386</v>
      </c>
      <c r="C6" s="42" t="s">
        <v>389</v>
      </c>
      <c r="D6" s="2" t="s">
        <v>47</v>
      </c>
      <c r="E6" s="2"/>
      <c r="F6" s="2"/>
    </row>
    <row r="7" spans="1:6" x14ac:dyDescent="0.35">
      <c r="A7" s="43">
        <v>5</v>
      </c>
      <c r="B7" s="2" t="s">
        <v>414</v>
      </c>
      <c r="C7" s="42" t="s">
        <v>416</v>
      </c>
      <c r="D7" s="2" t="s">
        <v>417</v>
      </c>
      <c r="E7" s="2"/>
      <c r="F7" s="2"/>
    </row>
    <row r="8" spans="1:6" x14ac:dyDescent="0.35">
      <c r="A8" s="43">
        <v>6</v>
      </c>
      <c r="B8" s="2" t="s">
        <v>413</v>
      </c>
      <c r="C8" s="42" t="s">
        <v>415</v>
      </c>
      <c r="D8" s="2" t="s">
        <v>47</v>
      </c>
      <c r="E8" s="2"/>
      <c r="F8" s="2"/>
    </row>
    <row r="9" spans="1:6" x14ac:dyDescent="0.35">
      <c r="A9" s="43">
        <v>7</v>
      </c>
      <c r="B9" s="6" t="s">
        <v>633</v>
      </c>
      <c r="C9" s="42" t="s">
        <v>636</v>
      </c>
      <c r="D9" s="2" t="s">
        <v>637</v>
      </c>
      <c r="E9" s="2"/>
      <c r="F9" s="2"/>
    </row>
    <row r="10" spans="1:6" x14ac:dyDescent="0.35">
      <c r="A10" s="43">
        <v>8</v>
      </c>
      <c r="B10" s="6" t="s">
        <v>632</v>
      </c>
      <c r="C10" s="42" t="s">
        <v>638</v>
      </c>
      <c r="D10" s="2" t="s">
        <v>392</v>
      </c>
      <c r="E10" s="2"/>
      <c r="F10" s="2"/>
    </row>
    <row r="11" spans="1:6" x14ac:dyDescent="0.35">
      <c r="A11" s="43">
        <v>9</v>
      </c>
      <c r="B11" s="6" t="s">
        <v>353</v>
      </c>
      <c r="C11" s="42" t="s">
        <v>355</v>
      </c>
      <c r="D11" s="2" t="s">
        <v>47</v>
      </c>
      <c r="E11" s="2"/>
      <c r="F11" s="2"/>
    </row>
    <row r="12" spans="1:6" x14ac:dyDescent="0.35">
      <c r="A12" s="43">
        <v>10</v>
      </c>
      <c r="B12" s="2" t="s">
        <v>50</v>
      </c>
      <c r="C12" s="42" t="s">
        <v>51</v>
      </c>
      <c r="D12" s="2" t="s">
        <v>52</v>
      </c>
      <c r="E12" s="2"/>
      <c r="F12" s="2"/>
    </row>
    <row r="13" spans="1:6" x14ac:dyDescent="0.35">
      <c r="A13" s="43">
        <v>11</v>
      </c>
      <c r="B13" s="2" t="s">
        <v>45</v>
      </c>
      <c r="C13" s="42" t="s">
        <v>46</v>
      </c>
      <c r="D13" s="2" t="s">
        <v>47</v>
      </c>
      <c r="E13" s="2"/>
      <c r="F13" s="2"/>
    </row>
    <row r="14" spans="1:6" x14ac:dyDescent="0.35">
      <c r="A14" s="43">
        <v>12</v>
      </c>
      <c r="B14" s="2" t="s">
        <v>48</v>
      </c>
      <c r="C14" s="42" t="s">
        <v>49</v>
      </c>
      <c r="D14" s="2" t="s">
        <v>12</v>
      </c>
      <c r="E14" s="2"/>
      <c r="F14" s="2"/>
    </row>
    <row r="15" spans="1:6" x14ac:dyDescent="0.35">
      <c r="A15" s="43">
        <v>13</v>
      </c>
      <c r="B15" s="2" t="s">
        <v>437</v>
      </c>
      <c r="C15" s="42" t="s">
        <v>438</v>
      </c>
      <c r="D15" s="2" t="s">
        <v>419</v>
      </c>
      <c r="E15" s="2"/>
      <c r="F15" s="2"/>
    </row>
    <row r="16" spans="1:6" x14ac:dyDescent="0.35">
      <c r="A16" s="43">
        <v>14</v>
      </c>
      <c r="B16" s="2" t="s">
        <v>435</v>
      </c>
      <c r="C16" s="42" t="s">
        <v>436</v>
      </c>
      <c r="D16" s="2" t="s">
        <v>47</v>
      </c>
      <c r="E16" s="2"/>
      <c r="F16" s="2"/>
    </row>
    <row r="17" spans="1:6" x14ac:dyDescent="0.35">
      <c r="A17" s="43">
        <v>15</v>
      </c>
      <c r="B17" s="6" t="s">
        <v>366</v>
      </c>
      <c r="C17" s="42" t="s">
        <v>369</v>
      </c>
      <c r="D17" s="2" t="s">
        <v>39</v>
      </c>
      <c r="E17" s="2"/>
      <c r="F17" s="2"/>
    </row>
    <row r="18" spans="1:6" x14ac:dyDescent="0.35">
      <c r="A18" s="43">
        <v>16</v>
      </c>
      <c r="B18" s="2" t="s">
        <v>267</v>
      </c>
      <c r="C18" s="42" t="s">
        <v>269</v>
      </c>
      <c r="D18" s="2" t="s">
        <v>354</v>
      </c>
      <c r="E18" s="2"/>
      <c r="F18" s="2"/>
    </row>
    <row r="19" spans="1:6" x14ac:dyDescent="0.35">
      <c r="A19" s="43">
        <v>17</v>
      </c>
      <c r="B19" s="2" t="s">
        <v>247</v>
      </c>
      <c r="C19" s="42" t="s">
        <v>261</v>
      </c>
      <c r="D19" s="2" t="s">
        <v>412</v>
      </c>
      <c r="E19" s="2"/>
      <c r="F19" s="2"/>
    </row>
    <row r="20" spans="1:6" x14ac:dyDescent="0.35">
      <c r="A20" s="43">
        <v>18</v>
      </c>
      <c r="B20" s="2" t="s">
        <v>107</v>
      </c>
      <c r="C20" s="42" t="s">
        <v>108</v>
      </c>
      <c r="D20" s="2" t="s">
        <v>52</v>
      </c>
      <c r="E20" s="2"/>
      <c r="F20" s="2"/>
    </row>
    <row r="21" spans="1:6" x14ac:dyDescent="0.35">
      <c r="A21" s="43">
        <v>19</v>
      </c>
      <c r="B21" s="2" t="s">
        <v>103</v>
      </c>
      <c r="C21" s="2" t="s">
        <v>104</v>
      </c>
      <c r="D21" s="2" t="s">
        <v>378</v>
      </c>
      <c r="E21" s="2"/>
      <c r="F21" s="2"/>
    </row>
    <row r="22" spans="1:6" x14ac:dyDescent="0.35">
      <c r="A22" s="43">
        <v>20</v>
      </c>
      <c r="B22" s="2" t="s">
        <v>105</v>
      </c>
      <c r="C22" s="2" t="s">
        <v>106</v>
      </c>
      <c r="D22" s="2" t="s">
        <v>745</v>
      </c>
      <c r="E22" s="2"/>
      <c r="F22" s="2"/>
    </row>
    <row r="23" spans="1:6" x14ac:dyDescent="0.35">
      <c r="A23" s="43">
        <v>21</v>
      </c>
      <c r="B23" s="2" t="s">
        <v>111</v>
      </c>
      <c r="C23" s="2" t="s">
        <v>112</v>
      </c>
      <c r="D23" s="2" t="s">
        <v>40</v>
      </c>
      <c r="E23" s="2"/>
      <c r="F23" s="2"/>
    </row>
    <row r="24" spans="1:6" x14ac:dyDescent="0.35">
      <c r="A24" s="43">
        <v>22</v>
      </c>
      <c r="B24" s="2" t="s">
        <v>109</v>
      </c>
      <c r="C24" s="2" t="s">
        <v>110</v>
      </c>
      <c r="D24" s="2" t="s">
        <v>12</v>
      </c>
      <c r="E24" s="2"/>
      <c r="F24" s="2"/>
    </row>
    <row r="25" spans="1:6" x14ac:dyDescent="0.35">
      <c r="A25" s="43">
        <v>23</v>
      </c>
      <c r="B25" s="6" t="s">
        <v>634</v>
      </c>
      <c r="C25" s="2" t="s">
        <v>635</v>
      </c>
      <c r="D25" s="2" t="s">
        <v>392</v>
      </c>
      <c r="E25" s="2"/>
      <c r="F25" s="2"/>
    </row>
    <row r="26" spans="1:6" x14ac:dyDescent="0.35">
      <c r="A26" s="43">
        <v>24</v>
      </c>
      <c r="B26" s="2" t="s">
        <v>73</v>
      </c>
      <c r="C26" s="2" t="s">
        <v>74</v>
      </c>
      <c r="D26" s="2" t="s">
        <v>40</v>
      </c>
      <c r="E26" s="2"/>
      <c r="F26" s="2"/>
    </row>
    <row r="27" spans="1:6" x14ac:dyDescent="0.35">
      <c r="A27" s="43">
        <v>25</v>
      </c>
      <c r="B27" s="2" t="s">
        <v>71</v>
      </c>
      <c r="C27" s="2" t="s">
        <v>72</v>
      </c>
      <c r="D27" s="2" t="s">
        <v>12</v>
      </c>
      <c r="E27" s="2"/>
      <c r="F27" s="2"/>
    </row>
    <row r="28" spans="1:6" x14ac:dyDescent="0.35">
      <c r="A28" s="43">
        <v>26</v>
      </c>
      <c r="B28" s="2" t="s">
        <v>310</v>
      </c>
      <c r="C28" s="6" t="s">
        <v>312</v>
      </c>
      <c r="D28" s="2" t="s">
        <v>315</v>
      </c>
      <c r="E28" s="2"/>
      <c r="F28" s="2"/>
    </row>
    <row r="29" spans="1:6" x14ac:dyDescent="0.35">
      <c r="A29" s="43">
        <v>27</v>
      </c>
      <c r="B29" s="2" t="s">
        <v>422</v>
      </c>
      <c r="C29" s="2" t="s">
        <v>423</v>
      </c>
      <c r="D29" s="2" t="s">
        <v>417</v>
      </c>
      <c r="E29" s="2"/>
      <c r="F29" s="2"/>
    </row>
    <row r="30" spans="1:6" x14ac:dyDescent="0.35">
      <c r="A30" s="43">
        <v>28</v>
      </c>
      <c r="B30" s="6" t="s">
        <v>712</v>
      </c>
      <c r="C30" s="6" t="s">
        <v>715</v>
      </c>
      <c r="D30" s="6" t="s">
        <v>392</v>
      </c>
      <c r="E30" s="6"/>
      <c r="F30" s="6"/>
    </row>
    <row r="31" spans="1:6" x14ac:dyDescent="0.35">
      <c r="A31" s="43">
        <v>29</v>
      </c>
      <c r="B31" s="2" t="s">
        <v>149</v>
      </c>
      <c r="C31" s="2" t="s">
        <v>150</v>
      </c>
      <c r="D31" s="2" t="s">
        <v>47</v>
      </c>
      <c r="E31" s="2"/>
      <c r="F31" s="2"/>
    </row>
    <row r="32" spans="1:6" x14ac:dyDescent="0.35">
      <c r="A32" s="43">
        <v>30</v>
      </c>
      <c r="B32" s="2" t="s">
        <v>97</v>
      </c>
      <c r="C32" s="2" t="s">
        <v>98</v>
      </c>
      <c r="D32" s="2" t="s">
        <v>56</v>
      </c>
      <c r="E32" s="2"/>
      <c r="F32" s="2"/>
    </row>
    <row r="33" spans="1:6" x14ac:dyDescent="0.35">
      <c r="A33" s="43">
        <v>31</v>
      </c>
      <c r="B33" s="2" t="s">
        <v>276</v>
      </c>
      <c r="C33" s="2" t="s">
        <v>280</v>
      </c>
      <c r="D33" s="2" t="s">
        <v>47</v>
      </c>
      <c r="E33" s="2"/>
      <c r="F33" s="2"/>
    </row>
    <row r="34" spans="1:6" x14ac:dyDescent="0.35">
      <c r="A34" s="43">
        <v>32</v>
      </c>
      <c r="B34" s="2" t="s">
        <v>373</v>
      </c>
      <c r="C34" s="2" t="s">
        <v>375</v>
      </c>
      <c r="D34" s="2" t="s">
        <v>47</v>
      </c>
      <c r="E34" s="2"/>
      <c r="F34" s="2"/>
    </row>
    <row r="35" spans="1:6" x14ac:dyDescent="0.35">
      <c r="A35" s="43">
        <v>33</v>
      </c>
      <c r="B35" s="2" t="s">
        <v>208</v>
      </c>
      <c r="C35" s="2" t="s">
        <v>224</v>
      </c>
      <c r="D35" s="2" t="s">
        <v>47</v>
      </c>
      <c r="E35" s="2"/>
      <c r="F35" s="2"/>
    </row>
    <row r="36" spans="1:6" x14ac:dyDescent="0.35">
      <c r="A36" s="43">
        <v>34</v>
      </c>
      <c r="B36" s="2" t="s">
        <v>200</v>
      </c>
      <c r="C36" s="2" t="s">
        <v>220</v>
      </c>
      <c r="D36" s="2" t="s">
        <v>47</v>
      </c>
      <c r="E36" s="2"/>
      <c r="F36" s="2"/>
    </row>
    <row r="37" spans="1:6" x14ac:dyDescent="0.35">
      <c r="A37" s="43">
        <v>35</v>
      </c>
      <c r="B37" s="2" t="s">
        <v>207</v>
      </c>
      <c r="C37" s="2" t="s">
        <v>221</v>
      </c>
      <c r="D37" s="2" t="s">
        <v>39</v>
      </c>
      <c r="E37" s="2"/>
      <c r="F37" s="2"/>
    </row>
    <row r="38" spans="1:6" x14ac:dyDescent="0.35">
      <c r="A38" s="43">
        <v>36</v>
      </c>
      <c r="B38" s="2" t="s">
        <v>223</v>
      </c>
      <c r="C38" s="2" t="s">
        <v>222</v>
      </c>
      <c r="D38" s="2" t="s">
        <v>225</v>
      </c>
      <c r="E38" s="2"/>
      <c r="F38" s="2"/>
    </row>
    <row r="39" spans="1:6" x14ac:dyDescent="0.35">
      <c r="A39" s="43">
        <v>37</v>
      </c>
      <c r="B39" s="6" t="s">
        <v>367</v>
      </c>
      <c r="C39" s="2" t="s">
        <v>368</v>
      </c>
      <c r="D39" s="2" t="s">
        <v>39</v>
      </c>
      <c r="E39" s="2"/>
      <c r="F39" s="2"/>
    </row>
    <row r="40" spans="1:6" x14ac:dyDescent="0.35">
      <c r="A40" s="43">
        <v>38</v>
      </c>
      <c r="B40" s="2" t="s">
        <v>307</v>
      </c>
      <c r="C40" s="6" t="s">
        <v>314</v>
      </c>
      <c r="D40" s="2" t="s">
        <v>47</v>
      </c>
      <c r="E40" s="2"/>
      <c r="F40" s="2"/>
    </row>
    <row r="41" spans="1:6" x14ac:dyDescent="0.35">
      <c r="A41" s="43">
        <v>39</v>
      </c>
      <c r="B41" s="2" t="s">
        <v>53</v>
      </c>
      <c r="C41" s="2" t="s">
        <v>54</v>
      </c>
      <c r="D41" s="2" t="s">
        <v>378</v>
      </c>
      <c r="E41" s="2"/>
      <c r="F41" s="2"/>
    </row>
    <row r="42" spans="1:6" x14ac:dyDescent="0.35">
      <c r="A42" s="43">
        <v>40</v>
      </c>
      <c r="B42" s="2" t="s">
        <v>409</v>
      </c>
      <c r="C42" s="2" t="s">
        <v>410</v>
      </c>
      <c r="D42" s="2" t="s">
        <v>411</v>
      </c>
      <c r="E42" s="2"/>
      <c r="F42" s="2"/>
    </row>
    <row r="43" spans="1:6" x14ac:dyDescent="0.35">
      <c r="A43" s="43">
        <v>41</v>
      </c>
      <c r="B43" s="2" t="s">
        <v>69</v>
      </c>
      <c r="C43" s="2" t="s">
        <v>70</v>
      </c>
      <c r="D43" s="2" t="s">
        <v>40</v>
      </c>
      <c r="E43" s="2"/>
      <c r="F43" s="2"/>
    </row>
    <row r="44" spans="1:6" x14ac:dyDescent="0.35">
      <c r="A44" s="43">
        <v>42</v>
      </c>
      <c r="B44" s="2" t="s">
        <v>67</v>
      </c>
      <c r="C44" s="2" t="s">
        <v>68</v>
      </c>
      <c r="D44" s="2" t="s">
        <v>12</v>
      </c>
      <c r="E44" s="2"/>
      <c r="F44" s="2"/>
    </row>
    <row r="45" spans="1:6" x14ac:dyDescent="0.35">
      <c r="A45" s="43">
        <v>43</v>
      </c>
      <c r="B45" s="2" t="s">
        <v>92</v>
      </c>
      <c r="C45" s="2" t="s">
        <v>93</v>
      </c>
      <c r="D45" s="2" t="s">
        <v>56</v>
      </c>
      <c r="E45" s="2"/>
      <c r="F45" s="2"/>
    </row>
    <row r="46" spans="1:6" x14ac:dyDescent="0.35">
      <c r="A46" s="43">
        <v>44</v>
      </c>
      <c r="B46" s="2" t="s">
        <v>210</v>
      </c>
      <c r="C46" s="2" t="s">
        <v>216</v>
      </c>
      <c r="D46" s="2" t="s">
        <v>47</v>
      </c>
      <c r="E46" s="2"/>
      <c r="F46" s="2"/>
    </row>
    <row r="47" spans="1:6" x14ac:dyDescent="0.35">
      <c r="A47" s="43">
        <v>45</v>
      </c>
      <c r="B47" s="2" t="s">
        <v>211</v>
      </c>
      <c r="C47" s="2" t="s">
        <v>217</v>
      </c>
      <c r="D47" s="2" t="s">
        <v>218</v>
      </c>
      <c r="E47" s="2"/>
      <c r="F47" s="2"/>
    </row>
    <row r="48" spans="1:6" x14ac:dyDescent="0.35">
      <c r="A48" s="43">
        <v>46</v>
      </c>
      <c r="B48" s="2" t="s">
        <v>209</v>
      </c>
      <c r="C48" s="2" t="s">
        <v>215</v>
      </c>
      <c r="D48" s="2" t="s">
        <v>47</v>
      </c>
      <c r="E48" s="2"/>
      <c r="F48" s="2"/>
    </row>
    <row r="49" spans="1:6" x14ac:dyDescent="0.35">
      <c r="A49" s="43">
        <v>47</v>
      </c>
      <c r="B49" s="2" t="s">
        <v>249</v>
      </c>
      <c r="C49" s="2" t="s">
        <v>257</v>
      </c>
      <c r="D49" s="2" t="s">
        <v>77</v>
      </c>
      <c r="E49" s="2"/>
      <c r="F49" s="2"/>
    </row>
    <row r="50" spans="1:6" x14ac:dyDescent="0.35">
      <c r="A50" s="43">
        <v>48</v>
      </c>
      <c r="B50" s="2" t="s">
        <v>151</v>
      </c>
      <c r="C50" s="2" t="s">
        <v>59</v>
      </c>
      <c r="D50" s="2" t="s">
        <v>56</v>
      </c>
      <c r="E50" s="2"/>
      <c r="F50" s="2"/>
    </row>
    <row r="51" spans="1:6" x14ac:dyDescent="0.35">
      <c r="A51" s="43">
        <v>49</v>
      </c>
      <c r="B51" s="2" t="s">
        <v>309</v>
      </c>
      <c r="C51" s="6" t="s">
        <v>311</v>
      </c>
      <c r="D51" s="2" t="s">
        <v>316</v>
      </c>
      <c r="E51" s="2"/>
      <c r="F51" s="2"/>
    </row>
    <row r="52" spans="1:6" x14ac:dyDescent="0.35">
      <c r="A52" s="43">
        <v>50</v>
      </c>
      <c r="B52" s="2" t="s">
        <v>324</v>
      </c>
      <c r="C52" s="6" t="s">
        <v>325</v>
      </c>
      <c r="D52" s="6" t="s">
        <v>732</v>
      </c>
      <c r="E52" s="2"/>
      <c r="F52" s="2"/>
    </row>
    <row r="53" spans="1:6" x14ac:dyDescent="0.35">
      <c r="A53" s="43">
        <v>51</v>
      </c>
      <c r="B53" s="2" t="s">
        <v>65</v>
      </c>
      <c r="C53" s="2" t="s">
        <v>66</v>
      </c>
      <c r="D53" s="2" t="s">
        <v>52</v>
      </c>
      <c r="E53" s="2"/>
      <c r="F53" s="2"/>
    </row>
    <row r="54" spans="1:6" x14ac:dyDescent="0.35">
      <c r="A54" s="43">
        <v>52</v>
      </c>
      <c r="B54" s="2" t="s">
        <v>60</v>
      </c>
      <c r="C54" s="2" t="s">
        <v>13</v>
      </c>
      <c r="D54" s="2" t="s">
        <v>152</v>
      </c>
      <c r="E54" s="2"/>
      <c r="F54" s="2"/>
    </row>
    <row r="55" spans="1:6" x14ac:dyDescent="0.35">
      <c r="A55" s="43">
        <v>53</v>
      </c>
      <c r="B55" s="2" t="s">
        <v>64</v>
      </c>
      <c r="C55" s="2" t="s">
        <v>14</v>
      </c>
      <c r="D55" s="2" t="s">
        <v>12</v>
      </c>
      <c r="E55" s="2"/>
      <c r="F55" s="2"/>
    </row>
    <row r="56" spans="1:6" x14ac:dyDescent="0.35">
      <c r="A56" s="43">
        <v>54</v>
      </c>
      <c r="B56" s="2" t="s">
        <v>62</v>
      </c>
      <c r="C56" s="2" t="s">
        <v>63</v>
      </c>
      <c r="D56" s="2" t="s">
        <v>47</v>
      </c>
      <c r="E56" s="2"/>
      <c r="F56" s="2"/>
    </row>
    <row r="57" spans="1:6" x14ac:dyDescent="0.35">
      <c r="A57" s="43">
        <v>55</v>
      </c>
      <c r="B57" s="2" t="s">
        <v>61</v>
      </c>
      <c r="C57" s="2" t="s">
        <v>15</v>
      </c>
      <c r="D57" s="2" t="s">
        <v>39</v>
      </c>
      <c r="E57" s="2"/>
      <c r="F57" s="2"/>
    </row>
    <row r="58" spans="1:6" x14ac:dyDescent="0.35">
      <c r="A58" s="43">
        <v>56</v>
      </c>
      <c r="B58" s="2" t="s">
        <v>402</v>
      </c>
      <c r="C58" s="2" t="s">
        <v>406</v>
      </c>
      <c r="D58" s="2" t="s">
        <v>47</v>
      </c>
      <c r="E58" s="2"/>
      <c r="F58" s="2"/>
    </row>
    <row r="59" spans="1:6" x14ac:dyDescent="0.35">
      <c r="A59" s="43">
        <v>57</v>
      </c>
      <c r="B59" s="2" t="s">
        <v>400</v>
      </c>
      <c r="C59" s="2" t="s">
        <v>404</v>
      </c>
      <c r="D59" s="2" t="s">
        <v>47</v>
      </c>
      <c r="E59" s="2"/>
      <c r="F59" s="2"/>
    </row>
    <row r="60" spans="1:6" x14ac:dyDescent="0.35">
      <c r="A60" s="43">
        <v>58</v>
      </c>
      <c r="B60" s="2" t="s">
        <v>401</v>
      </c>
      <c r="C60" s="2" t="s">
        <v>405</v>
      </c>
      <c r="D60" s="2" t="s">
        <v>408</v>
      </c>
      <c r="E60" s="2"/>
      <c r="F60" s="2"/>
    </row>
    <row r="61" spans="1:6" x14ac:dyDescent="0.35">
      <c r="A61" s="43">
        <v>59</v>
      </c>
      <c r="B61" s="2" t="s">
        <v>682</v>
      </c>
      <c r="C61" s="2" t="s">
        <v>684</v>
      </c>
      <c r="D61" s="2" t="s">
        <v>77</v>
      </c>
      <c r="E61" s="2"/>
      <c r="F61" s="2"/>
    </row>
    <row r="62" spans="1:6" x14ac:dyDescent="0.35">
      <c r="A62" s="43">
        <v>60</v>
      </c>
      <c r="B62" s="2" t="s">
        <v>403</v>
      </c>
      <c r="C62" s="2" t="s">
        <v>407</v>
      </c>
      <c r="D62" s="2" t="s">
        <v>732</v>
      </c>
      <c r="E62" s="2"/>
      <c r="F62" s="2"/>
    </row>
    <row r="63" spans="1:6" x14ac:dyDescent="0.35">
      <c r="A63" s="43">
        <v>61</v>
      </c>
      <c r="B63" s="2" t="s">
        <v>88</v>
      </c>
      <c r="C63" s="2" t="s">
        <v>89</v>
      </c>
      <c r="D63" s="2" t="s">
        <v>56</v>
      </c>
      <c r="E63" s="2"/>
      <c r="F63" s="2"/>
    </row>
    <row r="64" spans="1:6" x14ac:dyDescent="0.35">
      <c r="A64" s="43">
        <v>62</v>
      </c>
      <c r="B64" s="2" t="s">
        <v>84</v>
      </c>
      <c r="C64" s="2" t="s">
        <v>85</v>
      </c>
      <c r="D64" s="2" t="s">
        <v>47</v>
      </c>
      <c r="E64" s="2"/>
      <c r="F64" s="2"/>
    </row>
    <row r="65" spans="1:6" x14ac:dyDescent="0.35">
      <c r="A65" s="43">
        <v>63</v>
      </c>
      <c r="B65" s="2" t="s">
        <v>86</v>
      </c>
      <c r="C65" s="2" t="s">
        <v>87</v>
      </c>
      <c r="D65" s="2" t="s">
        <v>47</v>
      </c>
      <c r="E65" s="2"/>
      <c r="F65" s="2"/>
    </row>
    <row r="66" spans="1:6" x14ac:dyDescent="0.35">
      <c r="A66" s="43">
        <v>64</v>
      </c>
      <c r="B66" s="2" t="s">
        <v>275</v>
      </c>
      <c r="C66" s="2" t="s">
        <v>278</v>
      </c>
      <c r="D66" s="2" t="s">
        <v>47</v>
      </c>
      <c r="E66" s="2"/>
      <c r="F66" s="2"/>
    </row>
    <row r="67" spans="1:6" x14ac:dyDescent="0.35">
      <c r="A67" s="43">
        <v>65</v>
      </c>
      <c r="B67" s="2" t="s">
        <v>387</v>
      </c>
      <c r="C67" s="6" t="s">
        <v>390</v>
      </c>
      <c r="D67" s="2" t="s">
        <v>392</v>
      </c>
      <c r="E67" s="2"/>
      <c r="F67" s="2"/>
    </row>
    <row r="68" spans="1:6" x14ac:dyDescent="0.35">
      <c r="A68" s="43">
        <v>66</v>
      </c>
      <c r="B68" s="2" t="s">
        <v>94</v>
      </c>
      <c r="C68" s="2" t="s">
        <v>95</v>
      </c>
      <c r="D68" s="2" t="s">
        <v>96</v>
      </c>
      <c r="E68" s="2"/>
      <c r="F68" s="2"/>
    </row>
    <row r="69" spans="1:6" x14ac:dyDescent="0.35">
      <c r="A69" s="43">
        <v>67</v>
      </c>
      <c r="B69" s="2" t="s">
        <v>444</v>
      </c>
      <c r="C69" s="2" t="s">
        <v>445</v>
      </c>
      <c r="D69" s="2" t="s">
        <v>420</v>
      </c>
      <c r="E69" s="2"/>
      <c r="F69" s="2"/>
    </row>
    <row r="70" spans="1:6" x14ac:dyDescent="0.35">
      <c r="A70" s="43">
        <v>68</v>
      </c>
      <c r="B70" s="2" t="s">
        <v>101</v>
      </c>
      <c r="C70" s="2" t="s">
        <v>102</v>
      </c>
      <c r="D70" s="2" t="s">
        <v>40</v>
      </c>
      <c r="E70" s="2"/>
      <c r="F70" s="2"/>
    </row>
    <row r="71" spans="1:6" x14ac:dyDescent="0.35">
      <c r="A71" s="43">
        <v>69</v>
      </c>
      <c r="B71" s="2" t="s">
        <v>99</v>
      </c>
      <c r="C71" s="2" t="s">
        <v>100</v>
      </c>
      <c r="D71" s="2" t="s">
        <v>12</v>
      </c>
      <c r="E71" s="2"/>
      <c r="F71" s="2"/>
    </row>
    <row r="72" spans="1:6" x14ac:dyDescent="0.35">
      <c r="A72" s="43">
        <v>70</v>
      </c>
      <c r="B72" s="2" t="s">
        <v>398</v>
      </c>
      <c r="C72" s="2" t="s">
        <v>399</v>
      </c>
      <c r="D72" s="2" t="s">
        <v>47</v>
      </c>
      <c r="E72" s="2"/>
      <c r="F72" s="2"/>
    </row>
    <row r="73" spans="1:6" x14ac:dyDescent="0.35">
      <c r="A73" s="43">
        <v>71</v>
      </c>
      <c r="B73" s="2" t="s">
        <v>388</v>
      </c>
      <c r="C73" s="6" t="s">
        <v>391</v>
      </c>
      <c r="D73" s="2" t="s">
        <v>47</v>
      </c>
      <c r="E73" s="2"/>
      <c r="F73" s="2"/>
    </row>
    <row r="74" spans="1:6" x14ac:dyDescent="0.35">
      <c r="A74" s="43">
        <v>72</v>
      </c>
      <c r="B74" s="2" t="s">
        <v>252</v>
      </c>
      <c r="C74" s="2" t="s">
        <v>265</v>
      </c>
      <c r="D74" s="2" t="s">
        <v>52</v>
      </c>
      <c r="E74" s="2"/>
      <c r="F74" s="2"/>
    </row>
    <row r="75" spans="1:6" x14ac:dyDescent="0.35">
      <c r="A75" s="43">
        <v>73</v>
      </c>
      <c r="B75" s="6" t="s">
        <v>376</v>
      </c>
      <c r="C75" s="6" t="s">
        <v>377</v>
      </c>
      <c r="D75" s="2" t="s">
        <v>378</v>
      </c>
      <c r="E75" s="2"/>
      <c r="F75" s="2"/>
    </row>
    <row r="76" spans="1:6" x14ac:dyDescent="0.35">
      <c r="A76" s="43">
        <v>74</v>
      </c>
      <c r="B76" s="6" t="s">
        <v>442</v>
      </c>
      <c r="C76" s="6" t="s">
        <v>443</v>
      </c>
      <c r="D76" s="2" t="s">
        <v>419</v>
      </c>
      <c r="E76" s="2"/>
      <c r="F76" s="2"/>
    </row>
    <row r="77" spans="1:6" x14ac:dyDescent="0.35">
      <c r="A77" s="43">
        <v>75</v>
      </c>
      <c r="B77" s="6" t="s">
        <v>439</v>
      </c>
      <c r="C77" s="6" t="s">
        <v>440</v>
      </c>
      <c r="D77" s="2" t="s">
        <v>441</v>
      </c>
      <c r="E77" s="2"/>
      <c r="F77" s="2"/>
    </row>
    <row r="78" spans="1:6" x14ac:dyDescent="0.35">
      <c r="A78" s="43">
        <v>76</v>
      </c>
      <c r="B78" s="2" t="s">
        <v>380</v>
      </c>
      <c r="C78" s="2" t="s">
        <v>55</v>
      </c>
      <c r="D78" s="2" t="s">
        <v>56</v>
      </c>
      <c r="E78" s="2"/>
      <c r="F78" s="2"/>
    </row>
    <row r="79" spans="1:6" x14ac:dyDescent="0.35">
      <c r="A79" s="43">
        <v>77</v>
      </c>
      <c r="B79" s="2" t="s">
        <v>57</v>
      </c>
      <c r="C79" s="2" t="s">
        <v>58</v>
      </c>
      <c r="D79" s="2" t="s">
        <v>47</v>
      </c>
      <c r="E79" s="2"/>
      <c r="F79" s="2"/>
    </row>
    <row r="80" spans="1:6" x14ac:dyDescent="0.35">
      <c r="A80" s="43">
        <v>78</v>
      </c>
      <c r="B80" s="2" t="s">
        <v>203</v>
      </c>
      <c r="C80" s="2" t="s">
        <v>229</v>
      </c>
      <c r="D80" s="2" t="s">
        <v>39</v>
      </c>
      <c r="E80" s="2"/>
      <c r="F80" s="2"/>
    </row>
    <row r="81" spans="1:6" x14ac:dyDescent="0.35">
      <c r="A81" s="43">
        <v>79</v>
      </c>
      <c r="B81" s="2" t="s">
        <v>372</v>
      </c>
      <c r="C81" s="2" t="s">
        <v>374</v>
      </c>
      <c r="D81" s="2" t="s">
        <v>12</v>
      </c>
      <c r="E81" s="2"/>
      <c r="F81" s="2"/>
    </row>
    <row r="82" spans="1:6" x14ac:dyDescent="0.35">
      <c r="A82" s="43">
        <v>80</v>
      </c>
      <c r="B82" s="2" t="s">
        <v>202</v>
      </c>
      <c r="C82" s="2" t="s">
        <v>228</v>
      </c>
      <c r="D82" s="2" t="s">
        <v>39</v>
      </c>
      <c r="E82" s="2"/>
      <c r="F82" s="2"/>
    </row>
    <row r="83" spans="1:6" x14ac:dyDescent="0.35">
      <c r="A83" s="43">
        <v>81</v>
      </c>
      <c r="B83" s="2" t="s">
        <v>245</v>
      </c>
      <c r="C83" s="2" t="s">
        <v>259</v>
      </c>
      <c r="D83" s="2" t="s">
        <v>12</v>
      </c>
      <c r="E83" s="2"/>
      <c r="F83" s="2"/>
    </row>
    <row r="84" spans="1:6" x14ac:dyDescent="0.35">
      <c r="A84" s="43">
        <v>82</v>
      </c>
      <c r="B84" s="2" t="s">
        <v>90</v>
      </c>
      <c r="C84" s="2" t="s">
        <v>91</v>
      </c>
      <c r="D84" s="2" t="s">
        <v>56</v>
      </c>
      <c r="E84" s="2"/>
      <c r="F84" s="2"/>
    </row>
    <row r="85" spans="1:6" x14ac:dyDescent="0.35">
      <c r="A85" s="43">
        <v>83</v>
      </c>
      <c r="B85" s="2" t="s">
        <v>226</v>
      </c>
      <c r="C85" s="2" t="s">
        <v>227</v>
      </c>
      <c r="D85" s="2" t="s">
        <v>47</v>
      </c>
      <c r="E85" s="2"/>
      <c r="F85" s="2"/>
    </row>
    <row r="86" spans="1:6" x14ac:dyDescent="0.35">
      <c r="A86" s="43">
        <v>84</v>
      </c>
      <c r="B86" s="2" t="s">
        <v>321</v>
      </c>
      <c r="C86" s="2" t="s">
        <v>322</v>
      </c>
      <c r="D86" s="2" t="s">
        <v>40</v>
      </c>
      <c r="E86" s="2"/>
      <c r="F86" s="2"/>
    </row>
    <row r="87" spans="1:6" x14ac:dyDescent="0.35">
      <c r="A87" s="43">
        <v>85</v>
      </c>
      <c r="B87" s="2" t="s">
        <v>308</v>
      </c>
      <c r="C87" s="6" t="s">
        <v>313</v>
      </c>
      <c r="D87" s="2" t="s">
        <v>47</v>
      </c>
      <c r="E87" s="2"/>
      <c r="F87" s="2"/>
    </row>
    <row r="88" spans="1:6" x14ac:dyDescent="0.35">
      <c r="A88" s="43">
        <v>86</v>
      </c>
      <c r="B88" s="2" t="s">
        <v>82</v>
      </c>
      <c r="C88" s="2" t="s">
        <v>83</v>
      </c>
      <c r="D88" s="2" t="s">
        <v>152</v>
      </c>
      <c r="E88" s="2"/>
      <c r="F88" s="2"/>
    </row>
    <row r="89" spans="1:6" x14ac:dyDescent="0.35">
      <c r="A89" s="43">
        <v>87</v>
      </c>
      <c r="B89" s="2" t="s">
        <v>75</v>
      </c>
      <c r="C89" s="2" t="s">
        <v>76</v>
      </c>
      <c r="D89" s="2" t="s">
        <v>77</v>
      </c>
      <c r="E89" s="2"/>
      <c r="F89" s="2"/>
    </row>
    <row r="90" spans="1:6" x14ac:dyDescent="0.35">
      <c r="A90" s="43">
        <v>88</v>
      </c>
      <c r="B90" s="2" t="s">
        <v>427</v>
      </c>
      <c r="C90" s="2" t="s">
        <v>430</v>
      </c>
      <c r="D90" s="2" t="s">
        <v>47</v>
      </c>
      <c r="E90" s="2"/>
      <c r="F90" s="2"/>
    </row>
    <row r="91" spans="1:6" x14ac:dyDescent="0.35">
      <c r="A91" s="43">
        <v>89</v>
      </c>
      <c r="B91" s="2" t="s">
        <v>425</v>
      </c>
      <c r="C91" s="2" t="s">
        <v>428</v>
      </c>
      <c r="D91" s="2" t="s">
        <v>47</v>
      </c>
      <c r="E91" s="2"/>
      <c r="F91" s="2"/>
    </row>
    <row r="92" spans="1:6" x14ac:dyDescent="0.35">
      <c r="A92" s="43">
        <v>90</v>
      </c>
      <c r="B92" s="2" t="s">
        <v>426</v>
      </c>
      <c r="C92" s="2" t="s">
        <v>429</v>
      </c>
      <c r="D92" s="2" t="s">
        <v>12</v>
      </c>
      <c r="E92" s="2"/>
      <c r="F92" s="2"/>
    </row>
    <row r="93" spans="1:6" x14ac:dyDescent="0.35">
      <c r="A93" s="43">
        <v>91</v>
      </c>
      <c r="B93" s="2" t="s">
        <v>683</v>
      </c>
      <c r="C93" s="2" t="s">
        <v>685</v>
      </c>
      <c r="D93" s="2" t="s">
        <v>77</v>
      </c>
      <c r="E93" s="2"/>
      <c r="F93" s="2"/>
    </row>
    <row r="94" spans="1:6" x14ac:dyDescent="0.35">
      <c r="A94" s="43">
        <v>92</v>
      </c>
      <c r="B94" s="2" t="s">
        <v>78</v>
      </c>
      <c r="C94" s="2" t="s">
        <v>79</v>
      </c>
      <c r="D94" s="2" t="s">
        <v>47</v>
      </c>
      <c r="E94" s="2"/>
      <c r="F94" s="2"/>
    </row>
    <row r="95" spans="1:6" x14ac:dyDescent="0.35">
      <c r="A95" s="43">
        <v>93</v>
      </c>
      <c r="B95" s="2" t="s">
        <v>80</v>
      </c>
      <c r="C95" s="2" t="s">
        <v>81</v>
      </c>
      <c r="D95" s="2" t="s">
        <v>12</v>
      </c>
      <c r="E95" s="2"/>
      <c r="F95" s="2"/>
    </row>
    <row r="96" spans="1:6" x14ac:dyDescent="0.35">
      <c r="A96" s="43">
        <v>94</v>
      </c>
      <c r="B96" s="6" t="s">
        <v>432</v>
      </c>
      <c r="C96" s="6" t="s">
        <v>433</v>
      </c>
      <c r="D96" s="6" t="s">
        <v>732</v>
      </c>
      <c r="E96" s="2"/>
      <c r="F96" s="2"/>
    </row>
    <row r="97" spans="1:6" x14ac:dyDescent="0.35">
      <c r="A97" s="43">
        <v>95</v>
      </c>
      <c r="B97" s="2" t="s">
        <v>431</v>
      </c>
      <c r="C97" s="2" t="s">
        <v>434</v>
      </c>
      <c r="D97" s="2" t="s">
        <v>47</v>
      </c>
      <c r="E97" s="2"/>
      <c r="F97" s="2"/>
    </row>
    <row r="98" spans="1:6" x14ac:dyDescent="0.35">
      <c r="A98" s="43">
        <v>96</v>
      </c>
      <c r="B98" s="2" t="s">
        <v>421</v>
      </c>
      <c r="C98" s="2" t="s">
        <v>424</v>
      </c>
      <c r="D98" s="2" t="s">
        <v>418</v>
      </c>
      <c r="E98" s="2"/>
      <c r="F98" s="2"/>
    </row>
    <row r="99" spans="1:6" x14ac:dyDescent="0.35">
      <c r="A99" s="43">
        <v>97</v>
      </c>
      <c r="B99" s="2" t="s">
        <v>731</v>
      </c>
      <c r="C99" s="2" t="s">
        <v>734</v>
      </c>
      <c r="D99" s="2" t="s">
        <v>417</v>
      </c>
      <c r="E99" s="2"/>
      <c r="F99" s="2"/>
    </row>
    <row r="100" spans="1:6" x14ac:dyDescent="0.35">
      <c r="A100" s="43">
        <v>98</v>
      </c>
      <c r="B100" s="2" t="s">
        <v>743</v>
      </c>
      <c r="C100" s="2" t="s">
        <v>735</v>
      </c>
      <c r="D100" s="2" t="s">
        <v>744</v>
      </c>
      <c r="E100" s="2"/>
      <c r="F100" s="2"/>
    </row>
    <row r="101" spans="1:6" x14ac:dyDescent="0.35">
      <c r="A101" s="43">
        <v>99</v>
      </c>
      <c r="B101" s="2" t="s">
        <v>723</v>
      </c>
      <c r="C101" s="2" t="s">
        <v>736</v>
      </c>
      <c r="D101" s="2" t="s">
        <v>744</v>
      </c>
      <c r="E101" s="2"/>
      <c r="F101" s="2"/>
    </row>
    <row r="102" spans="1:6" x14ac:dyDescent="0.35">
      <c r="A102" s="43">
        <v>100</v>
      </c>
      <c r="B102" s="2" t="s">
        <v>724</v>
      </c>
      <c r="C102" s="2" t="s">
        <v>737</v>
      </c>
      <c r="D102" s="2" t="s">
        <v>152</v>
      </c>
      <c r="E102" s="2"/>
      <c r="F102" s="2"/>
    </row>
    <row r="103" spans="1:6" x14ac:dyDescent="0.35">
      <c r="A103" s="43">
        <v>101</v>
      </c>
      <c r="B103" s="2" t="s">
        <v>725</v>
      </c>
      <c r="C103" s="2" t="s">
        <v>738</v>
      </c>
      <c r="D103" s="2" t="s">
        <v>745</v>
      </c>
      <c r="E103" s="2"/>
      <c r="F103" s="2"/>
    </row>
    <row r="104" spans="1:6" x14ac:dyDescent="0.35">
      <c r="A104" s="43">
        <v>102</v>
      </c>
      <c r="B104" s="2" t="s">
        <v>726</v>
      </c>
      <c r="C104" s="2" t="s">
        <v>739</v>
      </c>
      <c r="D104" s="2" t="s">
        <v>745</v>
      </c>
      <c r="E104" s="2"/>
      <c r="F104" s="2"/>
    </row>
    <row r="105" spans="1:6" x14ac:dyDescent="0.35">
      <c r="A105" s="43">
        <v>103</v>
      </c>
      <c r="B105" s="2" t="s">
        <v>727</v>
      </c>
      <c r="C105" s="2" t="s">
        <v>740</v>
      </c>
      <c r="D105" s="2" t="s">
        <v>745</v>
      </c>
      <c r="E105" s="2"/>
      <c r="F105" s="2"/>
    </row>
    <row r="106" spans="1:6" x14ac:dyDescent="0.35">
      <c r="A106" s="43">
        <v>104</v>
      </c>
      <c r="B106" s="2" t="s">
        <v>728</v>
      </c>
      <c r="C106" s="2" t="s">
        <v>741</v>
      </c>
      <c r="D106" s="2" t="s">
        <v>745</v>
      </c>
      <c r="E106" s="2"/>
      <c r="F106" s="2"/>
    </row>
    <row r="107" spans="1:6" x14ac:dyDescent="0.35">
      <c r="A107" s="43">
        <v>105</v>
      </c>
      <c r="B107" s="2" t="s">
        <v>729</v>
      </c>
      <c r="C107" s="2" t="s">
        <v>742</v>
      </c>
      <c r="D107" s="6" t="s">
        <v>732</v>
      </c>
      <c r="E107" s="2"/>
      <c r="F107" s="2"/>
    </row>
    <row r="108" spans="1:6" x14ac:dyDescent="0.35">
      <c r="A108" s="43">
        <v>106</v>
      </c>
      <c r="B108" s="2" t="s">
        <v>753</v>
      </c>
      <c r="C108" s="2" t="s">
        <v>756</v>
      </c>
      <c r="D108" s="2" t="s">
        <v>745</v>
      </c>
      <c r="E108" s="2"/>
      <c r="F108" s="2"/>
    </row>
    <row r="109" spans="1:6" x14ac:dyDescent="0.35">
      <c r="A109" s="43">
        <v>107</v>
      </c>
      <c r="B109" s="2" t="s">
        <v>754</v>
      </c>
      <c r="C109" s="2" t="s">
        <v>757</v>
      </c>
      <c r="D109" s="2" t="s">
        <v>759</v>
      </c>
      <c r="E109" s="2"/>
      <c r="F109" s="2"/>
    </row>
    <row r="110" spans="1:6" x14ac:dyDescent="0.35">
      <c r="A110" s="43">
        <v>108</v>
      </c>
      <c r="B110" s="2" t="s">
        <v>760</v>
      </c>
      <c r="C110" s="2" t="s">
        <v>758</v>
      </c>
      <c r="D110" s="2" t="s">
        <v>392</v>
      </c>
      <c r="E110" s="2"/>
      <c r="F110" s="2"/>
    </row>
    <row r="111" spans="1:6" x14ac:dyDescent="0.35">
      <c r="A111" s="43">
        <v>109</v>
      </c>
      <c r="B111" s="2" t="s">
        <v>775</v>
      </c>
      <c r="C111" s="2" t="s">
        <v>766</v>
      </c>
      <c r="D111" s="2" t="s">
        <v>47</v>
      </c>
      <c r="E111" s="2"/>
      <c r="F111" s="2"/>
    </row>
    <row r="112" spans="1:6" x14ac:dyDescent="0.35">
      <c r="A112" s="43">
        <v>110</v>
      </c>
      <c r="B112" s="2" t="s">
        <v>767</v>
      </c>
      <c r="C112" s="2" t="s">
        <v>770</v>
      </c>
      <c r="D112" s="2" t="s">
        <v>47</v>
      </c>
      <c r="E112" s="2"/>
      <c r="F112" s="2"/>
    </row>
    <row r="113" spans="1:6" x14ac:dyDescent="0.35">
      <c r="A113" s="43">
        <v>111</v>
      </c>
      <c r="B113" s="2" t="s">
        <v>768</v>
      </c>
      <c r="C113" s="2" t="s">
        <v>772</v>
      </c>
      <c r="D113" s="2" t="s">
        <v>783</v>
      </c>
      <c r="E113" s="2"/>
      <c r="F113" s="2"/>
    </row>
    <row r="114" spans="1:6" x14ac:dyDescent="0.35">
      <c r="A114" s="43">
        <v>112</v>
      </c>
      <c r="B114" s="2" t="s">
        <v>769</v>
      </c>
      <c r="C114" s="2" t="s">
        <v>773</v>
      </c>
      <c r="D114" s="2" t="s">
        <v>745</v>
      </c>
      <c r="E114" s="2"/>
      <c r="F114" s="2"/>
    </row>
    <row r="115" spans="1:6" x14ac:dyDescent="0.35">
      <c r="A115" s="43">
        <v>113</v>
      </c>
      <c r="B115" s="2" t="s">
        <v>771</v>
      </c>
      <c r="C115" s="2" t="s">
        <v>774</v>
      </c>
      <c r="D115" s="2" t="s">
        <v>392</v>
      </c>
      <c r="E115" s="2"/>
      <c r="F115" s="2"/>
    </row>
    <row r="116" spans="1:6" x14ac:dyDescent="0.35">
      <c r="A116" s="43">
        <v>114</v>
      </c>
      <c r="B116" s="2" t="s">
        <v>777</v>
      </c>
      <c r="C116" s="2" t="s">
        <v>778</v>
      </c>
      <c r="D116" s="2" t="s">
        <v>392</v>
      </c>
      <c r="E116" s="2"/>
      <c r="F116" s="2"/>
    </row>
    <row r="117" spans="1:6" x14ac:dyDescent="0.35">
      <c r="A117" s="43">
        <v>115</v>
      </c>
      <c r="B117" s="2" t="s">
        <v>781</v>
      </c>
      <c r="C117" s="2" t="s">
        <v>782</v>
      </c>
      <c r="D117" s="2" t="s">
        <v>47</v>
      </c>
      <c r="E117" s="2"/>
      <c r="F117" s="2"/>
    </row>
    <row r="118" spans="1:6" x14ac:dyDescent="0.35">
      <c r="A118" s="43">
        <v>116</v>
      </c>
      <c r="B118" s="2" t="s">
        <v>787</v>
      </c>
      <c r="C118" s="2" t="s">
        <v>788</v>
      </c>
      <c r="D118" s="2" t="s">
        <v>218</v>
      </c>
      <c r="E118" s="2"/>
      <c r="F118" s="2"/>
    </row>
    <row r="119" spans="1:6" x14ac:dyDescent="0.35">
      <c r="A119" s="43">
        <v>117</v>
      </c>
      <c r="B119" s="2" t="s">
        <v>998</v>
      </c>
      <c r="C119" s="2" t="s">
        <v>926</v>
      </c>
      <c r="D119" s="2" t="s">
        <v>745</v>
      </c>
      <c r="E119" s="2"/>
      <c r="F119" s="2"/>
    </row>
    <row r="120" spans="1:6" s="35" customFormat="1" x14ac:dyDescent="0.35">
      <c r="A120" s="43">
        <v>118</v>
      </c>
      <c r="B120" s="2" t="s">
        <v>932</v>
      </c>
      <c r="C120" s="2" t="s">
        <v>933</v>
      </c>
      <c r="D120" s="2" t="s">
        <v>745</v>
      </c>
      <c r="E120" s="2"/>
      <c r="F120" s="2"/>
    </row>
    <row r="121" spans="1:6" x14ac:dyDescent="0.35">
      <c r="A121" s="43">
        <v>119</v>
      </c>
      <c r="B121" s="2" t="s">
        <v>925</v>
      </c>
      <c r="C121" s="2" t="s">
        <v>931</v>
      </c>
      <c r="D121" s="2" t="s">
        <v>378</v>
      </c>
      <c r="E121" s="2"/>
      <c r="F121" s="2"/>
    </row>
    <row r="122" spans="1:6" x14ac:dyDescent="0.35">
      <c r="A122" s="43">
        <v>120</v>
      </c>
      <c r="B122" s="2" t="s">
        <v>923</v>
      </c>
      <c r="C122" s="2" t="s">
        <v>927</v>
      </c>
      <c r="D122" s="2" t="s">
        <v>152</v>
      </c>
      <c r="E122" s="2"/>
      <c r="F122" s="2"/>
    </row>
    <row r="123" spans="1:6" x14ac:dyDescent="0.35">
      <c r="A123" s="43">
        <v>121</v>
      </c>
      <c r="B123" s="2" t="s">
        <v>546</v>
      </c>
      <c r="C123" s="2" t="s">
        <v>929</v>
      </c>
      <c r="D123" s="2" t="s">
        <v>152</v>
      </c>
      <c r="E123" s="2"/>
      <c r="F123" s="2"/>
    </row>
    <row r="124" spans="1:6" x14ac:dyDescent="0.35">
      <c r="A124" s="43">
        <v>122</v>
      </c>
      <c r="B124" s="2" t="s">
        <v>924</v>
      </c>
      <c r="C124" s="2" t="s">
        <v>930</v>
      </c>
      <c r="D124" s="2" t="s">
        <v>152</v>
      </c>
      <c r="E124" s="2"/>
      <c r="F124" s="2"/>
    </row>
    <row r="125" spans="1:6" x14ac:dyDescent="0.35">
      <c r="A125" s="43">
        <v>123</v>
      </c>
      <c r="B125" s="2" t="s">
        <v>922</v>
      </c>
      <c r="C125" s="2" t="s">
        <v>928</v>
      </c>
      <c r="D125" s="2" t="s">
        <v>152</v>
      </c>
      <c r="E125" s="2"/>
      <c r="F125" s="2"/>
    </row>
    <row r="126" spans="1:6" x14ac:dyDescent="0.35">
      <c r="A126" s="43">
        <v>124</v>
      </c>
      <c r="B126" s="67" t="s">
        <v>990</v>
      </c>
      <c r="C126" s="2" t="s">
        <v>991</v>
      </c>
      <c r="D126" s="2" t="s">
        <v>152</v>
      </c>
      <c r="E126" s="2"/>
      <c r="F126" s="2"/>
    </row>
    <row r="127" spans="1:6" s="35" customFormat="1" x14ac:dyDescent="0.35">
      <c r="A127" s="43">
        <v>125</v>
      </c>
      <c r="B127" s="67" t="s">
        <v>996</v>
      </c>
      <c r="C127" s="2" t="s">
        <v>997</v>
      </c>
      <c r="D127" s="2" t="s">
        <v>783</v>
      </c>
      <c r="E127" s="2"/>
      <c r="F127" s="2"/>
    </row>
    <row r="128" spans="1:6" x14ac:dyDescent="0.35">
      <c r="A128" s="43">
        <v>126</v>
      </c>
      <c r="B128" s="67" t="s">
        <v>984</v>
      </c>
      <c r="C128" s="2" t="s">
        <v>988</v>
      </c>
      <c r="D128" s="2" t="s">
        <v>152</v>
      </c>
      <c r="E128" s="2"/>
      <c r="F128" s="2"/>
    </row>
    <row r="129" spans="1:6" x14ac:dyDescent="0.35">
      <c r="A129" s="43">
        <v>127</v>
      </c>
      <c r="B129" s="67" t="s">
        <v>985</v>
      </c>
      <c r="C129" s="2" t="s">
        <v>992</v>
      </c>
      <c r="D129" s="2" t="s">
        <v>783</v>
      </c>
      <c r="E129" s="2"/>
      <c r="F129" s="2"/>
    </row>
    <row r="130" spans="1:6" x14ac:dyDescent="0.35">
      <c r="A130" s="43">
        <v>128</v>
      </c>
      <c r="B130" s="67" t="s">
        <v>987</v>
      </c>
      <c r="C130" s="2" t="s">
        <v>995</v>
      </c>
      <c r="D130" s="2" t="s">
        <v>152</v>
      </c>
      <c r="E130" s="2"/>
      <c r="F130" s="2"/>
    </row>
    <row r="131" spans="1:6" x14ac:dyDescent="0.35">
      <c r="A131" s="43">
        <v>129</v>
      </c>
      <c r="B131" s="67" t="s">
        <v>986</v>
      </c>
      <c r="C131" s="2" t="s">
        <v>993</v>
      </c>
      <c r="D131" s="2" t="s">
        <v>152</v>
      </c>
      <c r="E131" s="2"/>
      <c r="F131" s="2"/>
    </row>
    <row r="132" spans="1:6" x14ac:dyDescent="0.35">
      <c r="A132" s="43">
        <v>130</v>
      </c>
      <c r="B132" s="67" t="s">
        <v>0</v>
      </c>
      <c r="C132" s="2" t="s">
        <v>994</v>
      </c>
      <c r="D132" s="2" t="s">
        <v>783</v>
      </c>
      <c r="E132" s="2"/>
      <c r="F132" s="2"/>
    </row>
    <row r="133" spans="1:6" x14ac:dyDescent="0.35">
      <c r="A133" s="43">
        <v>131</v>
      </c>
      <c r="B133" s="2" t="s">
        <v>1026</v>
      </c>
      <c r="C133" s="2" t="s">
        <v>1036</v>
      </c>
      <c r="D133" s="2" t="s">
        <v>152</v>
      </c>
      <c r="E133" s="2"/>
      <c r="F133" s="2"/>
    </row>
    <row r="134" spans="1:6" x14ac:dyDescent="0.35">
      <c r="A134" s="43">
        <v>132</v>
      </c>
      <c r="B134" s="2" t="s">
        <v>1027</v>
      </c>
      <c r="C134" s="2" t="s">
        <v>1037</v>
      </c>
      <c r="D134" s="2" t="s">
        <v>218</v>
      </c>
      <c r="E134" s="2"/>
      <c r="F134" s="2"/>
    </row>
    <row r="135" spans="1:6" s="35" customFormat="1" x14ac:dyDescent="0.35">
      <c r="A135" s="43">
        <v>133</v>
      </c>
      <c r="B135" s="2" t="s">
        <v>1039</v>
      </c>
      <c r="C135" s="2" t="s">
        <v>1040</v>
      </c>
      <c r="D135" s="2" t="s">
        <v>392</v>
      </c>
      <c r="E135" s="2"/>
      <c r="F135" s="2"/>
    </row>
    <row r="136" spans="1:6" x14ac:dyDescent="0.35">
      <c r="A136" s="43">
        <v>134</v>
      </c>
      <c r="B136" s="2" t="s">
        <v>1028</v>
      </c>
      <c r="C136" s="2" t="s">
        <v>1032</v>
      </c>
      <c r="D136" s="2" t="s">
        <v>152</v>
      </c>
      <c r="E136" s="2"/>
      <c r="F136" s="2"/>
    </row>
    <row r="137" spans="1:6" x14ac:dyDescent="0.35">
      <c r="A137" s="43">
        <v>135</v>
      </c>
      <c r="B137" s="2" t="s">
        <v>1029</v>
      </c>
      <c r="C137" s="2" t="s">
        <v>1033</v>
      </c>
      <c r="D137" s="2" t="s">
        <v>745</v>
      </c>
      <c r="E137" s="2"/>
      <c r="F137" s="2"/>
    </row>
    <row r="138" spans="1:6" x14ac:dyDescent="0.35">
      <c r="A138" s="43">
        <v>136</v>
      </c>
      <c r="B138" s="2" t="s">
        <v>1030</v>
      </c>
      <c r="C138" s="2" t="s">
        <v>1034</v>
      </c>
      <c r="D138" s="2" t="s">
        <v>783</v>
      </c>
      <c r="E138" s="2"/>
      <c r="F138" s="2"/>
    </row>
    <row r="139" spans="1:6" x14ac:dyDescent="0.35">
      <c r="A139" s="43">
        <v>137</v>
      </c>
      <c r="B139" s="2" t="s">
        <v>1031</v>
      </c>
      <c r="C139" s="2" t="s">
        <v>1035</v>
      </c>
      <c r="D139" s="2" t="s">
        <v>152</v>
      </c>
      <c r="E139" s="2"/>
      <c r="F139" s="2"/>
    </row>
    <row r="140" spans="1:6" x14ac:dyDescent="0.35">
      <c r="A140" s="43">
        <v>138</v>
      </c>
      <c r="B140" s="2" t="s">
        <v>1052</v>
      </c>
      <c r="C140" s="2" t="s">
        <v>1053</v>
      </c>
      <c r="D140" s="2" t="s">
        <v>152</v>
      </c>
      <c r="E140" s="2"/>
      <c r="F140" s="2"/>
    </row>
    <row r="141" spans="1:6" x14ac:dyDescent="0.35">
      <c r="A141" s="43">
        <v>139</v>
      </c>
      <c r="B141" s="6" t="s">
        <v>1057</v>
      </c>
      <c r="C141" s="2" t="s">
        <v>1060</v>
      </c>
      <c r="D141" s="2" t="s">
        <v>152</v>
      </c>
      <c r="E141" s="2"/>
      <c r="F141" s="2"/>
    </row>
    <row r="142" spans="1:6" x14ac:dyDescent="0.35">
      <c r="A142" s="43">
        <v>140</v>
      </c>
      <c r="B142" s="6" t="s">
        <v>1058</v>
      </c>
      <c r="C142" s="2" t="s">
        <v>1063</v>
      </c>
      <c r="D142" s="2" t="s">
        <v>152</v>
      </c>
      <c r="E142" s="2"/>
      <c r="F142" s="2"/>
    </row>
    <row r="143" spans="1:6" x14ac:dyDescent="0.35">
      <c r="A143" s="43">
        <v>141</v>
      </c>
      <c r="B143" s="6" t="s">
        <v>1062</v>
      </c>
      <c r="C143" s="2" t="s">
        <v>1061</v>
      </c>
      <c r="D143" s="2" t="s">
        <v>152</v>
      </c>
      <c r="E143" s="2"/>
      <c r="F143" s="2"/>
    </row>
    <row r="144" spans="1:6" x14ac:dyDescent="0.35">
      <c r="A144" s="43">
        <v>142</v>
      </c>
      <c r="B144" s="2" t="s">
        <v>1064</v>
      </c>
      <c r="C144" s="2" t="s">
        <v>1065</v>
      </c>
      <c r="D144" s="2" t="s">
        <v>392</v>
      </c>
      <c r="E144" s="2"/>
      <c r="F144" s="2"/>
    </row>
    <row r="145" spans="1:6" x14ac:dyDescent="0.35">
      <c r="A145" s="43">
        <v>143</v>
      </c>
      <c r="B145" s="2" t="s">
        <v>1066</v>
      </c>
      <c r="C145" s="2" t="s">
        <v>1067</v>
      </c>
      <c r="D145" s="2" t="s">
        <v>392</v>
      </c>
      <c r="E145" s="2"/>
      <c r="F145" s="2"/>
    </row>
    <row r="146" spans="1:6" x14ac:dyDescent="0.35">
      <c r="A146" s="43">
        <v>144</v>
      </c>
      <c r="B146" s="2" t="s">
        <v>1097</v>
      </c>
      <c r="C146" s="2" t="s">
        <v>1072</v>
      </c>
      <c r="D146" s="2" t="s">
        <v>745</v>
      </c>
      <c r="E146" s="2"/>
      <c r="F146" s="2"/>
    </row>
    <row r="147" spans="1:6" x14ac:dyDescent="0.35">
      <c r="A147" s="43">
        <v>145</v>
      </c>
      <c r="B147" s="2" t="s">
        <v>1098</v>
      </c>
      <c r="C147" s="2" t="s">
        <v>1073</v>
      </c>
      <c r="D147" s="2" t="s">
        <v>152</v>
      </c>
      <c r="E147" s="2"/>
      <c r="F147" s="2"/>
    </row>
    <row r="148" spans="1:6" x14ac:dyDescent="0.35">
      <c r="A148" s="43">
        <v>146</v>
      </c>
      <c r="B148" s="6" t="s">
        <v>1099</v>
      </c>
      <c r="C148" s="2" t="s">
        <v>1100</v>
      </c>
      <c r="D148" s="2" t="s">
        <v>392</v>
      </c>
      <c r="E148" s="2"/>
      <c r="F148" s="2"/>
    </row>
    <row r="149" spans="1:6" x14ac:dyDescent="0.35">
      <c r="A149" s="43">
        <v>147</v>
      </c>
      <c r="B149" s="6" t="s">
        <v>1101</v>
      </c>
      <c r="C149" s="2" t="s">
        <v>1102</v>
      </c>
      <c r="D149" s="2" t="s">
        <v>783</v>
      </c>
      <c r="E149" s="2"/>
      <c r="F149" s="2"/>
    </row>
    <row r="150" spans="1:6" x14ac:dyDescent="0.35">
      <c r="A150" s="43">
        <v>152</v>
      </c>
      <c r="B150" s="6" t="s">
        <v>1114</v>
      </c>
      <c r="C150" s="2" t="s">
        <v>1990</v>
      </c>
      <c r="D150" s="2" t="s">
        <v>152</v>
      </c>
      <c r="E150" s="2"/>
      <c r="F150" s="2"/>
    </row>
    <row r="151" spans="1:6" x14ac:dyDescent="0.35">
      <c r="A151" s="43">
        <v>153</v>
      </c>
      <c r="B151" s="6" t="s">
        <v>1115</v>
      </c>
      <c r="C151" s="2" t="s">
        <v>1991</v>
      </c>
      <c r="D151" s="2" t="s">
        <v>783</v>
      </c>
      <c r="E151" s="2"/>
      <c r="F151" s="2"/>
    </row>
    <row r="152" spans="1:6" x14ac:dyDescent="0.35">
      <c r="A152" s="43">
        <v>154</v>
      </c>
      <c r="B152" s="6" t="s">
        <v>1984</v>
      </c>
      <c r="C152" s="2" t="s">
        <v>1992</v>
      </c>
      <c r="D152" s="2" t="s">
        <v>152</v>
      </c>
      <c r="E152" s="2"/>
      <c r="F152" s="2"/>
    </row>
    <row r="153" spans="1:6" x14ac:dyDescent="0.35">
      <c r="A153" s="43">
        <v>155</v>
      </c>
      <c r="B153" s="6" t="s">
        <v>2217</v>
      </c>
      <c r="C153" s="29" t="s">
        <v>1117</v>
      </c>
      <c r="D153" s="2" t="s">
        <v>152</v>
      </c>
      <c r="E153" s="2"/>
      <c r="F153" s="2"/>
    </row>
    <row r="154" spans="1:6" x14ac:dyDescent="0.35">
      <c r="A154" s="43">
        <v>156</v>
      </c>
      <c r="B154" s="2" t="s">
        <v>2218</v>
      </c>
      <c r="C154" s="29" t="s">
        <v>1118</v>
      </c>
      <c r="D154" s="2" t="s">
        <v>745</v>
      </c>
      <c r="E154" s="2"/>
      <c r="F154" s="2"/>
    </row>
    <row r="155" spans="1:6" x14ac:dyDescent="0.35">
      <c r="A155" s="43">
        <v>157</v>
      </c>
      <c r="B155" s="2" t="s">
        <v>2219</v>
      </c>
      <c r="C155" s="29" t="s">
        <v>1119</v>
      </c>
      <c r="D155" s="2" t="s">
        <v>783</v>
      </c>
      <c r="E155" s="2"/>
      <c r="F155" s="2"/>
    </row>
    <row r="156" spans="1:6" x14ac:dyDescent="0.35">
      <c r="A156" s="43">
        <v>158</v>
      </c>
      <c r="B156" s="6" t="s">
        <v>2220</v>
      </c>
      <c r="C156" s="29" t="s">
        <v>1120</v>
      </c>
      <c r="D156" s="2" t="s">
        <v>152</v>
      </c>
      <c r="E156" s="2"/>
      <c r="F156" s="2"/>
    </row>
    <row r="157" spans="1:6" x14ac:dyDescent="0.35">
      <c r="A157" s="43">
        <v>159</v>
      </c>
      <c r="B157" s="2" t="s">
        <v>2221</v>
      </c>
      <c r="C157" s="2" t="s">
        <v>1121</v>
      </c>
      <c r="D157" s="2" t="s">
        <v>152</v>
      </c>
      <c r="E157" s="2"/>
      <c r="F157" s="2"/>
    </row>
    <row r="158" spans="1:6" x14ac:dyDescent="0.35">
      <c r="A158" s="43">
        <v>160</v>
      </c>
      <c r="B158" s="2" t="s">
        <v>1111</v>
      </c>
      <c r="C158" s="2" t="s">
        <v>1128</v>
      </c>
      <c r="D158" s="2" t="s">
        <v>152</v>
      </c>
      <c r="E158" s="2"/>
      <c r="F158" s="2"/>
    </row>
    <row r="159" spans="1:6" x14ac:dyDescent="0.35">
      <c r="A159" s="43">
        <v>161</v>
      </c>
      <c r="B159" s="67" t="s">
        <v>1132</v>
      </c>
      <c r="C159" s="2" t="s">
        <v>929</v>
      </c>
      <c r="D159" s="2" t="s">
        <v>152</v>
      </c>
      <c r="E159" s="2"/>
      <c r="F159" s="2"/>
    </row>
    <row r="160" spans="1:6" x14ac:dyDescent="0.35">
      <c r="A160" s="43">
        <v>162</v>
      </c>
      <c r="B160" s="67" t="s">
        <v>1133</v>
      </c>
      <c r="C160" s="2" t="s">
        <v>1138</v>
      </c>
      <c r="D160" s="2" t="s">
        <v>745</v>
      </c>
      <c r="E160" s="2"/>
      <c r="F160" s="2"/>
    </row>
    <row r="161" spans="1:6" x14ac:dyDescent="0.35">
      <c r="A161" s="43">
        <v>163</v>
      </c>
      <c r="B161" s="67" t="s">
        <v>1134</v>
      </c>
      <c r="C161" s="2" t="s">
        <v>1139</v>
      </c>
      <c r="D161" s="2" t="s">
        <v>152</v>
      </c>
      <c r="E161" s="2"/>
      <c r="F161" s="2"/>
    </row>
    <row r="162" spans="1:6" x14ac:dyDescent="0.35">
      <c r="A162" s="43">
        <v>164</v>
      </c>
      <c r="B162" s="67" t="s">
        <v>1135</v>
      </c>
      <c r="C162" s="2" t="s">
        <v>1140</v>
      </c>
      <c r="D162" s="2" t="s">
        <v>745</v>
      </c>
      <c r="E162" s="2"/>
      <c r="F162" s="2"/>
    </row>
    <row r="163" spans="1:6" x14ac:dyDescent="0.35">
      <c r="A163" s="43">
        <v>165</v>
      </c>
      <c r="B163" s="67" t="s">
        <v>1136</v>
      </c>
      <c r="C163" s="2" t="s">
        <v>1141</v>
      </c>
      <c r="D163" s="2" t="s">
        <v>745</v>
      </c>
      <c r="E163" s="2"/>
      <c r="F163" s="2"/>
    </row>
    <row r="164" spans="1:6" x14ac:dyDescent="0.35">
      <c r="A164" s="43">
        <v>166</v>
      </c>
      <c r="B164" s="67" t="s">
        <v>1137</v>
      </c>
      <c r="C164" s="2" t="s">
        <v>1142</v>
      </c>
      <c r="D164" s="2" t="s">
        <v>745</v>
      </c>
      <c r="E164" s="2"/>
      <c r="F164" s="2"/>
    </row>
    <row r="165" spans="1:6" x14ac:dyDescent="0.35">
      <c r="A165" s="43">
        <v>167</v>
      </c>
      <c r="B165" s="91" t="s">
        <v>1144</v>
      </c>
      <c r="C165" s="2" t="s">
        <v>1146</v>
      </c>
      <c r="D165" s="2" t="s">
        <v>152</v>
      </c>
      <c r="E165" s="2"/>
      <c r="F165" s="2"/>
    </row>
    <row r="166" spans="1:6" x14ac:dyDescent="0.35">
      <c r="A166" s="43">
        <v>168</v>
      </c>
      <c r="B166" s="2" t="s">
        <v>1153</v>
      </c>
      <c r="C166" s="2" t="s">
        <v>1157</v>
      </c>
      <c r="D166" s="2" t="s">
        <v>1154</v>
      </c>
      <c r="E166" s="2"/>
      <c r="F166" s="2"/>
    </row>
    <row r="167" spans="1:6" x14ac:dyDescent="0.35">
      <c r="A167" s="43">
        <v>169</v>
      </c>
      <c r="B167" s="2" t="s">
        <v>1151</v>
      </c>
      <c r="C167" s="2" t="s">
        <v>1159</v>
      </c>
      <c r="D167" s="2" t="s">
        <v>1155</v>
      </c>
      <c r="E167" s="2"/>
      <c r="F167" s="2"/>
    </row>
    <row r="168" spans="1:6" x14ac:dyDescent="0.35">
      <c r="A168" s="43">
        <v>170</v>
      </c>
      <c r="B168" s="67" t="s">
        <v>1161</v>
      </c>
      <c r="C168" s="2" t="s">
        <v>1166</v>
      </c>
      <c r="D168" s="2" t="s">
        <v>392</v>
      </c>
      <c r="E168" s="2"/>
      <c r="F168" s="2"/>
    </row>
    <row r="169" spans="1:6" x14ac:dyDescent="0.35">
      <c r="A169" s="43">
        <v>171</v>
      </c>
      <c r="B169" s="67" t="s">
        <v>1173</v>
      </c>
      <c r="C169" s="2" t="s">
        <v>1167</v>
      </c>
      <c r="D169" s="2" t="s">
        <v>392</v>
      </c>
      <c r="E169" s="2"/>
      <c r="F169" s="2"/>
    </row>
    <row r="170" spans="1:6" x14ac:dyDescent="0.35">
      <c r="A170" s="43">
        <v>172</v>
      </c>
      <c r="B170" s="67" t="s">
        <v>1176</v>
      </c>
      <c r="C170" s="2" t="s">
        <v>1168</v>
      </c>
      <c r="D170" s="2" t="s">
        <v>392</v>
      </c>
      <c r="E170" s="2"/>
      <c r="F170" s="2"/>
    </row>
    <row r="171" spans="1:6" x14ac:dyDescent="0.35">
      <c r="A171" s="43">
        <v>173</v>
      </c>
      <c r="B171" s="67" t="s">
        <v>1163</v>
      </c>
      <c r="C171" s="2" t="s">
        <v>1169</v>
      </c>
      <c r="D171" s="2" t="s">
        <v>392</v>
      </c>
      <c r="E171" s="2"/>
      <c r="F171" s="2"/>
    </row>
    <row r="172" spans="1:6" x14ac:dyDescent="0.35">
      <c r="A172" s="43">
        <v>174</v>
      </c>
      <c r="B172" s="67" t="s">
        <v>1165</v>
      </c>
      <c r="C172" s="2" t="s">
        <v>1170</v>
      </c>
      <c r="D172" s="2" t="s">
        <v>392</v>
      </c>
      <c r="E172" s="2"/>
      <c r="F172" s="2"/>
    </row>
    <row r="173" spans="1:6" x14ac:dyDescent="0.35">
      <c r="A173" s="43">
        <v>175</v>
      </c>
      <c r="B173" s="67" t="s">
        <v>1175</v>
      </c>
      <c r="C173" s="2" t="s">
        <v>1171</v>
      </c>
      <c r="D173" s="2" t="s">
        <v>392</v>
      </c>
      <c r="E173" s="2"/>
      <c r="F173" s="2"/>
    </row>
    <row r="174" spans="1:6" x14ac:dyDescent="0.35">
      <c r="A174" s="43">
        <v>176</v>
      </c>
      <c r="B174" s="2" t="s">
        <v>1985</v>
      </c>
      <c r="C174" s="2" t="s">
        <v>1986</v>
      </c>
      <c r="D174" s="2" t="s">
        <v>1155</v>
      </c>
      <c r="E174" s="2"/>
      <c r="F174" s="2"/>
    </row>
    <row r="175" spans="1:6" x14ac:dyDescent="0.35">
      <c r="A175" s="43">
        <v>177</v>
      </c>
      <c r="B175" s="2" t="s">
        <v>1987</v>
      </c>
      <c r="C175" s="2" t="s">
        <v>1988</v>
      </c>
      <c r="D175" s="2" t="s">
        <v>152</v>
      </c>
      <c r="E175" s="2"/>
      <c r="F175" s="2"/>
    </row>
    <row r="176" spans="1:6" x14ac:dyDescent="0.35">
      <c r="A176" s="43">
        <v>178</v>
      </c>
      <c r="B176" s="2" t="s">
        <v>1983</v>
      </c>
      <c r="C176" s="2" t="s">
        <v>1993</v>
      </c>
      <c r="D176" s="2" t="s">
        <v>1155</v>
      </c>
      <c r="E176" s="2"/>
      <c r="F176" s="2"/>
    </row>
    <row r="177" spans="1:6" x14ac:dyDescent="0.35">
      <c r="A177" s="43">
        <v>179</v>
      </c>
      <c r="B177" s="6" t="s">
        <v>1996</v>
      </c>
      <c r="C177" s="2" t="s">
        <v>1990</v>
      </c>
      <c r="D177" s="2" t="s">
        <v>152</v>
      </c>
      <c r="E177" s="2"/>
      <c r="F177" s="2"/>
    </row>
    <row r="178" spans="1:6" x14ac:dyDescent="0.35">
      <c r="A178" s="43">
        <v>180</v>
      </c>
      <c r="B178" s="6" t="s">
        <v>1997</v>
      </c>
      <c r="C178" s="2" t="s">
        <v>1991</v>
      </c>
      <c r="D178" s="2" t="s">
        <v>745</v>
      </c>
      <c r="E178" s="2"/>
      <c r="F178" s="2"/>
    </row>
    <row r="179" spans="1:6" x14ac:dyDescent="0.35">
      <c r="A179" s="43">
        <v>181</v>
      </c>
      <c r="B179" s="6" t="s">
        <v>1998</v>
      </c>
      <c r="C179" s="2" t="s">
        <v>1992</v>
      </c>
      <c r="D179" s="2" t="s">
        <v>152</v>
      </c>
      <c r="E179" s="2"/>
      <c r="F179" s="2"/>
    </row>
    <row r="180" spans="1:6" s="35" customFormat="1" x14ac:dyDescent="0.35">
      <c r="A180" s="43">
        <v>180</v>
      </c>
      <c r="B180" s="6" t="s">
        <v>1999</v>
      </c>
      <c r="C180" s="2" t="s">
        <v>2000</v>
      </c>
      <c r="D180" s="2" t="s">
        <v>783</v>
      </c>
      <c r="E180" s="2"/>
      <c r="F180" s="2"/>
    </row>
    <row r="181" spans="1:6" x14ac:dyDescent="0.35">
      <c r="A181" s="43">
        <v>183</v>
      </c>
      <c r="B181" s="67" t="s">
        <v>2244</v>
      </c>
      <c r="C181" s="2" t="s">
        <v>2245</v>
      </c>
      <c r="D181" s="2" t="s">
        <v>745</v>
      </c>
      <c r="E181" s="2"/>
      <c r="F181" s="2"/>
    </row>
    <row r="182" spans="1:6" x14ac:dyDescent="0.35">
      <c r="A182" s="43">
        <v>184</v>
      </c>
      <c r="B182" s="2"/>
      <c r="C182" s="2"/>
      <c r="D182" s="2"/>
      <c r="E182" s="2"/>
      <c r="F182" s="2"/>
    </row>
    <row r="183" spans="1:6" x14ac:dyDescent="0.35">
      <c r="A183" s="43">
        <v>185</v>
      </c>
      <c r="B183" s="2"/>
      <c r="C183" s="2"/>
      <c r="D183" s="2"/>
      <c r="E183" s="2"/>
      <c r="F183" s="2"/>
    </row>
    <row r="184" spans="1:6" x14ac:dyDescent="0.35">
      <c r="A184" s="43">
        <v>186</v>
      </c>
      <c r="B184" s="2"/>
      <c r="C184" s="2"/>
      <c r="D184" s="2"/>
      <c r="E184" s="2"/>
      <c r="F184" s="2"/>
    </row>
    <row r="185" spans="1:6" x14ac:dyDescent="0.35">
      <c r="A185" s="43">
        <v>187</v>
      </c>
      <c r="B185" s="2"/>
      <c r="C185" s="2"/>
      <c r="D185" s="2"/>
      <c r="E185" s="2"/>
      <c r="F185" s="2"/>
    </row>
    <row r="186" spans="1:6" x14ac:dyDescent="0.35">
      <c r="A186" s="43">
        <v>188</v>
      </c>
      <c r="B186" s="2"/>
      <c r="C186" s="2"/>
      <c r="D186" s="2"/>
      <c r="E186" s="2"/>
      <c r="F186" s="2"/>
    </row>
    <row r="187" spans="1:6" x14ac:dyDescent="0.35">
      <c r="A187" s="43">
        <v>189</v>
      </c>
      <c r="B187" s="2"/>
      <c r="C187" s="2"/>
      <c r="D187" s="2"/>
      <c r="E187" s="2"/>
      <c r="F187" s="2"/>
    </row>
    <row r="188" spans="1:6" x14ac:dyDescent="0.35">
      <c r="A188" s="43">
        <v>190</v>
      </c>
      <c r="B188" s="2"/>
      <c r="C188" s="2"/>
      <c r="D188" s="2"/>
      <c r="E188" s="2"/>
      <c r="F188" s="2"/>
    </row>
    <row r="189" spans="1:6" x14ac:dyDescent="0.35">
      <c r="A189" s="43">
        <v>191</v>
      </c>
      <c r="B189" s="2"/>
      <c r="C189" s="2"/>
      <c r="D189" s="2"/>
      <c r="E189" s="2"/>
      <c r="F189" s="2"/>
    </row>
    <row r="190" spans="1:6" x14ac:dyDescent="0.35">
      <c r="A190" s="43">
        <v>192</v>
      </c>
      <c r="B190" s="2"/>
      <c r="C190" s="2"/>
      <c r="D190" s="2"/>
      <c r="E190" s="2"/>
      <c r="F190" s="2"/>
    </row>
    <row r="191" spans="1:6" x14ac:dyDescent="0.35">
      <c r="A191" s="43">
        <v>193</v>
      </c>
      <c r="B191" s="2"/>
      <c r="C191" s="2"/>
      <c r="D191" s="2"/>
      <c r="E191" s="2"/>
      <c r="F191" s="2"/>
    </row>
    <row r="192" spans="1:6" x14ac:dyDescent="0.35">
      <c r="A192" s="43">
        <v>194</v>
      </c>
      <c r="B192" s="2"/>
      <c r="C192" s="2"/>
      <c r="D192" s="2"/>
      <c r="E192" s="2"/>
      <c r="F192" s="2"/>
    </row>
    <row r="193" spans="1:6" x14ac:dyDescent="0.35">
      <c r="A193" s="43">
        <v>195</v>
      </c>
      <c r="B193" s="2"/>
      <c r="C193" s="2"/>
      <c r="D193" s="2"/>
      <c r="E193" s="2"/>
      <c r="F193" s="2"/>
    </row>
    <row r="194" spans="1:6" x14ac:dyDescent="0.35">
      <c r="A194" s="43">
        <v>196</v>
      </c>
      <c r="B194" s="2"/>
      <c r="C194" s="2"/>
      <c r="D194" s="2"/>
      <c r="E194" s="2"/>
      <c r="F194" s="2"/>
    </row>
    <row r="195" spans="1:6" x14ac:dyDescent="0.35">
      <c r="A195" s="43">
        <v>197</v>
      </c>
      <c r="B195" s="2"/>
      <c r="C195" s="2"/>
      <c r="D195" s="2"/>
      <c r="E195" s="2"/>
      <c r="F195" s="2"/>
    </row>
    <row r="196" spans="1:6" x14ac:dyDescent="0.35">
      <c r="A196" s="43">
        <v>198</v>
      </c>
      <c r="B196" s="2"/>
      <c r="C196" s="2"/>
      <c r="D196" s="2"/>
      <c r="E196" s="2"/>
      <c r="F196" s="2"/>
    </row>
    <row r="197" spans="1:6" x14ac:dyDescent="0.35">
      <c r="A197" s="43">
        <v>199</v>
      </c>
      <c r="B197" s="2"/>
      <c r="C197" s="2"/>
      <c r="D197" s="2"/>
      <c r="E197" s="2"/>
      <c r="F197" s="2"/>
    </row>
    <row r="198" spans="1:6" x14ac:dyDescent="0.35">
      <c r="A198" s="43">
        <v>200</v>
      </c>
      <c r="B198" s="2"/>
      <c r="C198" s="2"/>
      <c r="D198" s="2"/>
      <c r="E198" s="2"/>
      <c r="F198" s="2"/>
    </row>
  </sheetData>
  <sortState xmlns:xlrd2="http://schemas.microsoft.com/office/spreadsheetml/2017/richdata2" ref="B3:D98">
    <sortCondition ref="C3:C98"/>
  </sortState>
  <mergeCells count="5">
    <mergeCell ref="B1:C1"/>
    <mergeCell ref="F1:F2"/>
    <mergeCell ref="E1:E2"/>
    <mergeCell ref="D1:D2"/>
    <mergeCell ref="A1:A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7"/>
  <sheetViews>
    <sheetView topLeftCell="A22" workbookViewId="0">
      <selection activeCell="F52" sqref="F52"/>
    </sheetView>
  </sheetViews>
  <sheetFormatPr defaultRowHeight="15.6" x14ac:dyDescent="0.35"/>
  <cols>
    <col min="1" max="1" width="4.33203125" bestFit="1" customWidth="1"/>
    <col min="2" max="2" width="7.33203125" bestFit="1" customWidth="1"/>
    <col min="3" max="3" width="24" bestFit="1" customWidth="1"/>
    <col min="4" max="4" width="25.5546875" bestFit="1" customWidth="1"/>
    <col min="5" max="5" width="7.33203125" bestFit="1" customWidth="1"/>
    <col min="6" max="6" width="29" style="59" bestFit="1" customWidth="1"/>
    <col min="7" max="7" width="5.44140625" bestFit="1" customWidth="1"/>
    <col min="8" max="8" width="14.6640625" bestFit="1" customWidth="1"/>
    <col min="9" max="9" width="18" bestFit="1" customWidth="1"/>
    <col min="10" max="10" width="13.6640625" bestFit="1" customWidth="1"/>
    <col min="11" max="11" width="5.44140625" bestFit="1" customWidth="1"/>
    <col min="12" max="12" width="25.33203125" customWidth="1"/>
  </cols>
  <sheetData>
    <row r="1" spans="1:12" x14ac:dyDescent="0.35">
      <c r="A1" s="114" t="s">
        <v>116</v>
      </c>
      <c r="B1" s="114" t="s">
        <v>118</v>
      </c>
      <c r="C1" s="114" t="s">
        <v>117</v>
      </c>
      <c r="D1" s="114"/>
      <c r="E1" s="117" t="s">
        <v>121</v>
      </c>
      <c r="F1" s="120" t="s">
        <v>122</v>
      </c>
      <c r="G1" s="117" t="s">
        <v>123</v>
      </c>
      <c r="H1" s="114" t="s">
        <v>124</v>
      </c>
      <c r="I1" s="114"/>
      <c r="J1" s="114" t="s">
        <v>125</v>
      </c>
      <c r="K1" s="114" t="s">
        <v>126</v>
      </c>
      <c r="L1" s="114" t="s">
        <v>127</v>
      </c>
    </row>
    <row r="2" spans="1:12" x14ac:dyDescent="0.35">
      <c r="A2" s="114"/>
      <c r="B2" s="114"/>
      <c r="C2" s="77" t="s">
        <v>8</v>
      </c>
      <c r="D2" s="4" t="s">
        <v>120</v>
      </c>
      <c r="E2" s="117"/>
      <c r="F2" s="120"/>
      <c r="G2" s="117"/>
      <c r="H2" s="4" t="s">
        <v>119</v>
      </c>
      <c r="I2" s="4" t="s">
        <v>120</v>
      </c>
      <c r="J2" s="114"/>
      <c r="K2" s="114"/>
      <c r="L2" s="114"/>
    </row>
    <row r="3" spans="1:12" x14ac:dyDescent="0.35">
      <c r="A3" s="38">
        <v>1</v>
      </c>
      <c r="B3" s="18" t="str">
        <f>VLOOKUP($C3,table!$B:$D,3,FALSE)</f>
        <v>이력</v>
      </c>
      <c r="C3" s="46" t="s">
        <v>26</v>
      </c>
      <c r="D3" s="2" t="str">
        <f>VLOOKUP($C3,table!$B:$D,2,FALSE)</f>
        <v>T_USER_HIST</v>
      </c>
      <c r="E3" s="119">
        <v>1</v>
      </c>
      <c r="F3" s="118" t="s">
        <v>137</v>
      </c>
      <c r="G3" s="45">
        <v>1</v>
      </c>
      <c r="H3" s="46" t="s">
        <v>135</v>
      </c>
      <c r="I3" s="2" t="str">
        <f>VLOOKUP($H3,domain!$B:$D,2,FALSE)</f>
        <v>USER_ID</v>
      </c>
      <c r="J3" s="118" t="s">
        <v>138</v>
      </c>
      <c r="K3" s="45" t="s">
        <v>131</v>
      </c>
      <c r="L3" s="2"/>
    </row>
    <row r="4" spans="1:12" x14ac:dyDescent="0.35">
      <c r="A4" s="38">
        <v>2</v>
      </c>
      <c r="B4" s="18" t="str">
        <f>VLOOKUP($C4,table!$B:$D,3,FALSE)</f>
        <v>이력</v>
      </c>
      <c r="C4" s="46" t="s">
        <v>26</v>
      </c>
      <c r="D4" s="2" t="str">
        <f>VLOOKUP($C4,table!$B:$D,2,FALSE)</f>
        <v>T_USER_HIST</v>
      </c>
      <c r="E4" s="119"/>
      <c r="F4" s="118"/>
      <c r="G4" s="45">
        <v>2</v>
      </c>
      <c r="H4" s="46" t="s">
        <v>136</v>
      </c>
      <c r="I4" s="2" t="str">
        <f>VLOOKUP($H4,domain!$B:$D,2,FALSE)</f>
        <v>HIST_DT</v>
      </c>
      <c r="J4" s="118"/>
      <c r="K4" s="45" t="s">
        <v>131</v>
      </c>
      <c r="L4" s="2"/>
    </row>
    <row r="5" spans="1:12" x14ac:dyDescent="0.35">
      <c r="A5" s="43">
        <v>3</v>
      </c>
      <c r="B5" s="18" t="str">
        <f>VLOOKUP($C5,table!$B:$D,3,FALSE)</f>
        <v>공통</v>
      </c>
      <c r="C5" s="46" t="s">
        <v>128</v>
      </c>
      <c r="D5" s="2" t="str">
        <f>VLOOKUP($C5,table!$B:$D,2,FALSE)</f>
        <v>T_CODE</v>
      </c>
      <c r="E5" s="119">
        <v>0</v>
      </c>
      <c r="F5" s="118" t="s">
        <v>129</v>
      </c>
      <c r="G5" s="45">
        <v>1</v>
      </c>
      <c r="H5" s="46" t="s">
        <v>53</v>
      </c>
      <c r="I5" s="2" t="str">
        <f>VLOOKUP($H5,domain!$B:$D,2,FALSE)</f>
        <v>GROUP_ID</v>
      </c>
      <c r="J5" s="118" t="s">
        <v>130</v>
      </c>
      <c r="K5" s="45" t="s">
        <v>131</v>
      </c>
      <c r="L5" s="2"/>
    </row>
    <row r="6" spans="1:12" x14ac:dyDescent="0.35">
      <c r="A6" s="43">
        <v>4</v>
      </c>
      <c r="B6" s="18" t="str">
        <f>VLOOKUP($C6,table!$B:$D,3,FALSE)</f>
        <v>공통</v>
      </c>
      <c r="C6" s="46" t="s">
        <v>128</v>
      </c>
      <c r="D6" s="2" t="str">
        <f>VLOOKUP($C6,table!$B:$D,2,FALSE)</f>
        <v>T_CODE</v>
      </c>
      <c r="E6" s="119"/>
      <c r="F6" s="118"/>
      <c r="G6" s="45">
        <v>2</v>
      </c>
      <c r="H6" s="46" t="s">
        <v>103</v>
      </c>
      <c r="I6" s="2" t="str">
        <f>VLOOKUP($H6,domain!$B:$D,2,FALSE)</f>
        <v>CODE_ID</v>
      </c>
      <c r="J6" s="118"/>
      <c r="K6" s="45" t="s">
        <v>131</v>
      </c>
      <c r="L6" s="2"/>
    </row>
    <row r="7" spans="1:12" x14ac:dyDescent="0.35">
      <c r="A7" s="43">
        <v>5</v>
      </c>
      <c r="B7" s="18" t="str">
        <f>VLOOKUP($C7,table!$B:$D,3,FALSE)</f>
        <v>공통</v>
      </c>
      <c r="C7" s="46" t="s">
        <v>27</v>
      </c>
      <c r="D7" s="2" t="str">
        <f>VLOOKUP($C7,table!$B:$D,2,FALSE)</f>
        <v>T_DEPT</v>
      </c>
      <c r="E7" s="45">
        <v>0</v>
      </c>
      <c r="F7" s="50" t="s">
        <v>139</v>
      </c>
      <c r="G7" s="45">
        <v>1</v>
      </c>
      <c r="H7" s="46" t="s">
        <v>132</v>
      </c>
      <c r="I7" s="2" t="str">
        <f>VLOOKUP($H7,domain!$B:$D,2,FALSE)</f>
        <v>DEPT_CODE</v>
      </c>
      <c r="J7" s="46" t="s">
        <v>130</v>
      </c>
      <c r="K7" s="45" t="s">
        <v>131</v>
      </c>
      <c r="L7" s="2"/>
    </row>
    <row r="8" spans="1:12" x14ac:dyDescent="0.35">
      <c r="A8" s="43">
        <v>6</v>
      </c>
      <c r="B8" s="18" t="str">
        <f>VLOOKUP($C8,table!$B:$D,3,FALSE)</f>
        <v>공통</v>
      </c>
      <c r="C8" s="46" t="s">
        <v>33</v>
      </c>
      <c r="D8" s="2" t="str">
        <f>VLOOKUP($C8,table!$B:$D,2,FALSE)</f>
        <v>T_HDEPT</v>
      </c>
      <c r="E8" s="45">
        <v>0</v>
      </c>
      <c r="F8" s="50" t="s">
        <v>142</v>
      </c>
      <c r="G8" s="45">
        <v>1</v>
      </c>
      <c r="H8" s="46" t="s">
        <v>133</v>
      </c>
      <c r="I8" s="2" t="str">
        <f>VLOOKUP($H8,domain!$B:$D,2,FALSE)</f>
        <v>HDEPT_CODE</v>
      </c>
      <c r="J8" s="46" t="s">
        <v>130</v>
      </c>
      <c r="K8" s="45" t="s">
        <v>131</v>
      </c>
      <c r="L8" s="2"/>
    </row>
    <row r="9" spans="1:12" x14ac:dyDescent="0.35">
      <c r="A9" s="43">
        <v>7</v>
      </c>
      <c r="B9" s="18" t="str">
        <f>VLOOKUP($C9,table!$B:$D,3,FALSE)</f>
        <v>공통</v>
      </c>
      <c r="C9" s="46" t="s">
        <v>28</v>
      </c>
      <c r="D9" s="2" t="str">
        <f>VLOOKUP($C9,table!$B:$D,2,FALSE)</f>
        <v>T_PSTN</v>
      </c>
      <c r="E9" s="45">
        <v>0</v>
      </c>
      <c r="F9" s="50" t="s">
        <v>141</v>
      </c>
      <c r="G9" s="45">
        <v>1</v>
      </c>
      <c r="H9" s="46" t="s">
        <v>134</v>
      </c>
      <c r="I9" s="2" t="str">
        <f>VLOOKUP($H9,domain!$B:$D,2,FALSE)</f>
        <v>PSTN_CODE</v>
      </c>
      <c r="J9" s="46" t="s">
        <v>130</v>
      </c>
      <c r="K9" s="45" t="s">
        <v>131</v>
      </c>
      <c r="L9" s="2"/>
    </row>
    <row r="10" spans="1:12" x14ac:dyDescent="0.35">
      <c r="A10" s="43">
        <v>8</v>
      </c>
      <c r="B10" s="18" t="str">
        <f>VLOOKUP($C10,table!$B:$D,3,FALSE)</f>
        <v>공통</v>
      </c>
      <c r="C10" s="46" t="s">
        <v>24</v>
      </c>
      <c r="D10" s="2" t="str">
        <f>VLOOKUP($C10,table!$B:$D,2,FALSE)</f>
        <v>T_USER</v>
      </c>
      <c r="E10" s="45">
        <v>0</v>
      </c>
      <c r="F10" s="50" t="s">
        <v>140</v>
      </c>
      <c r="G10" s="45">
        <v>1</v>
      </c>
      <c r="H10" s="46" t="s">
        <v>135</v>
      </c>
      <c r="I10" s="2" t="str">
        <f>VLOOKUP($H10,domain!$B:$D,2,FALSE)</f>
        <v>USER_ID</v>
      </c>
      <c r="J10" s="46" t="s">
        <v>130</v>
      </c>
      <c r="K10" s="45" t="s">
        <v>131</v>
      </c>
      <c r="L10" s="2"/>
    </row>
    <row r="11" spans="1:12" x14ac:dyDescent="0.35">
      <c r="A11" s="43">
        <v>9</v>
      </c>
      <c r="B11" s="30" t="str">
        <f>VLOOKUP($C11,table!$B:$D,3,FALSE)</f>
        <v>공통</v>
      </c>
      <c r="C11" s="46" t="s">
        <v>393</v>
      </c>
      <c r="D11" s="2" t="str">
        <f>VLOOKUP($C11,table!$B:$D,2,FALSE)</f>
        <v>T_USER_TEST</v>
      </c>
      <c r="E11" s="45">
        <v>0</v>
      </c>
      <c r="F11" s="50" t="s">
        <v>397</v>
      </c>
      <c r="G11" s="45">
        <v>1</v>
      </c>
      <c r="H11" s="46" t="s">
        <v>135</v>
      </c>
      <c r="I11" s="2" t="str">
        <f>VLOOKUP($H11,domain!$B:$D,2,FALSE)</f>
        <v>USER_ID</v>
      </c>
      <c r="J11" s="46" t="s">
        <v>130</v>
      </c>
      <c r="K11" s="45" t="s">
        <v>131</v>
      </c>
      <c r="L11" s="2"/>
    </row>
    <row r="12" spans="1:12" x14ac:dyDescent="0.35">
      <c r="A12" s="43">
        <v>10</v>
      </c>
      <c r="B12" s="21" t="str">
        <f>VLOOKUP($C12,table!$B:$D,3,FALSE)</f>
        <v>공통</v>
      </c>
      <c r="C12" s="46" t="s">
        <v>317</v>
      </c>
      <c r="D12" s="2" t="str">
        <f>VLOOKUP($C12,table!$B:$D,2,FALSE)</f>
        <v>T_DEPT_CL</v>
      </c>
      <c r="E12" s="45">
        <v>0</v>
      </c>
      <c r="F12" s="50" t="s">
        <v>318</v>
      </c>
      <c r="G12" s="45">
        <v>1</v>
      </c>
      <c r="H12" s="46" t="s">
        <v>132</v>
      </c>
      <c r="I12" s="2" t="str">
        <f>VLOOKUP($H12,domain!$B:$D,2,FALSE)</f>
        <v>DEPT_CODE</v>
      </c>
      <c r="J12" s="46" t="s">
        <v>130</v>
      </c>
      <c r="K12" s="45" t="s">
        <v>131</v>
      </c>
      <c r="L12" s="2"/>
    </row>
    <row r="13" spans="1:12" x14ac:dyDescent="0.35">
      <c r="A13" s="43">
        <v>11</v>
      </c>
      <c r="B13" s="18" t="str">
        <f>VLOOKUP($C13,table!$B:$D,3,FALSE)</f>
        <v>공통</v>
      </c>
      <c r="C13" s="46" t="s">
        <v>230</v>
      </c>
      <c r="D13" s="2" t="str">
        <f>VLOOKUP($C13,table!$B:$D,2,FALSE)</f>
        <v>T_ID_SN</v>
      </c>
      <c r="E13" s="119">
        <v>0</v>
      </c>
      <c r="F13" s="118" t="s">
        <v>232</v>
      </c>
      <c r="G13" s="45">
        <v>1</v>
      </c>
      <c r="H13" s="46" t="s">
        <v>236</v>
      </c>
      <c r="I13" s="2" t="str">
        <f>VLOOKUP($H13,domain!$B:$D,2,FALSE)</f>
        <v>ID_TY</v>
      </c>
      <c r="J13" s="118" t="s">
        <v>130</v>
      </c>
      <c r="K13" s="45" t="s">
        <v>131</v>
      </c>
      <c r="L13" s="2"/>
    </row>
    <row r="14" spans="1:12" x14ac:dyDescent="0.35">
      <c r="A14" s="43">
        <v>12</v>
      </c>
      <c r="B14" s="18" t="str">
        <f>VLOOKUP($C14,table!$B:$D,3,FALSE)</f>
        <v>공통</v>
      </c>
      <c r="C14" s="46" t="s">
        <v>230</v>
      </c>
      <c r="D14" s="2" t="str">
        <f>VLOOKUP($C14,table!$B:$D,2,FALSE)</f>
        <v>T_ID_SN</v>
      </c>
      <c r="E14" s="119"/>
      <c r="F14" s="118"/>
      <c r="G14" s="45">
        <v>2</v>
      </c>
      <c r="H14" s="46" t="s">
        <v>237</v>
      </c>
      <c r="I14" s="2" t="str">
        <f>VLOOKUP($H14,domain!$B:$D,2,FALSE)</f>
        <v>ID_SE</v>
      </c>
      <c r="J14" s="118"/>
      <c r="K14" s="45" t="s">
        <v>131</v>
      </c>
      <c r="L14" s="2"/>
    </row>
    <row r="15" spans="1:12" x14ac:dyDescent="0.35">
      <c r="A15" s="43">
        <v>13</v>
      </c>
      <c r="B15" s="18" t="str">
        <f>VLOOKUP($C15,table!$B:$D,3,FALSE)</f>
        <v>공통</v>
      </c>
      <c r="C15" s="46" t="s">
        <v>231</v>
      </c>
      <c r="D15" s="2" t="str">
        <f>VLOOKUP($C15,table!$B:$D,2,FALSE)</f>
        <v>T_FILE</v>
      </c>
      <c r="E15" s="45">
        <v>0</v>
      </c>
      <c r="F15" s="50" t="s">
        <v>233</v>
      </c>
      <c r="G15" s="45">
        <v>1</v>
      </c>
      <c r="H15" s="46" t="s">
        <v>235</v>
      </c>
      <c r="I15" s="2" t="str">
        <f>VLOOKUP($H15,domain!$B:$D,2,FALSE)</f>
        <v>FILE_ID</v>
      </c>
      <c r="J15" s="47" t="s">
        <v>130</v>
      </c>
      <c r="K15" s="45" t="s">
        <v>131</v>
      </c>
      <c r="L15" s="2"/>
    </row>
    <row r="16" spans="1:12" x14ac:dyDescent="0.35">
      <c r="A16" s="43">
        <v>14</v>
      </c>
      <c r="B16" s="15" t="str">
        <f>VLOOKUP($C16,table!$B:$D,3,FALSE)</f>
        <v>공통</v>
      </c>
      <c r="C16" s="46" t="s">
        <v>241</v>
      </c>
      <c r="D16" s="2" t="str">
        <f>VLOOKUP($C16,table!$B:$D,2,FALSE)</f>
        <v>T_BBS_NOTICE</v>
      </c>
      <c r="E16" s="45">
        <v>0</v>
      </c>
      <c r="F16" s="50" t="s">
        <v>302</v>
      </c>
      <c r="G16" s="45">
        <v>1</v>
      </c>
      <c r="H16" s="46" t="s">
        <v>395</v>
      </c>
      <c r="I16" s="2" t="str">
        <f>VLOOKUP($H16,domain!$B:$D,2,FALSE)</f>
        <v>NOTICE_ID</v>
      </c>
      <c r="J16" s="47" t="s">
        <v>130</v>
      </c>
      <c r="K16" s="45" t="s">
        <v>131</v>
      </c>
      <c r="L16" s="2"/>
    </row>
    <row r="17" spans="1:12" x14ac:dyDescent="0.35">
      <c r="A17" s="43">
        <v>15</v>
      </c>
      <c r="B17" s="15" t="str">
        <f>VLOOKUP($C17,table!$B:$D,3,FALSE)</f>
        <v>공통</v>
      </c>
      <c r="C17" s="46" t="s">
        <v>240</v>
      </c>
      <c r="D17" s="2" t="str">
        <f>VLOOKUP($C17,table!$B:$D,2,FALSE)</f>
        <v>T_BBS_FAQ</v>
      </c>
      <c r="E17" s="45">
        <v>0</v>
      </c>
      <c r="F17" s="50" t="s">
        <v>303</v>
      </c>
      <c r="G17" s="45">
        <v>1</v>
      </c>
      <c r="H17" s="46" t="s">
        <v>530</v>
      </c>
      <c r="I17" s="2" t="str">
        <f>VLOOKUP($H17,domain!$B:$D,2,FALSE)</f>
        <v>FAQ_ID</v>
      </c>
      <c r="J17" s="47" t="s">
        <v>130</v>
      </c>
      <c r="K17" s="45" t="s">
        <v>131</v>
      </c>
      <c r="L17" s="2"/>
    </row>
    <row r="18" spans="1:12" x14ac:dyDescent="0.35">
      <c r="A18" s="43">
        <v>16</v>
      </c>
      <c r="B18" s="28" t="str">
        <f>VLOOKUP($C18,table!$B:$D,3,FALSE)</f>
        <v>공통</v>
      </c>
      <c r="C18" s="46" t="s">
        <v>381</v>
      </c>
      <c r="D18" s="2" t="str">
        <f>VLOOKUP($C18,table!$B:$D,2,FALSE)</f>
        <v>T_BBS_QNA</v>
      </c>
      <c r="E18" s="45">
        <v>0</v>
      </c>
      <c r="F18" s="51" t="s">
        <v>382</v>
      </c>
      <c r="G18" s="45">
        <v>1</v>
      </c>
      <c r="H18" s="46" t="s">
        <v>396</v>
      </c>
      <c r="I18" s="2" t="str">
        <f>VLOOKUP($H18,domain!$B:$D,2,FALSE)</f>
        <v>QNA_ID</v>
      </c>
      <c r="J18" s="47" t="s">
        <v>130</v>
      </c>
      <c r="K18" s="45" t="s">
        <v>131</v>
      </c>
      <c r="L18" s="2"/>
    </row>
    <row r="19" spans="1:12" x14ac:dyDescent="0.35">
      <c r="A19" s="43">
        <v>17</v>
      </c>
      <c r="B19" s="15" t="str">
        <f>VLOOKUP($C19,table!$B:$D,3,FALSE)</f>
        <v>관리자</v>
      </c>
      <c r="C19" s="46" t="s">
        <v>955</v>
      </c>
      <c r="D19" s="2" t="str">
        <f>VLOOKUP($C19,table!$B:$D,2,FALSE)</f>
        <v>T_GROUP</v>
      </c>
      <c r="E19" s="45">
        <v>0</v>
      </c>
      <c r="F19" s="50" t="s">
        <v>145</v>
      </c>
      <c r="G19" s="45">
        <v>1</v>
      </c>
      <c r="H19" s="46" t="s">
        <v>135</v>
      </c>
      <c r="I19" s="2" t="str">
        <f>VLOOKUP($H19,domain!$B:$D,2,FALSE)</f>
        <v>USER_ID</v>
      </c>
      <c r="J19" s="47" t="s">
        <v>130</v>
      </c>
      <c r="K19" s="45" t="s">
        <v>131</v>
      </c>
      <c r="L19" s="2"/>
    </row>
    <row r="20" spans="1:12" x14ac:dyDescent="0.35">
      <c r="A20" s="43">
        <v>18</v>
      </c>
      <c r="B20" s="3" t="str">
        <f>VLOOKUP($C20,table!$B:$D,3,FALSE)</f>
        <v>관리자</v>
      </c>
      <c r="C20" s="46" t="s">
        <v>956</v>
      </c>
      <c r="D20" s="2" t="str">
        <f>VLOOKUP($C20,table!$B:$D,2,FALSE)</f>
        <v>T_GROUP_AUTH</v>
      </c>
      <c r="E20" s="45">
        <v>0</v>
      </c>
      <c r="F20" s="50" t="s">
        <v>146</v>
      </c>
      <c r="G20" s="45">
        <v>1</v>
      </c>
      <c r="H20" s="46" t="s">
        <v>143</v>
      </c>
      <c r="I20" s="2" t="str">
        <f>VLOOKUP($H20,domain!$B:$D,2,FALSE)</f>
        <v>AUTH_ID</v>
      </c>
      <c r="J20" s="46" t="s">
        <v>130</v>
      </c>
      <c r="K20" s="45" t="s">
        <v>131</v>
      </c>
      <c r="L20" s="2"/>
    </row>
    <row r="21" spans="1:12" x14ac:dyDescent="0.35">
      <c r="A21" s="43">
        <v>19</v>
      </c>
      <c r="B21" s="3" t="str">
        <f>VLOOKUP($C21,table!$B:$D,3,FALSE)</f>
        <v>관리자</v>
      </c>
      <c r="C21" s="46" t="s">
        <v>979</v>
      </c>
      <c r="D21" s="2" t="str">
        <f>VLOOKUP($C21,table!$B:$D,2,FALSE)</f>
        <v>T_GROUP_MENU</v>
      </c>
      <c r="E21" s="45">
        <v>0</v>
      </c>
      <c r="F21" s="50" t="s">
        <v>147</v>
      </c>
      <c r="G21" s="45">
        <v>1</v>
      </c>
      <c r="H21" s="46" t="s">
        <v>144</v>
      </c>
      <c r="I21" s="2" t="str">
        <f>VLOOKUP($H21,domain!$B:$D,2,FALSE)</f>
        <v>MENU_ID</v>
      </c>
      <c r="J21" s="46" t="s">
        <v>130</v>
      </c>
      <c r="K21" s="45" t="s">
        <v>131</v>
      </c>
      <c r="L21" s="2"/>
    </row>
    <row r="22" spans="1:12" x14ac:dyDescent="0.35">
      <c r="A22" s="43">
        <v>20</v>
      </c>
      <c r="B22" s="3" t="str">
        <f>VLOOKUP($C22,table!$B:$D,3,FALSE)</f>
        <v>사용자</v>
      </c>
      <c r="C22" s="46" t="s">
        <v>1282</v>
      </c>
      <c r="D22" s="2" t="str">
        <f>VLOOKUP($C22,table!$B:$D,2,FALSE)</f>
        <v>T_GROUP_MENU_AUTH</v>
      </c>
      <c r="E22" s="45">
        <v>0</v>
      </c>
      <c r="F22" s="50" t="s">
        <v>148</v>
      </c>
      <c r="G22" s="45">
        <v>1</v>
      </c>
      <c r="H22" s="46" t="s">
        <v>143</v>
      </c>
      <c r="I22" s="2" t="str">
        <f>VLOOKUP($H22,domain!$B:$D,2,FALSE)</f>
        <v>AUTH_ID</v>
      </c>
      <c r="J22" s="46" t="s">
        <v>130</v>
      </c>
      <c r="K22" s="45" t="s">
        <v>131</v>
      </c>
      <c r="L22" s="2"/>
    </row>
    <row r="23" spans="1:12" s="35" customFormat="1" x14ac:dyDescent="0.35">
      <c r="A23" s="43">
        <v>21</v>
      </c>
      <c r="B23" s="43" t="str">
        <f>VLOOKUP($C23,table!$B:$D,3,FALSE)</f>
        <v>로그</v>
      </c>
      <c r="C23" s="46" t="s">
        <v>720</v>
      </c>
      <c r="D23" s="2" t="str">
        <f>VLOOKUP($C23,table!$B:$D,2,FALSE)</f>
        <v>T_LOG_RQST_MGR_SYS</v>
      </c>
      <c r="E23" s="119">
        <v>1</v>
      </c>
      <c r="F23" s="118" t="s">
        <v>730</v>
      </c>
      <c r="G23" s="45">
        <v>1</v>
      </c>
      <c r="H23" s="46" t="s">
        <v>135</v>
      </c>
      <c r="I23" s="2" t="str">
        <f>VLOOKUP($H23,domain!$B:$D,2,FALSE)</f>
        <v>USER_ID</v>
      </c>
      <c r="J23" s="130" t="s">
        <v>138</v>
      </c>
      <c r="K23" s="45" t="s">
        <v>131</v>
      </c>
      <c r="L23" s="2"/>
    </row>
    <row r="24" spans="1:12" s="35" customFormat="1" x14ac:dyDescent="0.35">
      <c r="A24" s="43">
        <v>22</v>
      </c>
      <c r="B24" s="43" t="str">
        <f>VLOOKUP($C24,table!$B:$D,3,FALSE)</f>
        <v>로그</v>
      </c>
      <c r="C24" s="46" t="s">
        <v>720</v>
      </c>
      <c r="D24" s="2" t="str">
        <f>VLOOKUP($C24,table!$B:$D,2,FALSE)</f>
        <v>T_LOG_RQST_MGR_SYS</v>
      </c>
      <c r="E24" s="119"/>
      <c r="F24" s="118"/>
      <c r="G24" s="45">
        <v>2</v>
      </c>
      <c r="H24" s="46" t="s">
        <v>731</v>
      </c>
      <c r="I24" s="2" t="str">
        <f>VLOOKUP($H24,domain!$B:$D,2,FALSE)</f>
        <v>LOG_DT</v>
      </c>
      <c r="J24" s="130"/>
      <c r="K24" s="45" t="s">
        <v>131</v>
      </c>
      <c r="L24" s="2"/>
    </row>
    <row r="25" spans="1:12" x14ac:dyDescent="0.35">
      <c r="A25" s="43">
        <v>23</v>
      </c>
      <c r="B25" s="43" t="str">
        <f>VLOOKUP($C25,table!$B:$D,3,FALSE)</f>
        <v>로그</v>
      </c>
      <c r="C25" s="46" t="s">
        <v>746</v>
      </c>
      <c r="D25" s="2" t="str">
        <f>VLOOKUP($C25,table!$B:$D,2,FALSE)</f>
        <v>T_LOGIN_USER_HIST</v>
      </c>
      <c r="E25" s="119">
        <v>1</v>
      </c>
      <c r="F25" s="118" t="s">
        <v>752</v>
      </c>
      <c r="G25" s="45">
        <v>1</v>
      </c>
      <c r="H25" s="46" t="s">
        <v>135</v>
      </c>
      <c r="I25" s="2" t="str">
        <f>VLOOKUP($H25,domain!$B:$D,2,FALSE)</f>
        <v>USER_ID</v>
      </c>
      <c r="J25" s="130" t="s">
        <v>138</v>
      </c>
      <c r="K25" s="45" t="s">
        <v>131</v>
      </c>
      <c r="L25" s="2"/>
    </row>
    <row r="26" spans="1:12" x14ac:dyDescent="0.35">
      <c r="A26" s="43">
        <v>24</v>
      </c>
      <c r="B26" s="43" t="str">
        <f>VLOOKUP($C26,table!$B:$D,3,FALSE)</f>
        <v>로그</v>
      </c>
      <c r="C26" s="46" t="s">
        <v>746</v>
      </c>
      <c r="D26" s="2" t="str">
        <f>VLOOKUP($C26,table!$B:$D,2,FALSE)</f>
        <v>T_LOGIN_USER_HIST</v>
      </c>
      <c r="E26" s="119"/>
      <c r="F26" s="118"/>
      <c r="G26" s="45">
        <v>2</v>
      </c>
      <c r="H26" s="46" t="s">
        <v>731</v>
      </c>
      <c r="I26" s="2" t="str">
        <f>VLOOKUP($H26,domain!$B:$D,2,FALSE)</f>
        <v>LOG_DT</v>
      </c>
      <c r="J26" s="130"/>
      <c r="K26" s="45" t="s">
        <v>131</v>
      </c>
      <c r="L26" s="2"/>
    </row>
    <row r="27" spans="1:12" s="35" customFormat="1" x14ac:dyDescent="0.35">
      <c r="A27" s="43">
        <v>25</v>
      </c>
      <c r="B27" s="43" t="str">
        <f>VLOOKUP($C27,table!$B:$D,3,FALSE)</f>
        <v>공통</v>
      </c>
      <c r="C27" s="49" t="s">
        <v>765</v>
      </c>
      <c r="D27" s="2" t="str">
        <f>VLOOKUP($C27,table!$B:$D,2,FALSE)</f>
        <v>T_HOLIDAY</v>
      </c>
      <c r="E27" s="48">
        <v>1</v>
      </c>
      <c r="F27" s="50" t="s">
        <v>776</v>
      </c>
      <c r="G27" s="48">
        <v>1</v>
      </c>
      <c r="H27" s="50" t="s">
        <v>775</v>
      </c>
      <c r="I27" s="2" t="str">
        <f>VLOOKUP($H27,domain!$B:$D,2,FALSE)</f>
        <v>SOLAR_DATE</v>
      </c>
      <c r="J27" s="50" t="s">
        <v>130</v>
      </c>
      <c r="K27" s="48" t="s">
        <v>131</v>
      </c>
      <c r="L27" s="2"/>
    </row>
    <row r="28" spans="1:12" s="35" customFormat="1" x14ac:dyDescent="0.35">
      <c r="A28" s="43">
        <v>26</v>
      </c>
      <c r="B28" s="43" t="str">
        <f>VLOOKUP($C28,table!$B:$D,3,FALSE)</f>
        <v>로그</v>
      </c>
      <c r="C28" s="49" t="s">
        <v>468</v>
      </c>
      <c r="D28" s="2" t="str">
        <f>VLOOKUP($C28,table!$B:$D,2,FALSE)</f>
        <v>T_LOG_REF_INFO</v>
      </c>
      <c r="E28" s="121">
        <v>0</v>
      </c>
      <c r="F28" s="121" t="s">
        <v>789</v>
      </c>
      <c r="G28" s="48">
        <v>1</v>
      </c>
      <c r="H28" s="50" t="s">
        <v>787</v>
      </c>
      <c r="I28" s="2" t="str">
        <f>VLOOKUP($H28,domain!$B:$D,2,FALSE)</f>
        <v>LOG_ID</v>
      </c>
      <c r="J28" s="127" t="s">
        <v>130</v>
      </c>
      <c r="K28" s="48" t="s">
        <v>131</v>
      </c>
      <c r="L28" s="2"/>
    </row>
    <row r="29" spans="1:12" s="35" customFormat="1" x14ac:dyDescent="0.35">
      <c r="A29" s="43">
        <v>27</v>
      </c>
      <c r="B29" s="43" t="str">
        <f>VLOOKUP($C29,table!$B:$D,3,FALSE)</f>
        <v>로그</v>
      </c>
      <c r="C29" s="49" t="s">
        <v>468</v>
      </c>
      <c r="D29" s="2" t="str">
        <f>VLOOKUP($C29,table!$B:$D,2,FALSE)</f>
        <v>T_LOG_REF_INFO</v>
      </c>
      <c r="E29" s="122"/>
      <c r="F29" s="122"/>
      <c r="G29" s="48">
        <v>2</v>
      </c>
      <c r="H29" s="50" t="s">
        <v>469</v>
      </c>
      <c r="I29" s="2" t="str">
        <f>VLOOKUP($H29,domain!$B:$D,2,FALSE)</f>
        <v>CONTROLLER_NM</v>
      </c>
      <c r="J29" s="128"/>
      <c r="K29" s="48" t="s">
        <v>131</v>
      </c>
      <c r="L29" s="2"/>
    </row>
    <row r="30" spans="1:12" s="35" customFormat="1" x14ac:dyDescent="0.35">
      <c r="A30" s="43">
        <v>28</v>
      </c>
      <c r="B30" s="43" t="str">
        <f>VLOOKUP($C30,table!$B:$D,3,FALSE)</f>
        <v>로그</v>
      </c>
      <c r="C30" s="49" t="s">
        <v>468</v>
      </c>
      <c r="D30" s="2" t="str">
        <f>VLOOKUP($C30,table!$B:$D,2,FALSE)</f>
        <v>T_LOG_REF_INFO</v>
      </c>
      <c r="E30" s="123"/>
      <c r="F30" s="123"/>
      <c r="G30" s="48">
        <v>3</v>
      </c>
      <c r="H30" s="50" t="s">
        <v>470</v>
      </c>
      <c r="I30" s="2" t="str">
        <f>VLOOKUP($H30,domain!$B:$D,2,FALSE)</f>
        <v>METHOD_NM</v>
      </c>
      <c r="J30" s="129"/>
      <c r="K30" s="48" t="s">
        <v>131</v>
      </c>
      <c r="L30" s="2"/>
    </row>
    <row r="31" spans="1:12" s="35" customFormat="1" x14ac:dyDescent="0.35">
      <c r="A31" s="43">
        <v>29</v>
      </c>
      <c r="B31" s="43" t="str">
        <f>VLOOKUP($C31,table!$B:$D,3,FALSE)</f>
        <v>관리자</v>
      </c>
      <c r="C31" s="63" t="s">
        <v>981</v>
      </c>
      <c r="D31" s="2" t="str">
        <f>VLOOKUP($C31,table!$B:$D,2,FALSE)</f>
        <v>T_COMPANY</v>
      </c>
      <c r="E31" s="119">
        <v>1</v>
      </c>
      <c r="F31" s="118" t="str">
        <f>D31&amp;"_PK"</f>
        <v>T_COMPANY_PK</v>
      </c>
      <c r="G31" s="62">
        <v>1</v>
      </c>
      <c r="H31" s="63" t="s">
        <v>990</v>
      </c>
      <c r="I31" s="2" t="str">
        <f>VLOOKUP($H31,domain!$B:$D,2,FALSE)</f>
        <v>COMPANY_ID</v>
      </c>
      <c r="J31" s="131" t="s">
        <v>130</v>
      </c>
      <c r="K31" s="62" t="s">
        <v>131</v>
      </c>
      <c r="L31" s="2"/>
    </row>
    <row r="32" spans="1:12" s="35" customFormat="1" x14ac:dyDescent="0.35">
      <c r="A32" s="43">
        <v>30</v>
      </c>
      <c r="B32" s="43" t="str">
        <f>VLOOKUP($C32,table!$B:$D,3,FALSE)</f>
        <v>관리자</v>
      </c>
      <c r="C32" s="63" t="s">
        <v>981</v>
      </c>
      <c r="D32" s="2" t="str">
        <f>VLOOKUP($C32,table!$B:$D,2,FALSE)</f>
        <v>T_COMPANY</v>
      </c>
      <c r="E32" s="119"/>
      <c r="F32" s="118"/>
      <c r="G32" s="62">
        <v>2</v>
      </c>
      <c r="H32" s="63" t="s">
        <v>984</v>
      </c>
      <c r="I32" s="2" t="str">
        <f>VLOOKUP($H32,domain!$B:$D,2,FALSE)</f>
        <v>COMPANY_NO</v>
      </c>
      <c r="J32" s="132"/>
      <c r="K32" s="62" t="s">
        <v>131</v>
      </c>
      <c r="L32" s="2"/>
    </row>
    <row r="33" spans="1:12" s="35" customFormat="1" x14ac:dyDescent="0.35">
      <c r="A33" s="43">
        <v>31</v>
      </c>
      <c r="B33" s="43" t="str">
        <f>VLOOKUP($C33,table!$B:$D,3,FALSE)</f>
        <v>공통</v>
      </c>
      <c r="C33" s="56" t="s">
        <v>1025</v>
      </c>
      <c r="D33" s="2" t="str">
        <f>VLOOKUP($C33,table!$B:$D,2,FALSE)</f>
        <v>T_RESET_PASSWORD</v>
      </c>
      <c r="E33" s="55"/>
      <c r="F33" s="71" t="str">
        <f t="shared" ref="F33:F38" si="0">D33&amp;"_PK"</f>
        <v>T_RESET_PASSWORD_PK</v>
      </c>
      <c r="G33" s="55">
        <v>1</v>
      </c>
      <c r="H33" s="54" t="s">
        <v>1026</v>
      </c>
      <c r="I33" s="2" t="str">
        <f>VLOOKUP($H33,domain!$B:$D,2,FALSE)</f>
        <v>RESET_ID</v>
      </c>
      <c r="J33" s="73" t="s">
        <v>130</v>
      </c>
      <c r="K33" s="70" t="s">
        <v>131</v>
      </c>
      <c r="L33" s="2"/>
    </row>
    <row r="34" spans="1:12" x14ac:dyDescent="0.35">
      <c r="A34" s="43">
        <v>32</v>
      </c>
      <c r="B34" s="43" t="str">
        <f>VLOOKUP($C34,table!$B:$D,3,FALSE)</f>
        <v>공통</v>
      </c>
      <c r="C34" s="56" t="s">
        <v>1023</v>
      </c>
      <c r="D34" s="2" t="str">
        <f>VLOOKUP($C34,table!$B:$D,2,FALSE)</f>
        <v>T_REPORT</v>
      </c>
      <c r="E34" s="55"/>
      <c r="F34" s="71" t="str">
        <f t="shared" si="0"/>
        <v>T_REPORT_PK</v>
      </c>
      <c r="G34" s="55">
        <v>1</v>
      </c>
      <c r="H34" s="54" t="s">
        <v>1028</v>
      </c>
      <c r="I34" s="2" t="str">
        <f>VLOOKUP($H34,domain!$B:$D,2,FALSE)</f>
        <v>REPORT_ID</v>
      </c>
      <c r="J34" s="73" t="s">
        <v>130</v>
      </c>
      <c r="K34" s="70" t="s">
        <v>131</v>
      </c>
      <c r="L34" s="2"/>
    </row>
    <row r="35" spans="1:12" s="35" customFormat="1" x14ac:dyDescent="0.35">
      <c r="A35" s="43">
        <v>33</v>
      </c>
      <c r="B35" s="43" t="str">
        <f>VLOOKUP($C35,table!$B:$D,3,FALSE)</f>
        <v>공통</v>
      </c>
      <c r="C35" s="72" t="s">
        <v>1041</v>
      </c>
      <c r="D35" s="2" t="str">
        <f>VLOOKUP($C35,table!$B:$D,2,FALSE)</f>
        <v>T_ALARM</v>
      </c>
      <c r="E35" s="70"/>
      <c r="F35" s="71" t="str">
        <f t="shared" si="0"/>
        <v>T_ALARM_PK</v>
      </c>
      <c r="G35" s="70">
        <v>1</v>
      </c>
      <c r="H35" s="71" t="s">
        <v>1057</v>
      </c>
      <c r="I35" s="2" t="str">
        <f>VLOOKUP($H35,domain!$B:$D,2,FALSE)</f>
        <v>ALARM_ID</v>
      </c>
      <c r="J35" s="73" t="s">
        <v>130</v>
      </c>
      <c r="K35" s="70" t="s">
        <v>131</v>
      </c>
      <c r="L35" s="2"/>
    </row>
    <row r="36" spans="1:12" x14ac:dyDescent="0.35">
      <c r="A36" s="43">
        <v>34</v>
      </c>
      <c r="B36" s="43" t="str">
        <f>VLOOKUP($C36,table!$B:$D,3,FALSE)</f>
        <v>관리자</v>
      </c>
      <c r="C36" s="84" t="s">
        <v>1123</v>
      </c>
      <c r="D36" s="2" t="str">
        <f>VLOOKUP($C36,table!$B:$D,2,FALSE)</f>
        <v>T_SUPPLIER</v>
      </c>
      <c r="E36" s="55">
        <v>1</v>
      </c>
      <c r="F36" s="83" t="str">
        <f t="shared" si="0"/>
        <v>T_SUPPLIER_PK</v>
      </c>
      <c r="G36" s="55">
        <v>1</v>
      </c>
      <c r="H36" s="54" t="s">
        <v>2217</v>
      </c>
      <c r="I36" s="2" t="str">
        <f>VLOOKUP($H36,domain!$B:$D,2,FALSE)</f>
        <v>SUPPLIER_ID</v>
      </c>
      <c r="J36" s="73" t="s">
        <v>130</v>
      </c>
      <c r="K36" s="82" t="s">
        <v>131</v>
      </c>
      <c r="L36" s="2"/>
    </row>
    <row r="37" spans="1:12" s="35" customFormat="1" x14ac:dyDescent="0.35">
      <c r="A37" s="43">
        <v>35</v>
      </c>
      <c r="B37" s="43" t="str">
        <f>VLOOKUP($C37,table!$B:$D,3,FALSE)</f>
        <v>관리자</v>
      </c>
      <c r="C37" s="88" t="s">
        <v>1130</v>
      </c>
      <c r="D37" s="2" t="str">
        <f>VLOOKUP($C37,table!$B:$D,2,FALSE)</f>
        <v>T_SUPPLIER_MANAGER</v>
      </c>
      <c r="E37" s="87">
        <v>1</v>
      </c>
      <c r="F37" s="86" t="str">
        <f t="shared" si="0"/>
        <v>T_SUPPLIER_MANAGER_PK</v>
      </c>
      <c r="G37" s="87">
        <v>1</v>
      </c>
      <c r="H37" s="86" t="s">
        <v>1132</v>
      </c>
      <c r="I37" s="2" t="str">
        <f>VLOOKUP($H37,domain!$B:$D,2,FALSE)</f>
        <v>MANAGER_ID</v>
      </c>
      <c r="J37" s="73" t="s">
        <v>130</v>
      </c>
      <c r="K37" s="87" t="s">
        <v>131</v>
      </c>
      <c r="L37" s="2"/>
    </row>
    <row r="38" spans="1:12" s="35" customFormat="1" x14ac:dyDescent="0.35">
      <c r="A38" s="43">
        <v>35</v>
      </c>
      <c r="B38" s="43" t="str">
        <f>VLOOKUP($C38,table!$B:$D,3,FALSE)</f>
        <v>공통</v>
      </c>
      <c r="C38" s="88" t="s">
        <v>1125</v>
      </c>
      <c r="D38" s="2" t="str">
        <f>VLOOKUP($C38,table!$B:$D,2,FALSE)</f>
        <v>T_PACKAGING_CODE</v>
      </c>
      <c r="E38" s="87">
        <v>1</v>
      </c>
      <c r="F38" s="121" t="str">
        <f t="shared" si="0"/>
        <v>T_PACKAGING_CODE_PK</v>
      </c>
      <c r="G38" s="87">
        <v>1</v>
      </c>
      <c r="H38" s="86" t="s">
        <v>459</v>
      </c>
      <c r="I38" s="2" t="str">
        <f>VLOOKUP($H38,domain!$B:$D,2,FALSE)</f>
        <v>GROUP_ID</v>
      </c>
      <c r="J38" s="73" t="s">
        <v>130</v>
      </c>
      <c r="K38" s="87" t="s">
        <v>131</v>
      </c>
      <c r="L38" s="2"/>
    </row>
    <row r="39" spans="1:12" s="35" customFormat="1" x14ac:dyDescent="0.35">
      <c r="A39" s="43">
        <v>35</v>
      </c>
      <c r="B39" s="43" t="str">
        <f>VLOOKUP($C39,table!$B:$D,3,FALSE)</f>
        <v>공통</v>
      </c>
      <c r="C39" s="88" t="s">
        <v>1125</v>
      </c>
      <c r="D39" s="2" t="str">
        <f>VLOOKUP($C39,table!$B:$D,2,FALSE)</f>
        <v>T_PACKAGING_CODE</v>
      </c>
      <c r="E39" s="87">
        <v>1</v>
      </c>
      <c r="F39" s="122"/>
      <c r="G39" s="87">
        <v>2</v>
      </c>
      <c r="H39" s="86" t="s">
        <v>1111</v>
      </c>
      <c r="I39" s="2" t="str">
        <f>VLOOKUP($H39,domain!$B:$D,2,FALSE)</f>
        <v>UP_COMPANY_CODE</v>
      </c>
      <c r="J39" s="73" t="s">
        <v>130</v>
      </c>
      <c r="K39" s="87" t="s">
        <v>131</v>
      </c>
      <c r="L39" s="2"/>
    </row>
    <row r="40" spans="1:12" x14ac:dyDescent="0.35">
      <c r="A40" s="43">
        <v>35</v>
      </c>
      <c r="B40" s="43" t="str">
        <f>VLOOKUP($C40,table!$B:$D,3,FALSE)</f>
        <v>공통</v>
      </c>
      <c r="C40" s="84" t="s">
        <v>1125</v>
      </c>
      <c r="D40" s="2" t="str">
        <f>VLOOKUP($C40,table!$B:$D,2,FALSE)</f>
        <v>T_PACKAGING_CODE</v>
      </c>
      <c r="E40" s="55">
        <v>1</v>
      </c>
      <c r="F40" s="123"/>
      <c r="G40" s="55">
        <v>3</v>
      </c>
      <c r="H40" s="54" t="s">
        <v>1129</v>
      </c>
      <c r="I40" s="2" t="str">
        <f>VLOOKUP($H40,domain!$B:$D,2,FALSE)</f>
        <v>CODE_ID</v>
      </c>
      <c r="J40" s="73" t="s">
        <v>130</v>
      </c>
      <c r="K40" s="82" t="s">
        <v>131</v>
      </c>
      <c r="L40" s="2"/>
    </row>
    <row r="41" spans="1:12" s="35" customFormat="1" x14ac:dyDescent="0.35">
      <c r="A41" s="108">
        <v>35</v>
      </c>
      <c r="B41" s="108" t="str">
        <f>VLOOKUP($C41,table!$B:$D,3,FALSE)</f>
        <v>공통</v>
      </c>
      <c r="C41" s="109" t="s">
        <v>1148</v>
      </c>
      <c r="D41" s="110" t="str">
        <f>VLOOKUP($C41,table!$B:$D,2,FALSE)</f>
        <v>T_ENVIRONMENT_CODE</v>
      </c>
      <c r="E41" s="111">
        <v>1</v>
      </c>
      <c r="F41" s="124" t="str">
        <f>D41&amp;"_PK"</f>
        <v>T_ENVIRONMENT_CODE_PK</v>
      </c>
      <c r="G41" s="111">
        <v>1</v>
      </c>
      <c r="H41" s="112" t="s">
        <v>459</v>
      </c>
      <c r="I41" s="110" t="str">
        <f>VLOOKUP($H41,domain!$B:$D,2,FALSE)</f>
        <v>GROUP_ID</v>
      </c>
      <c r="J41" s="113" t="s">
        <v>130</v>
      </c>
      <c r="K41" s="111" t="s">
        <v>131</v>
      </c>
      <c r="L41" s="110"/>
    </row>
    <row r="42" spans="1:12" s="35" customFormat="1" x14ac:dyDescent="0.35">
      <c r="A42" s="108">
        <v>35</v>
      </c>
      <c r="B42" s="108" t="str">
        <f>VLOOKUP($C42,table!$B:$D,3,FALSE)</f>
        <v>공통</v>
      </c>
      <c r="C42" s="109" t="s">
        <v>1148</v>
      </c>
      <c r="D42" s="110" t="str">
        <f>VLOOKUP($C42,table!$B:$D,2,FALSE)</f>
        <v>T_ENVIRONMENT_CODE</v>
      </c>
      <c r="E42" s="111">
        <v>1</v>
      </c>
      <c r="F42" s="125"/>
      <c r="G42" s="111">
        <v>2</v>
      </c>
      <c r="H42" s="112" t="s">
        <v>1129</v>
      </c>
      <c r="I42" s="110" t="str">
        <f>VLOOKUP($H42,domain!$B:$D,2,FALSE)</f>
        <v>CODE_ID</v>
      </c>
      <c r="J42" s="113" t="s">
        <v>130</v>
      </c>
      <c r="K42" s="111" t="s">
        <v>131</v>
      </c>
      <c r="L42" s="110"/>
    </row>
    <row r="43" spans="1:12" s="35" customFormat="1" x14ac:dyDescent="0.35">
      <c r="A43" s="108">
        <v>35</v>
      </c>
      <c r="B43" s="108" t="str">
        <f>VLOOKUP($C43,table!$B:$D,3,FALSE)</f>
        <v>공통</v>
      </c>
      <c r="C43" s="109" t="s">
        <v>1148</v>
      </c>
      <c r="D43" s="110" t="str">
        <f>VLOOKUP($C43,table!$B:$D,2,FALSE)</f>
        <v>T_ENVIRONMENT_CODE</v>
      </c>
      <c r="E43" s="111">
        <v>1</v>
      </c>
      <c r="F43" s="125"/>
      <c r="G43" s="111">
        <v>3</v>
      </c>
      <c r="H43" s="112" t="s">
        <v>1153</v>
      </c>
      <c r="I43" s="110" t="str">
        <f>VLOOKUP($H43,domain!$B:$D,2,FALSE)</f>
        <v>REVISION_YEAR</v>
      </c>
      <c r="J43" s="113" t="s">
        <v>130</v>
      </c>
      <c r="K43" s="111" t="s">
        <v>131</v>
      </c>
      <c r="L43" s="110"/>
    </row>
    <row r="44" spans="1:12" s="35" customFormat="1" x14ac:dyDescent="0.35">
      <c r="A44" s="108">
        <v>35</v>
      </c>
      <c r="B44" s="108" t="str">
        <f>VLOOKUP($C44,table!$B:$D,3,FALSE)</f>
        <v>공통</v>
      </c>
      <c r="C44" s="109" t="s">
        <v>1148</v>
      </c>
      <c r="D44" s="110" t="str">
        <f>VLOOKUP($C44,table!$B:$D,2,FALSE)</f>
        <v>T_ENVIRONMENT_CODE</v>
      </c>
      <c r="E44" s="111">
        <v>1</v>
      </c>
      <c r="F44" s="126"/>
      <c r="G44" s="111">
        <v>4</v>
      </c>
      <c r="H44" s="112" t="s">
        <v>1151</v>
      </c>
      <c r="I44" s="110" t="str">
        <f>VLOOKUP($H44,domain!$B:$D,2,FALSE)</f>
        <v>REVISION_MONTH</v>
      </c>
      <c r="J44" s="113" t="s">
        <v>130</v>
      </c>
      <c r="K44" s="111" t="s">
        <v>131</v>
      </c>
      <c r="L44" s="110"/>
    </row>
    <row r="45" spans="1:12" x14ac:dyDescent="0.35">
      <c r="A45" s="43">
        <v>37</v>
      </c>
      <c r="B45" s="43" t="str">
        <f>VLOOKUP($C45,table!$B:$D,3,FALSE)</f>
        <v>공통</v>
      </c>
      <c r="C45" s="84" t="s">
        <v>1113</v>
      </c>
      <c r="D45" s="2" t="str">
        <f>VLOOKUP($C45,table!$B:$D,2,FALSE)</f>
        <v>T_PRODUCT</v>
      </c>
      <c r="E45" s="55">
        <v>1</v>
      </c>
      <c r="F45" s="83" t="str">
        <f>D45&amp;"_PK"</f>
        <v>T_PRODUCT_PK</v>
      </c>
      <c r="G45" s="55">
        <v>1</v>
      </c>
      <c r="H45" s="54" t="s">
        <v>1114</v>
      </c>
      <c r="I45" s="2" t="str">
        <f>VLOOKUP($H45,domain!$B:$D,2,FALSE)</f>
        <v>PRODUCT_ID</v>
      </c>
      <c r="J45" s="73" t="s">
        <v>130</v>
      </c>
      <c r="K45" s="82" t="s">
        <v>131</v>
      </c>
      <c r="L45" s="2"/>
    </row>
    <row r="46" spans="1:12" x14ac:dyDescent="0.35">
      <c r="A46" s="14"/>
      <c r="B46" s="43"/>
      <c r="C46" s="56"/>
      <c r="D46" s="2"/>
      <c r="E46" s="55"/>
      <c r="F46" s="54"/>
      <c r="G46" s="55"/>
      <c r="H46" s="54"/>
      <c r="I46" s="2"/>
      <c r="J46" s="54"/>
      <c r="K46" s="55"/>
      <c r="L46" s="2"/>
    </row>
    <row r="47" spans="1:12" x14ac:dyDescent="0.35">
      <c r="A47" s="14"/>
      <c r="B47" s="43"/>
      <c r="C47" s="56"/>
      <c r="D47" s="2"/>
      <c r="E47" s="55"/>
      <c r="F47" s="54"/>
      <c r="G47" s="55"/>
      <c r="H47" s="54"/>
      <c r="I47" s="2"/>
      <c r="J47" s="54"/>
      <c r="K47" s="55"/>
      <c r="L47" s="2"/>
    </row>
  </sheetData>
  <mergeCells count="33">
    <mergeCell ref="F38:F40"/>
    <mergeCell ref="F41:F44"/>
    <mergeCell ref="J13:J14"/>
    <mergeCell ref="E28:E30"/>
    <mergeCell ref="F28:F30"/>
    <mergeCell ref="J28:J30"/>
    <mergeCell ref="E23:E24"/>
    <mergeCell ref="F23:F24"/>
    <mergeCell ref="J23:J24"/>
    <mergeCell ref="E25:E26"/>
    <mergeCell ref="F25:F26"/>
    <mergeCell ref="J25:J26"/>
    <mergeCell ref="E31:E32"/>
    <mergeCell ref="F31:F32"/>
    <mergeCell ref="J31:J32"/>
    <mergeCell ref="E13:E14"/>
    <mergeCell ref="L1:L2"/>
    <mergeCell ref="K1:K2"/>
    <mergeCell ref="J1:J2"/>
    <mergeCell ref="H1:I1"/>
    <mergeCell ref="G1:G2"/>
    <mergeCell ref="A1:A2"/>
    <mergeCell ref="B1:B2"/>
    <mergeCell ref="C1:D1"/>
    <mergeCell ref="E1:E2"/>
    <mergeCell ref="F1:F2"/>
    <mergeCell ref="F13:F14"/>
    <mergeCell ref="J3:J4"/>
    <mergeCell ref="E5:E6"/>
    <mergeCell ref="F5:F6"/>
    <mergeCell ref="J5:J6"/>
    <mergeCell ref="F3:F4"/>
    <mergeCell ref="E3:E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E1035"/>
  <sheetViews>
    <sheetView tabSelected="1" topLeftCell="A317" zoomScale="85" zoomScaleNormal="85" workbookViewId="0">
      <selection activeCell="E337" sqref="E337"/>
    </sheetView>
  </sheetViews>
  <sheetFormatPr defaultRowHeight="15.6" x14ac:dyDescent="0.35"/>
  <cols>
    <col min="1" max="1" width="4.33203125" style="58" bestFit="1" customWidth="1"/>
    <col min="2" max="2" width="21.5546875" style="58" customWidth="1"/>
    <col min="3" max="3" width="20" customWidth="1"/>
    <col min="4" max="4" width="22.33203125" style="58" customWidth="1"/>
    <col min="5" max="5" width="17.33203125" customWidth="1"/>
    <col min="6" max="6" width="17.33203125" style="58" customWidth="1"/>
    <col min="7" max="7" width="19" customWidth="1"/>
    <col min="8" max="8" width="14.44140625" style="59" customWidth="1"/>
    <col min="9" max="9" width="14.5546875" customWidth="1"/>
    <col min="10" max="10" width="18.109375" customWidth="1"/>
    <col min="11" max="11" width="16.6640625" customWidth="1"/>
    <col min="12" max="12" width="18.6640625" customWidth="1"/>
    <col min="13" max="13" width="19.6640625" style="35" customWidth="1"/>
    <col min="14" max="14" width="17.33203125" customWidth="1"/>
    <col min="15" max="15" width="10.88671875" customWidth="1"/>
    <col min="16" max="16" width="11" customWidth="1"/>
    <col min="21" max="21" width="10.33203125" customWidth="1"/>
    <col min="22" max="22" width="14.6640625" customWidth="1"/>
    <col min="23" max="23" width="12" customWidth="1"/>
  </cols>
  <sheetData>
    <row r="3" spans="1:8" x14ac:dyDescent="0.35">
      <c r="A3" s="133" t="str">
        <f>VLOOKUP(C3,table!B:D,3,FALSE)</f>
        <v>로그</v>
      </c>
      <c r="B3" s="133"/>
      <c r="C3" s="134" t="s">
        <v>468</v>
      </c>
      <c r="D3" s="134"/>
      <c r="E3" s="134"/>
      <c r="F3" s="134"/>
      <c r="G3" s="134"/>
      <c r="H3" s="133" t="s">
        <v>156</v>
      </c>
    </row>
    <row r="4" spans="1:8" x14ac:dyDescent="0.35">
      <c r="A4" s="133"/>
      <c r="B4" s="133"/>
      <c r="C4" s="134" t="str">
        <f>VLOOKUP(C3,table!B:D,2,FALSE)</f>
        <v>T_LOG_REF_INFO</v>
      </c>
      <c r="D4" s="134"/>
      <c r="E4" s="134"/>
      <c r="F4" s="134"/>
      <c r="G4" s="134"/>
      <c r="H4" s="133"/>
    </row>
    <row r="5" spans="1:8" x14ac:dyDescent="0.35">
      <c r="A5" s="133" t="s">
        <v>2</v>
      </c>
      <c r="B5" s="101" t="s">
        <v>787</v>
      </c>
      <c r="C5" s="7" t="s">
        <v>469</v>
      </c>
      <c r="D5" s="101" t="s">
        <v>470</v>
      </c>
      <c r="E5" s="7" t="s">
        <v>471</v>
      </c>
      <c r="F5" s="101" t="s">
        <v>472</v>
      </c>
      <c r="G5" s="7" t="s">
        <v>473</v>
      </c>
      <c r="H5" s="40" t="str">
        <f>"TRUNCATE TABLE "&amp;$C4&amp;";"</f>
        <v>TRUNCATE TABLE T_LOG_REF_INFO;</v>
      </c>
    </row>
    <row r="6" spans="1:8" x14ac:dyDescent="0.35">
      <c r="A6" s="133"/>
      <c r="B6" s="101" t="s">
        <v>788</v>
      </c>
      <c r="C6" s="7" t="s">
        <v>478</v>
      </c>
      <c r="D6" s="101" t="s">
        <v>477</v>
      </c>
      <c r="E6" s="7" t="s">
        <v>476</v>
      </c>
      <c r="F6" s="101" t="s">
        <v>475</v>
      </c>
      <c r="G6" s="7" t="s">
        <v>474</v>
      </c>
      <c r="H6" s="40" t="str">
        <f>"INSERT INTO "&amp;C4&amp;" ("&amp;B6&amp;","&amp;C6&amp;","&amp;D6&amp;","&amp;E6&amp;","&amp;F6&amp;","&amp;G6&amp;") VALUES"</f>
        <v>INSERT INTO T_LOG_REF_INFO (LOG_ID,CONTROLLER_NM,METHOD_NM,PROGRAM_NM,RGST_ID,RGST_DT) VALUES</v>
      </c>
    </row>
    <row r="7" spans="1:8" x14ac:dyDescent="0.35">
      <c r="A7" s="43">
        <v>1</v>
      </c>
      <c r="B7" s="105" t="s">
        <v>294</v>
      </c>
      <c r="C7" s="8" t="s">
        <v>479</v>
      </c>
      <c r="D7" s="12" t="s">
        <v>480</v>
      </c>
      <c r="E7" s="8" t="s">
        <v>481</v>
      </c>
      <c r="F7" s="12" t="s">
        <v>466</v>
      </c>
      <c r="G7" s="8" t="s">
        <v>467</v>
      </c>
      <c r="H7" s="40" t="str">
        <f>"('"&amp;B7&amp;"','"&amp;C7&amp;"','"&amp;D7&amp;"','"&amp;E7&amp;"','"&amp;F7&amp;"',"&amp;G7&amp;IF(A8="",");","),")</f>
        <v>('1','LoginSuccessLoggingAuthenticationSuccessHandler','onAuthenticationSuccess','로그인 성공','SYSTEM',NOW()),</v>
      </c>
    </row>
    <row r="8" spans="1:8" x14ac:dyDescent="0.35">
      <c r="A8" s="43">
        <v>2</v>
      </c>
      <c r="B8" s="105" t="s">
        <v>293</v>
      </c>
      <c r="C8" s="8" t="s">
        <v>484</v>
      </c>
      <c r="D8" s="12" t="s">
        <v>483</v>
      </c>
      <c r="E8" s="8" t="s">
        <v>482</v>
      </c>
      <c r="F8" s="12" t="s">
        <v>466</v>
      </c>
      <c r="G8" s="8" t="s">
        <v>467</v>
      </c>
      <c r="H8" s="40" t="str">
        <f t="shared" ref="H8:H54" si="0">"('"&amp;B8&amp;"','"&amp;C8&amp;"','"&amp;D8&amp;"','"&amp;E8&amp;"','"&amp;F8&amp;"',"&amp;G8&amp;IF(A9="",");","),")</f>
        <v>('2','LogoutHandler','onLogoutSuccess','로그아웃','SYSTEM',NOW()),</v>
      </c>
    </row>
    <row r="9" spans="1:8" x14ac:dyDescent="0.35">
      <c r="A9" s="43">
        <v>3</v>
      </c>
      <c r="B9" s="105" t="s">
        <v>193</v>
      </c>
      <c r="C9" s="8" t="s">
        <v>485</v>
      </c>
      <c r="D9" s="12" t="s">
        <v>505</v>
      </c>
      <c r="E9" s="8" t="s">
        <v>513</v>
      </c>
      <c r="F9" s="12" t="s">
        <v>466</v>
      </c>
      <c r="G9" s="8" t="s">
        <v>467</v>
      </c>
      <c r="H9" s="40" t="str">
        <f t="shared" si="0"/>
        <v>('3','CodeController','code','코드 등록','SYSTEM',NOW()),</v>
      </c>
    </row>
    <row r="10" spans="1:8" x14ac:dyDescent="0.35">
      <c r="A10" s="43">
        <v>4</v>
      </c>
      <c r="B10" s="105" t="s">
        <v>194</v>
      </c>
      <c r="C10" s="8" t="s">
        <v>485</v>
      </c>
      <c r="D10" s="12" t="s">
        <v>506</v>
      </c>
      <c r="E10" s="8" t="s">
        <v>514</v>
      </c>
      <c r="F10" s="12" t="s">
        <v>466</v>
      </c>
      <c r="G10" s="8" t="s">
        <v>467</v>
      </c>
      <c r="H10" s="40" t="str">
        <f t="shared" si="0"/>
        <v>('4','CodeController','groupSave','코드 그룹 ID 등록','SYSTEM',NOW()),</v>
      </c>
    </row>
    <row r="11" spans="1:8" x14ac:dyDescent="0.35">
      <c r="A11" s="43">
        <v>5</v>
      </c>
      <c r="B11" s="105" t="s">
        <v>195</v>
      </c>
      <c r="C11" s="8" t="s">
        <v>485</v>
      </c>
      <c r="D11" s="12" t="s">
        <v>507</v>
      </c>
      <c r="E11" s="8" t="s">
        <v>515</v>
      </c>
      <c r="F11" s="12" t="s">
        <v>466</v>
      </c>
      <c r="G11" s="8" t="s">
        <v>467</v>
      </c>
      <c r="H11" s="40" t="str">
        <f t="shared" si="0"/>
        <v>('5','CodeController','groupDelete','코드 그룹 ID 삭제','SYSTEM',NOW()),</v>
      </c>
    </row>
    <row r="12" spans="1:8" x14ac:dyDescent="0.35">
      <c r="A12" s="43">
        <v>6</v>
      </c>
      <c r="B12" s="105" t="s">
        <v>196</v>
      </c>
      <c r="C12" s="8" t="s">
        <v>485</v>
      </c>
      <c r="D12" s="12" t="s">
        <v>508</v>
      </c>
      <c r="E12" s="8" t="s">
        <v>516</v>
      </c>
      <c r="F12" s="12" t="s">
        <v>466</v>
      </c>
      <c r="G12" s="8" t="s">
        <v>467</v>
      </c>
      <c r="H12" s="40" t="str">
        <f t="shared" si="0"/>
        <v>('6','CodeController','codesForGroupCd','코드 상세','SYSTEM',NOW()),</v>
      </c>
    </row>
    <row r="13" spans="1:8" x14ac:dyDescent="0.35">
      <c r="A13" s="43">
        <v>7</v>
      </c>
      <c r="B13" s="105" t="s">
        <v>197</v>
      </c>
      <c r="C13" s="8" t="s">
        <v>485</v>
      </c>
      <c r="D13" s="12" t="s">
        <v>493</v>
      </c>
      <c r="E13" s="8" t="s">
        <v>513</v>
      </c>
      <c r="F13" s="12" t="s">
        <v>466</v>
      </c>
      <c r="G13" s="8" t="s">
        <v>467</v>
      </c>
      <c r="H13" s="40" t="str">
        <f t="shared" si="0"/>
        <v>('7','CodeController','save','코드 등록','SYSTEM',NOW()),</v>
      </c>
    </row>
    <row r="14" spans="1:8" x14ac:dyDescent="0.35">
      <c r="A14" s="43">
        <v>8</v>
      </c>
      <c r="B14" s="105" t="s">
        <v>198</v>
      </c>
      <c r="C14" s="8" t="s">
        <v>485</v>
      </c>
      <c r="D14" s="12" t="s">
        <v>494</v>
      </c>
      <c r="E14" s="8" t="s">
        <v>517</v>
      </c>
      <c r="F14" s="12" t="s">
        <v>466</v>
      </c>
      <c r="G14" s="8" t="s">
        <v>467</v>
      </c>
      <c r="H14" s="40" t="str">
        <f t="shared" si="0"/>
        <v>('8','CodeController','delete','코드 삭제','SYSTEM',NOW()),</v>
      </c>
    </row>
    <row r="15" spans="1:8" x14ac:dyDescent="0.35">
      <c r="A15" s="43">
        <v>9</v>
      </c>
      <c r="B15" s="105" t="s">
        <v>199</v>
      </c>
      <c r="C15" s="8" t="s">
        <v>486</v>
      </c>
      <c r="D15" s="12" t="s">
        <v>509</v>
      </c>
      <c r="E15" s="8" t="s">
        <v>518</v>
      </c>
      <c r="F15" s="12" t="s">
        <v>466</v>
      </c>
      <c r="G15" s="8" t="s">
        <v>467</v>
      </c>
      <c r="H15" s="40" t="str">
        <f t="shared" si="0"/>
        <v>('9','IndexController','index','HOME','SYSTEM',NOW()),</v>
      </c>
    </row>
    <row r="16" spans="1:8" x14ac:dyDescent="0.35">
      <c r="A16" s="43">
        <v>10</v>
      </c>
      <c r="B16" s="105" t="s">
        <v>161</v>
      </c>
      <c r="C16" s="8" t="s">
        <v>487</v>
      </c>
      <c r="D16" s="12" t="s">
        <v>510</v>
      </c>
      <c r="E16" s="8" t="s">
        <v>519</v>
      </c>
      <c r="F16" s="12" t="s">
        <v>466</v>
      </c>
      <c r="G16" s="8" t="s">
        <v>467</v>
      </c>
      <c r="H16" s="40" t="str">
        <f t="shared" si="0"/>
        <v>('10','LoginController','login','로그인','SYSTEM',NOW()),</v>
      </c>
    </row>
    <row r="17" spans="1:8" x14ac:dyDescent="0.35">
      <c r="A17" s="43">
        <v>11</v>
      </c>
      <c r="B17" s="105" t="s">
        <v>613</v>
      </c>
      <c r="C17" s="8" t="s">
        <v>488</v>
      </c>
      <c r="D17" s="12" t="s">
        <v>496</v>
      </c>
      <c r="E17" s="8" t="s">
        <v>520</v>
      </c>
      <c r="F17" s="12" t="s">
        <v>466</v>
      </c>
      <c r="G17" s="8" t="s">
        <v>467</v>
      </c>
      <c r="H17" s="40" t="str">
        <f t="shared" si="0"/>
        <v>('11','LogController','list','로그 목록','SYSTEM',NOW()),</v>
      </c>
    </row>
    <row r="18" spans="1:8" x14ac:dyDescent="0.35">
      <c r="A18" s="43">
        <v>12</v>
      </c>
      <c r="B18" s="105" t="s">
        <v>614</v>
      </c>
      <c r="C18" s="8" t="s">
        <v>489</v>
      </c>
      <c r="D18" s="12" t="s">
        <v>496</v>
      </c>
      <c r="E18" s="8" t="s">
        <v>521</v>
      </c>
      <c r="F18" s="12" t="s">
        <v>466</v>
      </c>
      <c r="G18" s="8" t="s">
        <v>467</v>
      </c>
      <c r="H18" s="40" t="str">
        <f t="shared" si="0"/>
        <v>('12','MemberController','list','사용자 목록','SYSTEM',NOW()),</v>
      </c>
    </row>
    <row r="19" spans="1:8" x14ac:dyDescent="0.35">
      <c r="A19" s="43">
        <v>13</v>
      </c>
      <c r="B19" s="105" t="s">
        <v>615</v>
      </c>
      <c r="C19" s="8" t="s">
        <v>489</v>
      </c>
      <c r="D19" s="12" t="s">
        <v>495</v>
      </c>
      <c r="E19" s="8" t="s">
        <v>522</v>
      </c>
      <c r="F19" s="12" t="s">
        <v>466</v>
      </c>
      <c r="G19" s="8" t="s">
        <v>467</v>
      </c>
      <c r="H19" s="40" t="str">
        <f t="shared" si="0"/>
        <v>('13','MemberController','select','사용자 상세','SYSTEM',NOW()),</v>
      </c>
    </row>
    <row r="20" spans="1:8" s="35" customFormat="1" x14ac:dyDescent="0.35">
      <c r="A20" s="43">
        <v>14</v>
      </c>
      <c r="B20" s="105" t="s">
        <v>616</v>
      </c>
      <c r="C20" s="8" t="s">
        <v>489</v>
      </c>
      <c r="D20" s="12" t="s">
        <v>497</v>
      </c>
      <c r="E20" s="8" t="s">
        <v>786</v>
      </c>
      <c r="F20" s="12" t="s">
        <v>271</v>
      </c>
      <c r="G20" s="8" t="s">
        <v>159</v>
      </c>
      <c r="H20" s="40" t="str">
        <f t="shared" si="0"/>
        <v>('14','MemberController','insert','사용자 등록','SYSTEM',NOW()),</v>
      </c>
    </row>
    <row r="21" spans="1:8" x14ac:dyDescent="0.35">
      <c r="A21" s="43">
        <v>15</v>
      </c>
      <c r="B21" s="105" t="s">
        <v>617</v>
      </c>
      <c r="C21" s="8" t="s">
        <v>489</v>
      </c>
      <c r="D21" s="12" t="s">
        <v>502</v>
      </c>
      <c r="E21" s="8" t="s">
        <v>523</v>
      </c>
      <c r="F21" s="12" t="s">
        <v>466</v>
      </c>
      <c r="G21" s="8" t="s">
        <v>467</v>
      </c>
      <c r="H21" s="40" t="str">
        <f t="shared" si="0"/>
        <v>('15','MemberController','update','사용자 수정','SYSTEM',NOW()),</v>
      </c>
    </row>
    <row r="22" spans="1:8" x14ac:dyDescent="0.35">
      <c r="A22" s="43">
        <v>16</v>
      </c>
      <c r="B22" s="105" t="s">
        <v>618</v>
      </c>
      <c r="C22" s="8" t="s">
        <v>489</v>
      </c>
      <c r="D22" s="12" t="s">
        <v>511</v>
      </c>
      <c r="E22" s="8" t="s">
        <v>524</v>
      </c>
      <c r="F22" s="12" t="s">
        <v>466</v>
      </c>
      <c r="G22" s="8" t="s">
        <v>467</v>
      </c>
      <c r="H22" s="40" t="str">
        <f t="shared" si="0"/>
        <v>('16','MemberController','popupList','사용자 검색','SYSTEM',NOW()),</v>
      </c>
    </row>
    <row r="23" spans="1:8" x14ac:dyDescent="0.35">
      <c r="A23" s="43">
        <v>17</v>
      </c>
      <c r="B23" s="105" t="s">
        <v>619</v>
      </c>
      <c r="C23" s="8" t="s">
        <v>490</v>
      </c>
      <c r="D23" s="12" t="s">
        <v>503</v>
      </c>
      <c r="E23" s="8" t="s">
        <v>525</v>
      </c>
      <c r="F23" s="12" t="s">
        <v>466</v>
      </c>
      <c r="G23" s="8" t="s">
        <v>467</v>
      </c>
      <c r="H23" s="40" t="str">
        <f t="shared" si="0"/>
        <v>('17','MenuController','menu','메뉴 목록','SYSTEM',NOW()),</v>
      </c>
    </row>
    <row r="24" spans="1:8" x14ac:dyDescent="0.35">
      <c r="A24" s="43">
        <v>18</v>
      </c>
      <c r="B24" s="105" t="s">
        <v>620</v>
      </c>
      <c r="C24" s="8" t="s">
        <v>490</v>
      </c>
      <c r="D24" s="12" t="s">
        <v>493</v>
      </c>
      <c r="E24" s="8" t="s">
        <v>526</v>
      </c>
      <c r="F24" s="12" t="s">
        <v>466</v>
      </c>
      <c r="G24" s="8" t="s">
        <v>467</v>
      </c>
      <c r="H24" s="40" t="str">
        <f t="shared" si="0"/>
        <v>('18','MenuController','save','메뉴 등록','SYSTEM',NOW()),</v>
      </c>
    </row>
    <row r="25" spans="1:8" x14ac:dyDescent="0.35">
      <c r="A25" s="43">
        <v>19</v>
      </c>
      <c r="B25" s="105" t="s">
        <v>621</v>
      </c>
      <c r="C25" s="8" t="s">
        <v>490</v>
      </c>
      <c r="D25" s="12" t="s">
        <v>494</v>
      </c>
      <c r="E25" s="8" t="s">
        <v>527</v>
      </c>
      <c r="F25" s="12" t="s">
        <v>466</v>
      </c>
      <c r="G25" s="8" t="s">
        <v>467</v>
      </c>
      <c r="H25" s="40" t="str">
        <f t="shared" si="0"/>
        <v>('19','MenuController','delete','메뉴 삭제','SYSTEM',NOW()),</v>
      </c>
    </row>
    <row r="26" spans="1:8" x14ac:dyDescent="0.35">
      <c r="A26" s="43">
        <v>20</v>
      </c>
      <c r="B26" s="105" t="s">
        <v>622</v>
      </c>
      <c r="C26" s="8" t="s">
        <v>490</v>
      </c>
      <c r="D26" s="12" t="s">
        <v>512</v>
      </c>
      <c r="E26" s="8" t="s">
        <v>528</v>
      </c>
      <c r="F26" s="12" t="s">
        <v>466</v>
      </c>
      <c r="G26" s="8" t="s">
        <v>467</v>
      </c>
      <c r="H26" s="40" t="str">
        <f t="shared" si="0"/>
        <v>('20','MenuController','menuPopup','메뉴 검색','SYSTEM',NOW()),</v>
      </c>
    </row>
    <row r="27" spans="1:8" x14ac:dyDescent="0.35">
      <c r="A27" s="43">
        <v>21</v>
      </c>
      <c r="B27" s="105" t="s">
        <v>623</v>
      </c>
      <c r="C27" s="8" t="s">
        <v>491</v>
      </c>
      <c r="D27" s="12" t="s">
        <v>503</v>
      </c>
      <c r="E27" s="8" t="s">
        <v>529</v>
      </c>
      <c r="F27" s="12" t="s">
        <v>466</v>
      </c>
      <c r="G27" s="8" t="s">
        <v>467</v>
      </c>
      <c r="H27" s="40" t="str">
        <f t="shared" si="0"/>
        <v>('21','MenuAuthController','menu','메뉴 권한 목록','SYSTEM',NOW()),</v>
      </c>
    </row>
    <row r="28" spans="1:8" x14ac:dyDescent="0.35">
      <c r="A28" s="43">
        <v>22</v>
      </c>
      <c r="B28" s="105" t="s">
        <v>624</v>
      </c>
      <c r="C28" s="8" t="s">
        <v>491</v>
      </c>
      <c r="D28" s="12" t="s">
        <v>504</v>
      </c>
      <c r="E28" s="8" t="s">
        <v>529</v>
      </c>
      <c r="F28" s="12" t="s">
        <v>466</v>
      </c>
      <c r="G28" s="8" t="s">
        <v>467</v>
      </c>
      <c r="H28" s="40" t="str">
        <f t="shared" si="0"/>
        <v>('22','MenuAuthController','AuthSearch','메뉴 권한 목록','SYSTEM',NOW()),</v>
      </c>
    </row>
    <row r="29" spans="1:8" x14ac:dyDescent="0.35">
      <c r="A29" s="43">
        <v>23</v>
      </c>
      <c r="B29" s="105" t="s">
        <v>625</v>
      </c>
      <c r="C29" s="8" t="s">
        <v>492</v>
      </c>
      <c r="D29" s="12" t="s">
        <v>496</v>
      </c>
      <c r="E29" s="8" t="s">
        <v>498</v>
      </c>
      <c r="F29" s="12" t="s">
        <v>466</v>
      </c>
      <c r="G29" s="8" t="s">
        <v>467</v>
      </c>
      <c r="H29" s="40" t="str">
        <f t="shared" si="0"/>
        <v>('23','RoleController','list','권한 목록','SYSTEM',NOW()),</v>
      </c>
    </row>
    <row r="30" spans="1:8" x14ac:dyDescent="0.35">
      <c r="A30" s="43">
        <v>24</v>
      </c>
      <c r="B30" s="105" t="s">
        <v>626</v>
      </c>
      <c r="C30" s="8" t="s">
        <v>492</v>
      </c>
      <c r="D30" s="12" t="s">
        <v>497</v>
      </c>
      <c r="E30" s="8" t="s">
        <v>499</v>
      </c>
      <c r="F30" s="12" t="s">
        <v>466</v>
      </c>
      <c r="G30" s="8" t="s">
        <v>467</v>
      </c>
      <c r="H30" s="40" t="str">
        <f t="shared" si="0"/>
        <v>('24','RoleController','insert','권한 등록','SYSTEM',NOW()),</v>
      </c>
    </row>
    <row r="31" spans="1:8" x14ac:dyDescent="0.35">
      <c r="A31" s="43">
        <v>25</v>
      </c>
      <c r="B31" s="105" t="s">
        <v>627</v>
      </c>
      <c r="C31" s="8" t="s">
        <v>492</v>
      </c>
      <c r="D31" s="12" t="s">
        <v>494</v>
      </c>
      <c r="E31" s="8" t="s">
        <v>500</v>
      </c>
      <c r="F31" s="12" t="s">
        <v>466</v>
      </c>
      <c r="G31" s="8" t="s">
        <v>467</v>
      </c>
      <c r="H31" s="40" t="str">
        <f t="shared" si="0"/>
        <v>('25','RoleController','delete','권한 삭제','SYSTEM',NOW()),</v>
      </c>
    </row>
    <row r="32" spans="1:8" x14ac:dyDescent="0.35">
      <c r="A32" s="43">
        <v>26</v>
      </c>
      <c r="B32" s="105" t="s">
        <v>628</v>
      </c>
      <c r="C32" s="8" t="s">
        <v>492</v>
      </c>
      <c r="D32" s="12" t="s">
        <v>495</v>
      </c>
      <c r="E32" s="8" t="s">
        <v>501</v>
      </c>
      <c r="F32" s="12" t="s">
        <v>466</v>
      </c>
      <c r="G32" s="8" t="s">
        <v>467</v>
      </c>
      <c r="H32" s="40" t="str">
        <f t="shared" si="0"/>
        <v>('26','RoleController','select','권한 상세','SYSTEM',NOW()),</v>
      </c>
    </row>
    <row r="33" spans="1:8" x14ac:dyDescent="0.35">
      <c r="A33" s="43">
        <v>27</v>
      </c>
      <c r="B33" s="105" t="s">
        <v>629</v>
      </c>
      <c r="C33" s="17" t="s">
        <v>488</v>
      </c>
      <c r="D33" s="103" t="s">
        <v>792</v>
      </c>
      <c r="E33" s="17" t="s">
        <v>793</v>
      </c>
      <c r="F33" s="12" t="s">
        <v>271</v>
      </c>
      <c r="G33" s="8" t="s">
        <v>159</v>
      </c>
      <c r="H33" s="40" t="str">
        <f t="shared" si="0"/>
        <v>('27','LogController','getLoginLog','로그인 이력 조회','SYSTEM',NOW()),</v>
      </c>
    </row>
    <row r="34" spans="1:8" x14ac:dyDescent="0.35">
      <c r="A34" s="43">
        <v>28</v>
      </c>
      <c r="B34" s="105" t="s">
        <v>630</v>
      </c>
      <c r="C34" s="17" t="s">
        <v>488</v>
      </c>
      <c r="D34" s="43" t="s">
        <v>790</v>
      </c>
      <c r="E34" s="17" t="s">
        <v>791</v>
      </c>
      <c r="F34" s="12" t="s">
        <v>271</v>
      </c>
      <c r="G34" s="8" t="s">
        <v>159</v>
      </c>
      <c r="H34" s="40" t="str">
        <f t="shared" si="0"/>
        <v>('28','LogController','getJobHstLog','작업 이력 조회','SYSTEM',NOW()),</v>
      </c>
    </row>
    <row r="35" spans="1:8" x14ac:dyDescent="0.35">
      <c r="A35" s="43">
        <v>29</v>
      </c>
      <c r="B35" s="105" t="s">
        <v>631</v>
      </c>
      <c r="C35" s="2" t="s">
        <v>794</v>
      </c>
      <c r="D35" s="43" t="s">
        <v>797</v>
      </c>
      <c r="E35" s="17" t="s">
        <v>801</v>
      </c>
      <c r="F35" s="12" t="s">
        <v>271</v>
      </c>
      <c r="G35" s="8" t="s">
        <v>159</v>
      </c>
      <c r="H35" s="40" t="str">
        <f t="shared" si="0"/>
        <v>('29','ProjectController','getProject','프로젝트 조회','SYSTEM',NOW()),</v>
      </c>
    </row>
    <row r="36" spans="1:8" x14ac:dyDescent="0.35">
      <c r="A36" s="43">
        <v>30</v>
      </c>
      <c r="B36" s="105" t="s">
        <v>639</v>
      </c>
      <c r="C36" s="2" t="s">
        <v>794</v>
      </c>
      <c r="D36" s="43" t="s">
        <v>798</v>
      </c>
      <c r="E36" s="17" t="s">
        <v>802</v>
      </c>
      <c r="F36" s="12" t="s">
        <v>271</v>
      </c>
      <c r="G36" s="8" t="s">
        <v>159</v>
      </c>
      <c r="H36" s="40" t="str">
        <f t="shared" si="0"/>
        <v>('30','ProjectController','getScenario','시나리오 조회','SYSTEM',NOW()),</v>
      </c>
    </row>
    <row r="37" spans="1:8" x14ac:dyDescent="0.35">
      <c r="A37" s="43">
        <v>31</v>
      </c>
      <c r="B37" s="105" t="s">
        <v>640</v>
      </c>
      <c r="C37" s="2" t="s">
        <v>795</v>
      </c>
      <c r="D37" s="43" t="s">
        <v>799</v>
      </c>
      <c r="E37" s="17" t="s">
        <v>803</v>
      </c>
      <c r="F37" s="12" t="s">
        <v>271</v>
      </c>
      <c r="G37" s="8" t="s">
        <v>159</v>
      </c>
      <c r="H37" s="40" t="str">
        <f t="shared" si="0"/>
        <v>('31','HolidayController','list','공휴일 관리 조회','SYSTEM',NOW()),</v>
      </c>
    </row>
    <row r="38" spans="1:8" x14ac:dyDescent="0.35">
      <c r="A38" s="43">
        <v>32</v>
      </c>
      <c r="B38" s="105" t="s">
        <v>641</v>
      </c>
      <c r="C38" s="2" t="s">
        <v>796</v>
      </c>
      <c r="D38" s="43" t="s">
        <v>800</v>
      </c>
      <c r="E38" s="17" t="s">
        <v>804</v>
      </c>
      <c r="F38" s="12" t="s">
        <v>271</v>
      </c>
      <c r="G38" s="8" t="s">
        <v>159</v>
      </c>
      <c r="H38" s="40" t="str">
        <f t="shared" si="0"/>
        <v>('32','ServiceController','getService','서비스 조회','SYSTEM',NOW()),</v>
      </c>
    </row>
    <row r="39" spans="1:8" x14ac:dyDescent="0.35">
      <c r="A39" s="57">
        <v>33</v>
      </c>
      <c r="B39" s="105" t="s">
        <v>642</v>
      </c>
      <c r="C39" s="2" t="s">
        <v>794</v>
      </c>
      <c r="D39" s="43" t="s">
        <v>805</v>
      </c>
      <c r="E39" s="17" t="s">
        <v>806</v>
      </c>
      <c r="F39" s="12" t="s">
        <v>271</v>
      </c>
      <c r="G39" s="8" t="s">
        <v>159</v>
      </c>
      <c r="H39" s="40" t="str">
        <f t="shared" si="0"/>
        <v>('33','ProjectController','getDomain','도메인 조회','SYSTEM',NOW()),</v>
      </c>
    </row>
    <row r="40" spans="1:8" x14ac:dyDescent="0.35">
      <c r="A40" s="43">
        <v>34</v>
      </c>
      <c r="B40" s="105" t="s">
        <v>643</v>
      </c>
      <c r="C40" s="2" t="s">
        <v>809</v>
      </c>
      <c r="D40" s="43" t="s">
        <v>807</v>
      </c>
      <c r="E40" s="17" t="s">
        <v>838</v>
      </c>
      <c r="F40" s="12" t="s">
        <v>271</v>
      </c>
      <c r="G40" s="8" t="s">
        <v>159</v>
      </c>
      <c r="H40" s="40" t="str">
        <f t="shared" si="0"/>
        <v>('34','AnalysisController','channel','채널별 모니터링 조회','SYSTEM',NOW()),</v>
      </c>
    </row>
    <row r="41" spans="1:8" x14ac:dyDescent="0.35">
      <c r="A41" s="57">
        <v>35</v>
      </c>
      <c r="B41" s="105" t="s">
        <v>716</v>
      </c>
      <c r="C41" s="2" t="s">
        <v>809</v>
      </c>
      <c r="D41" s="43" t="s">
        <v>808</v>
      </c>
      <c r="E41" s="17" t="s">
        <v>810</v>
      </c>
      <c r="F41" s="12" t="s">
        <v>271</v>
      </c>
      <c r="G41" s="8" t="s">
        <v>159</v>
      </c>
      <c r="H41" s="40" t="str">
        <f t="shared" si="0"/>
        <v>('35','AnalysisController','channelDetail','채널별 모니터링 상세보기','SYSTEM',NOW()),</v>
      </c>
    </row>
    <row r="42" spans="1:8" s="35" customFormat="1" x14ac:dyDescent="0.35">
      <c r="A42" s="43">
        <v>36</v>
      </c>
      <c r="B42" s="105" t="s">
        <v>644</v>
      </c>
      <c r="C42" s="2" t="s">
        <v>794</v>
      </c>
      <c r="D42" s="43" t="s">
        <v>811</v>
      </c>
      <c r="E42" s="17" t="s">
        <v>836</v>
      </c>
      <c r="F42" s="12" t="s">
        <v>271</v>
      </c>
      <c r="G42" s="8" t="s">
        <v>159</v>
      </c>
      <c r="H42" s="40" t="str">
        <f t="shared" si="0"/>
        <v>('36','ProjectController','getVoiceBot','음성봇 관리 조회','SYSTEM',NOW()),</v>
      </c>
    </row>
    <row r="43" spans="1:8" s="35" customFormat="1" x14ac:dyDescent="0.35">
      <c r="A43" s="57">
        <v>37</v>
      </c>
      <c r="B43" s="105" t="s">
        <v>717</v>
      </c>
      <c r="C43" s="2" t="s">
        <v>794</v>
      </c>
      <c r="D43" s="43" t="s">
        <v>812</v>
      </c>
      <c r="E43" s="17" t="s">
        <v>837</v>
      </c>
      <c r="F43" s="12" t="s">
        <v>271</v>
      </c>
      <c r="G43" s="8" t="s">
        <v>159</v>
      </c>
      <c r="H43" s="40" t="str">
        <f t="shared" si="0"/>
        <v>('37','ProjectController','getImage','이미지 관리 조회','SYSTEM',NOW()),</v>
      </c>
    </row>
    <row r="44" spans="1:8" s="35" customFormat="1" x14ac:dyDescent="0.35">
      <c r="A44" s="43">
        <v>38</v>
      </c>
      <c r="B44" s="105" t="s">
        <v>839</v>
      </c>
      <c r="C44" s="2" t="s">
        <v>794</v>
      </c>
      <c r="D44" s="43" t="s">
        <v>813</v>
      </c>
      <c r="E44" s="17" t="s">
        <v>835</v>
      </c>
      <c r="F44" s="12" t="s">
        <v>271</v>
      </c>
      <c r="G44" s="8" t="s">
        <v>159</v>
      </c>
      <c r="H44" s="40" t="str">
        <f t="shared" si="0"/>
        <v>('38','ProjectController','getCampaign','캠페인 관리 조회','SYSTEM',NOW()),</v>
      </c>
    </row>
    <row r="45" spans="1:8" s="35" customFormat="1" x14ac:dyDescent="0.35">
      <c r="A45" s="57">
        <v>39</v>
      </c>
      <c r="B45" s="105" t="s">
        <v>840</v>
      </c>
      <c r="C45" s="2" t="s">
        <v>796</v>
      </c>
      <c r="D45" s="43" t="s">
        <v>814</v>
      </c>
      <c r="E45" s="17" t="s">
        <v>834</v>
      </c>
      <c r="F45" s="12" t="s">
        <v>271</v>
      </c>
      <c r="G45" s="8" t="s">
        <v>159</v>
      </c>
      <c r="H45" s="40" t="str">
        <f t="shared" si="0"/>
        <v>('39','ServiceController','getConversationTkr','대화 트래킹 조회','SYSTEM',NOW()),</v>
      </c>
    </row>
    <row r="46" spans="1:8" s="35" customFormat="1" x14ac:dyDescent="0.35">
      <c r="A46" s="43">
        <v>40</v>
      </c>
      <c r="B46" s="105" t="s">
        <v>841</v>
      </c>
      <c r="C46" s="2" t="s">
        <v>796</v>
      </c>
      <c r="D46" s="43" t="s">
        <v>815</v>
      </c>
      <c r="E46" s="17" t="s">
        <v>833</v>
      </c>
      <c r="F46" s="12" t="s">
        <v>271</v>
      </c>
      <c r="G46" s="8" t="s">
        <v>159</v>
      </c>
      <c r="H46" s="40" t="str">
        <f t="shared" si="0"/>
        <v>('40','ServiceController','getVoiceBotLearning','음성봇 학습관리 조회','SYSTEM',NOW()),</v>
      </c>
    </row>
    <row r="47" spans="1:8" s="35" customFormat="1" x14ac:dyDescent="0.35">
      <c r="A47" s="57">
        <v>41</v>
      </c>
      <c r="B47" s="105" t="s">
        <v>842</v>
      </c>
      <c r="C47" s="2" t="s">
        <v>796</v>
      </c>
      <c r="D47" s="43" t="s">
        <v>816</v>
      </c>
      <c r="E47" s="17" t="s">
        <v>832</v>
      </c>
      <c r="F47" s="12" t="s">
        <v>271</v>
      </c>
      <c r="G47" s="8" t="s">
        <v>159</v>
      </c>
      <c r="H47" s="40" t="str">
        <f t="shared" si="0"/>
        <v>('41','ServiceController','getEvaluation','평가셋 관리 조회','SYSTEM',NOW()),</v>
      </c>
    </row>
    <row r="48" spans="1:8" s="35" customFormat="1" x14ac:dyDescent="0.35">
      <c r="A48" s="43">
        <v>42</v>
      </c>
      <c r="B48" s="105" t="s">
        <v>843</v>
      </c>
      <c r="C48" s="2" t="s">
        <v>796</v>
      </c>
      <c r="D48" s="43" t="s">
        <v>817</v>
      </c>
      <c r="E48" s="17" t="s">
        <v>831</v>
      </c>
      <c r="F48" s="12" t="s">
        <v>271</v>
      </c>
      <c r="G48" s="8" t="s">
        <v>159</v>
      </c>
      <c r="H48" s="40" t="str">
        <f t="shared" si="0"/>
        <v>('42','ServiceController','getVoceBotIngressCtr','음성봇 인입제어 조회','SYSTEM',NOW()),</v>
      </c>
    </row>
    <row r="49" spans="1:13" s="35" customFormat="1" x14ac:dyDescent="0.35">
      <c r="A49" s="57">
        <v>43</v>
      </c>
      <c r="B49" s="105" t="s">
        <v>844</v>
      </c>
      <c r="C49" s="2" t="s">
        <v>809</v>
      </c>
      <c r="D49" s="43" t="s">
        <v>818</v>
      </c>
      <c r="E49" s="17" t="s">
        <v>825</v>
      </c>
      <c r="F49" s="12" t="s">
        <v>271</v>
      </c>
      <c r="G49" s="8" t="s">
        <v>159</v>
      </c>
      <c r="H49" s="40" t="str">
        <f t="shared" si="0"/>
        <v>('43','AnalysisController','getMonitoring','모니터링 조회','SYSTEM',NOW()),</v>
      </c>
    </row>
    <row r="50" spans="1:13" s="35" customFormat="1" x14ac:dyDescent="0.35">
      <c r="A50" s="43">
        <v>44</v>
      </c>
      <c r="B50" s="105" t="s">
        <v>845</v>
      </c>
      <c r="C50" s="2" t="s">
        <v>809</v>
      </c>
      <c r="D50" s="43" t="s">
        <v>819</v>
      </c>
      <c r="E50" s="17" t="s">
        <v>830</v>
      </c>
      <c r="F50" s="12" t="s">
        <v>271</v>
      </c>
      <c r="G50" s="8" t="s">
        <v>159</v>
      </c>
      <c r="H50" s="40" t="str">
        <f t="shared" si="0"/>
        <v>('44','AnalysisController','summary','분석 요약 조회','SYSTEM',NOW()),</v>
      </c>
    </row>
    <row r="51" spans="1:13" s="35" customFormat="1" x14ac:dyDescent="0.35">
      <c r="A51" s="57">
        <v>45</v>
      </c>
      <c r="B51" s="105" t="s">
        <v>846</v>
      </c>
      <c r="C51" s="2" t="s">
        <v>824</v>
      </c>
      <c r="D51" s="43" t="s">
        <v>820</v>
      </c>
      <c r="E51" s="17" t="s">
        <v>828</v>
      </c>
      <c r="F51" s="12" t="s">
        <v>271</v>
      </c>
      <c r="G51" s="8" t="s">
        <v>159</v>
      </c>
      <c r="H51" s="40" t="str">
        <f t="shared" si="0"/>
        <v>('45','StatisticsController','getStatistics','대시보드 조회','SYSTEM',NOW()),</v>
      </c>
    </row>
    <row r="52" spans="1:13" s="35" customFormat="1" x14ac:dyDescent="0.35">
      <c r="A52" s="43">
        <v>46</v>
      </c>
      <c r="B52" s="105" t="s">
        <v>847</v>
      </c>
      <c r="C52" s="2" t="s">
        <v>824</v>
      </c>
      <c r="D52" s="43" t="s">
        <v>821</v>
      </c>
      <c r="E52" s="17" t="s">
        <v>829</v>
      </c>
      <c r="F52" s="12" t="s">
        <v>271</v>
      </c>
      <c r="G52" s="8" t="s">
        <v>159</v>
      </c>
      <c r="H52" s="40" t="str">
        <f t="shared" si="0"/>
        <v>('46','StatisticsController','getUsage','이용통계 조회','SYSTEM',NOW()),</v>
      </c>
    </row>
    <row r="53" spans="1:13" x14ac:dyDescent="0.35">
      <c r="A53" s="57">
        <v>47</v>
      </c>
      <c r="B53" s="105" t="s">
        <v>848</v>
      </c>
      <c r="C53" s="2" t="s">
        <v>824</v>
      </c>
      <c r="D53" s="43" t="s">
        <v>822</v>
      </c>
      <c r="E53" s="2" t="s">
        <v>827</v>
      </c>
      <c r="F53" s="12" t="s">
        <v>271</v>
      </c>
      <c r="G53" s="8" t="s">
        <v>159</v>
      </c>
      <c r="H53" s="40" t="str">
        <f t="shared" si="0"/>
        <v>('47','StatisticsController','getResponse','응답통계 조회','SYSTEM',NOW()),</v>
      </c>
    </row>
    <row r="54" spans="1:13" x14ac:dyDescent="0.35">
      <c r="A54" s="43">
        <v>48</v>
      </c>
      <c r="B54" s="105" t="s">
        <v>849</v>
      </c>
      <c r="C54" s="2" t="s">
        <v>824</v>
      </c>
      <c r="D54" s="43" t="s">
        <v>823</v>
      </c>
      <c r="E54" s="2" t="s">
        <v>826</v>
      </c>
      <c r="F54" s="12" t="s">
        <v>271</v>
      </c>
      <c r="G54" s="8" t="s">
        <v>159</v>
      </c>
      <c r="H54" s="40" t="str">
        <f t="shared" si="0"/>
        <v>('48','StatisticsController','getKnowledge','지식통계 조회','SYSTEM',NOW());</v>
      </c>
    </row>
    <row r="58" spans="1:13" x14ac:dyDescent="0.35">
      <c r="A58" s="133" t="str">
        <f>VLOOKUP(C58,table!B:D,3,FALSE)</f>
        <v>공통</v>
      </c>
      <c r="B58" s="133"/>
      <c r="C58" s="134" t="s">
        <v>160</v>
      </c>
      <c r="D58" s="134"/>
      <c r="E58" s="134"/>
      <c r="F58" s="134"/>
      <c r="G58" s="134"/>
      <c r="H58" s="134"/>
      <c r="I58" s="134"/>
      <c r="J58" s="134"/>
      <c r="K58" s="134"/>
      <c r="L58" s="133" t="s">
        <v>156</v>
      </c>
      <c r="M58"/>
    </row>
    <row r="59" spans="1:13" x14ac:dyDescent="0.35">
      <c r="A59" s="133"/>
      <c r="B59" s="133"/>
      <c r="C59" s="134" t="str">
        <f>VLOOKUP(C58,table!B:D,2,FALSE)</f>
        <v>T_CODE</v>
      </c>
      <c r="D59" s="134"/>
      <c r="E59" s="134"/>
      <c r="F59" s="134"/>
      <c r="G59" s="134"/>
      <c r="H59" s="134"/>
      <c r="I59" s="134"/>
      <c r="J59" s="134"/>
      <c r="K59" s="134"/>
      <c r="L59" s="133"/>
      <c r="M59"/>
    </row>
    <row r="60" spans="1:13" x14ac:dyDescent="0.35">
      <c r="A60" s="133" t="s">
        <v>157</v>
      </c>
      <c r="B60" s="101" t="s">
        <v>53</v>
      </c>
      <c r="C60" s="7" t="s">
        <v>103</v>
      </c>
      <c r="D60" s="101" t="s">
        <v>105</v>
      </c>
      <c r="E60" s="7" t="s">
        <v>107</v>
      </c>
      <c r="F60" s="101" t="s">
        <v>94</v>
      </c>
      <c r="G60" s="7" t="s">
        <v>75</v>
      </c>
      <c r="H60" s="95" t="s">
        <v>57</v>
      </c>
      <c r="I60" s="7" t="s">
        <v>379</v>
      </c>
      <c r="J60" s="7" t="s">
        <v>84</v>
      </c>
      <c r="K60" s="7" t="s">
        <v>88</v>
      </c>
      <c r="L60" s="2" t="str">
        <f>"TRUNCATE TABLE "&amp;$C59&amp;";"</f>
        <v>TRUNCATE TABLE T_CODE;</v>
      </c>
      <c r="M60" s="9"/>
    </row>
    <row r="61" spans="1:13" x14ac:dyDescent="0.35">
      <c r="A61" s="133"/>
      <c r="B61" s="101" t="s">
        <v>54</v>
      </c>
      <c r="C61" s="7" t="s">
        <v>104</v>
      </c>
      <c r="D61" s="101" t="s">
        <v>106</v>
      </c>
      <c r="E61" s="7" t="s">
        <v>108</v>
      </c>
      <c r="F61" s="101" t="s">
        <v>95</v>
      </c>
      <c r="G61" s="7" t="s">
        <v>76</v>
      </c>
      <c r="H61" s="95" t="s">
        <v>58</v>
      </c>
      <c r="I61" s="7" t="s">
        <v>55</v>
      </c>
      <c r="J61" s="7" t="s">
        <v>85</v>
      </c>
      <c r="K61" s="7" t="s">
        <v>89</v>
      </c>
      <c r="L61" s="2" t="str">
        <f>"INSERT INTO "&amp;C59&amp;" ("&amp;B61&amp;","&amp;C61&amp;","&amp;D61&amp;","&amp;E61&amp;","&amp;F61&amp;","&amp;G61&amp;","&amp;H61&amp;","&amp;I61&amp;","&amp;J61&amp;","&amp;K61&amp;") VALUES"</f>
        <v>INSERT INTO T_CODE (GROUP_ID,CODE_ID,CODE_NM,CODE_DSC,ORD_SEQ,USE_YN,RGST_ID,RGST_DT,MODI_ID,MODI_DT) VALUES</v>
      </c>
      <c r="M61" s="9"/>
    </row>
    <row r="62" spans="1:13" ht="17.399999999999999" x14ac:dyDescent="0.35">
      <c r="A62" s="43">
        <v>1</v>
      </c>
      <c r="B62" s="106" t="s">
        <v>54</v>
      </c>
      <c r="C62" s="8" t="s">
        <v>549</v>
      </c>
      <c r="D62" s="12" t="s">
        <v>551</v>
      </c>
      <c r="E62" s="8"/>
      <c r="F62" s="12"/>
      <c r="G62" s="8" t="s">
        <v>29</v>
      </c>
      <c r="H62" s="36" t="s">
        <v>271</v>
      </c>
      <c r="I62" s="8" t="s">
        <v>159</v>
      </c>
      <c r="J62" s="8" t="s">
        <v>271</v>
      </c>
      <c r="K62" s="8" t="s">
        <v>159</v>
      </c>
      <c r="L62" s="2" t="str">
        <f>"('"&amp;B62&amp;"','"&amp;C62&amp;"','"&amp;D62&amp;"',"&amp;IF(E62="","NULL","'"&amp;E62&amp;"'")&amp;","&amp;IF(F62="","NULL",F62)&amp;",'"&amp;G62&amp;"','"&amp;H62&amp;"',"&amp;I62&amp;",'"&amp;J62&amp;"',"&amp;K62&amp;IF(A63="",");","),")</f>
        <v>('GROUP_ID','ACCOUNT_LOCK_PD','미사용 잠금 기간 설정',NULL,NULL,'Y','SYSTEM',NOW(),'SYSTEM',NOW()),</v>
      </c>
      <c r="M62" s="9"/>
    </row>
    <row r="63" spans="1:13" x14ac:dyDescent="0.35">
      <c r="A63" s="43">
        <v>2</v>
      </c>
      <c r="B63" s="12" t="s">
        <v>549</v>
      </c>
      <c r="C63" s="8" t="s">
        <v>550</v>
      </c>
      <c r="D63" s="12" t="s">
        <v>850</v>
      </c>
      <c r="E63" s="8" t="s">
        <v>552</v>
      </c>
      <c r="F63" s="12"/>
      <c r="G63" s="8" t="s">
        <v>29</v>
      </c>
      <c r="H63" s="36" t="s">
        <v>271</v>
      </c>
      <c r="I63" s="8" t="s">
        <v>159</v>
      </c>
      <c r="J63" s="8" t="s">
        <v>271</v>
      </c>
      <c r="K63" s="8" t="s">
        <v>159</v>
      </c>
      <c r="L63" s="2" t="str">
        <f t="shared" ref="L63:L126" si="1">"('"&amp;B63&amp;"','"&amp;C63&amp;"','"&amp;D63&amp;"',"&amp;IF(E63="","NULL","'"&amp;E63&amp;"'")&amp;","&amp;IF(F63="","NULL",F63)&amp;",'"&amp;G63&amp;"','"&amp;H63&amp;"',"&amp;I63&amp;",'"&amp;J63&amp;"',"&amp;K63&amp;IF(A64="",");","),")</f>
        <v>('ACCOUNT_LOCK_PD','LOCK_PD','180','장기 미사용 사용자 잠금 기간',NULL,'Y','SYSTEM',NOW(),'SYSTEM',NOW()),</v>
      </c>
      <c r="M63" s="9"/>
    </row>
    <row r="64" spans="1:13" ht="17.399999999999999" x14ac:dyDescent="0.35">
      <c r="A64" s="43">
        <v>3</v>
      </c>
      <c r="B64" s="106" t="s">
        <v>870</v>
      </c>
      <c r="C64" s="8" t="s">
        <v>553</v>
      </c>
      <c r="D64" s="12" t="s">
        <v>554</v>
      </c>
      <c r="E64" s="8"/>
      <c r="F64" s="12"/>
      <c r="G64" s="8" t="s">
        <v>29</v>
      </c>
      <c r="H64" s="36" t="s">
        <v>271</v>
      </c>
      <c r="I64" s="8" t="s">
        <v>159</v>
      </c>
      <c r="J64" s="8" t="s">
        <v>271</v>
      </c>
      <c r="K64" s="8" t="s">
        <v>159</v>
      </c>
      <c r="L64" s="2" t="str">
        <f t="shared" si="1"/>
        <v>('GROUP_ID','ACTIVE_YN','활성화 여부',NULL,NULL,'Y','SYSTEM',NOW(),'SYSTEM',NOW()),</v>
      </c>
      <c r="M64" s="9"/>
    </row>
    <row r="65" spans="1:13" x14ac:dyDescent="0.35">
      <c r="A65" s="43">
        <v>4</v>
      </c>
      <c r="B65" s="12" t="s">
        <v>553</v>
      </c>
      <c r="C65" s="8" t="s">
        <v>558</v>
      </c>
      <c r="D65" s="12" t="s">
        <v>555</v>
      </c>
      <c r="E65" s="8"/>
      <c r="F65" s="12"/>
      <c r="G65" s="8" t="s">
        <v>29</v>
      </c>
      <c r="H65" s="36" t="s">
        <v>271</v>
      </c>
      <c r="I65" s="8" t="s">
        <v>159</v>
      </c>
      <c r="J65" s="8" t="s">
        <v>271</v>
      </c>
      <c r="K65" s="8" t="s">
        <v>159</v>
      </c>
      <c r="L65" s="2" t="str">
        <f t="shared" si="1"/>
        <v>('ACTIVE_YN','N','비활성',NULL,NULL,'Y','SYSTEM',NOW(),'SYSTEM',NOW()),</v>
      </c>
      <c r="M65" s="9"/>
    </row>
    <row r="66" spans="1:13" x14ac:dyDescent="0.35">
      <c r="A66" s="43">
        <v>5</v>
      </c>
      <c r="B66" s="12" t="s">
        <v>553</v>
      </c>
      <c r="C66" s="8" t="s">
        <v>557</v>
      </c>
      <c r="D66" s="12" t="s">
        <v>556</v>
      </c>
      <c r="E66" s="8"/>
      <c r="F66" s="12"/>
      <c r="G66" s="8" t="s">
        <v>29</v>
      </c>
      <c r="H66" s="36" t="s">
        <v>271</v>
      </c>
      <c r="I66" s="8" t="s">
        <v>159</v>
      </c>
      <c r="J66" s="8" t="s">
        <v>271</v>
      </c>
      <c r="K66" s="8" t="s">
        <v>159</v>
      </c>
      <c r="L66" s="2" t="str">
        <f t="shared" si="1"/>
        <v>('ACTIVE_YN','Y','활성',NULL,NULL,'Y','SYSTEM',NOW(),'SYSTEM',NOW()),</v>
      </c>
      <c r="M66" s="9"/>
    </row>
    <row r="67" spans="1:13" s="35" customFormat="1" ht="17.399999999999999" x14ac:dyDescent="0.35">
      <c r="A67" s="43">
        <v>6</v>
      </c>
      <c r="B67" s="106" t="s">
        <v>870</v>
      </c>
      <c r="C67" s="8" t="s">
        <v>851</v>
      </c>
      <c r="D67" s="12" t="s">
        <v>871</v>
      </c>
      <c r="E67" s="8" t="s">
        <v>871</v>
      </c>
      <c r="F67" s="12"/>
      <c r="G67" s="8" t="s">
        <v>29</v>
      </c>
      <c r="H67" s="36" t="s">
        <v>271</v>
      </c>
      <c r="I67" s="8" t="s">
        <v>159</v>
      </c>
      <c r="J67" s="8" t="s">
        <v>271</v>
      </c>
      <c r="K67" s="8" t="s">
        <v>159</v>
      </c>
      <c r="L67" s="2" t="str">
        <f t="shared" si="1"/>
        <v>('GROUP_ID','CHATBOT_STAT_CD','챗봇 통계 코드','챗봇 통계 코드',NULL,'Y','SYSTEM',NOW(),'SYSTEM',NOW()),</v>
      </c>
      <c r="M67" s="9"/>
    </row>
    <row r="68" spans="1:13" s="35" customFormat="1" x14ac:dyDescent="0.35">
      <c r="A68" s="43">
        <v>7</v>
      </c>
      <c r="B68" s="12" t="s">
        <v>851</v>
      </c>
      <c r="C68" s="8" t="s">
        <v>863</v>
      </c>
      <c r="D68" s="12" t="s">
        <v>864</v>
      </c>
      <c r="E68" s="8" t="s">
        <v>864</v>
      </c>
      <c r="F68" s="12" t="s">
        <v>865</v>
      </c>
      <c r="G68" s="8" t="s">
        <v>29</v>
      </c>
      <c r="H68" s="36" t="s">
        <v>271</v>
      </c>
      <c r="I68" s="8" t="s">
        <v>159</v>
      </c>
      <c r="J68" s="8" t="s">
        <v>271</v>
      </c>
      <c r="K68" s="8" t="s">
        <v>159</v>
      </c>
      <c r="L68" s="2" t="str">
        <f t="shared" si="1"/>
        <v>('CHATBOT_STAT_CD','TOTAL_SESSION_COUNT','모든 세션 건수','모든 세션 건수',1,'Y','SYSTEM',NOW(),'SYSTEM',NOW()),</v>
      </c>
      <c r="M68" s="9"/>
    </row>
    <row r="69" spans="1:13" s="35" customFormat="1" x14ac:dyDescent="0.35">
      <c r="A69" s="43">
        <v>8</v>
      </c>
      <c r="B69" s="12" t="s">
        <v>851</v>
      </c>
      <c r="C69" s="8" t="s">
        <v>858</v>
      </c>
      <c r="D69" s="12" t="s">
        <v>859</v>
      </c>
      <c r="E69" s="8" t="s">
        <v>859</v>
      </c>
      <c r="F69" s="12" t="s">
        <v>860</v>
      </c>
      <c r="G69" s="8" t="s">
        <v>29</v>
      </c>
      <c r="H69" s="36" t="s">
        <v>271</v>
      </c>
      <c r="I69" s="8" t="s">
        <v>159</v>
      </c>
      <c r="J69" s="8" t="s">
        <v>271</v>
      </c>
      <c r="K69" s="8" t="s">
        <v>159</v>
      </c>
      <c r="L69" s="2" t="str">
        <f t="shared" si="1"/>
        <v>('CHATBOT_STAT_CD','TOTAL_MESSAGE_COUNT','모든 메시지 건수','모든 메시지 건수',2,'Y','SYSTEM',NOW(),'SYSTEM',NOW()),</v>
      </c>
      <c r="M69" s="9"/>
    </row>
    <row r="70" spans="1:13" s="35" customFormat="1" x14ac:dyDescent="0.35">
      <c r="A70" s="43">
        <v>9</v>
      </c>
      <c r="B70" s="12" t="s">
        <v>851</v>
      </c>
      <c r="C70" s="8" t="s">
        <v>852</v>
      </c>
      <c r="D70" s="12" t="s">
        <v>853</v>
      </c>
      <c r="E70" s="8" t="s">
        <v>853</v>
      </c>
      <c r="F70" s="12" t="s">
        <v>193</v>
      </c>
      <c r="G70" s="8" t="s">
        <v>29</v>
      </c>
      <c r="H70" s="36" t="s">
        <v>271</v>
      </c>
      <c r="I70" s="8" t="s">
        <v>159</v>
      </c>
      <c r="J70" s="8" t="s">
        <v>271</v>
      </c>
      <c r="K70" s="8" t="s">
        <v>159</v>
      </c>
      <c r="L70" s="2" t="str">
        <f t="shared" si="1"/>
        <v>('CHATBOT_STAT_CD','AVG_MESSAGE_COUNT_PER_SESSION','세션 당 평균 메시지 건수','세션 당 평균 메시지 건수',3,'Y','SYSTEM',NOW(),'SYSTEM',NOW()),</v>
      </c>
      <c r="M70" s="9"/>
    </row>
    <row r="71" spans="1:13" s="35" customFormat="1" x14ac:dyDescent="0.35">
      <c r="A71" s="43">
        <v>10</v>
      </c>
      <c r="B71" s="12" t="s">
        <v>851</v>
      </c>
      <c r="C71" s="8" t="s">
        <v>854</v>
      </c>
      <c r="D71" s="12" t="s">
        <v>855</v>
      </c>
      <c r="E71" s="8" t="s">
        <v>855</v>
      </c>
      <c r="F71" s="12" t="s">
        <v>194</v>
      </c>
      <c r="G71" s="8" t="s">
        <v>29</v>
      </c>
      <c r="H71" s="36" t="s">
        <v>271</v>
      </c>
      <c r="I71" s="8" t="s">
        <v>159</v>
      </c>
      <c r="J71" s="8" t="s">
        <v>271</v>
      </c>
      <c r="K71" s="8" t="s">
        <v>159</v>
      </c>
      <c r="L71" s="2" t="str">
        <f t="shared" si="1"/>
        <v>('CHATBOT_STAT_CD','TOTAL_ACTIVE_USER_COUNT','실사용자','실사용자',4,'Y','SYSTEM',NOW(),'SYSTEM',NOW()),</v>
      </c>
      <c r="M71" s="9"/>
    </row>
    <row r="72" spans="1:13" s="35" customFormat="1" x14ac:dyDescent="0.35">
      <c r="A72" s="43">
        <v>11</v>
      </c>
      <c r="B72" s="12" t="s">
        <v>851</v>
      </c>
      <c r="C72" s="8" t="s">
        <v>861</v>
      </c>
      <c r="D72" s="12" t="s">
        <v>862</v>
      </c>
      <c r="E72" s="8" t="s">
        <v>862</v>
      </c>
      <c r="F72" s="12" t="s">
        <v>195</v>
      </c>
      <c r="G72" s="8" t="s">
        <v>29</v>
      </c>
      <c r="H72" s="36" t="s">
        <v>271</v>
      </c>
      <c r="I72" s="8" t="s">
        <v>159</v>
      </c>
      <c r="J72" s="8" t="s">
        <v>271</v>
      </c>
      <c r="K72" s="8" t="s">
        <v>159</v>
      </c>
      <c r="L72" s="2" t="str">
        <f t="shared" si="1"/>
        <v>('CHATBOT_STAT_CD','TOTAL_NORMAL_MESSAGING_USER_COUNT','일반 메시지 사용자','일반 메시지 사용자',5,'Y','SYSTEM',NOW(),'SYSTEM',NOW()),</v>
      </c>
      <c r="M72" s="9"/>
    </row>
    <row r="73" spans="1:13" s="35" customFormat="1" x14ac:dyDescent="0.35">
      <c r="A73" s="43">
        <v>12</v>
      </c>
      <c r="B73" s="12" t="s">
        <v>851</v>
      </c>
      <c r="C73" s="8" t="s">
        <v>868</v>
      </c>
      <c r="D73" s="12" t="s">
        <v>869</v>
      </c>
      <c r="E73" s="8" t="s">
        <v>869</v>
      </c>
      <c r="F73" s="12" t="s">
        <v>196</v>
      </c>
      <c r="G73" s="8" t="s">
        <v>29</v>
      </c>
      <c r="H73" s="36" t="s">
        <v>271</v>
      </c>
      <c r="I73" s="8" t="s">
        <v>159</v>
      </c>
      <c r="J73" s="8" t="s">
        <v>271</v>
      </c>
      <c r="K73" s="8" t="s">
        <v>159</v>
      </c>
      <c r="L73" s="2" t="str">
        <f t="shared" si="1"/>
        <v>('CHATBOT_STAT_CD','TOTAL_VALID_MESSAGE_COUNT','일반 메시지 건수','일반 메시지 건수',6,'Y','SYSTEM',NOW(),'SYSTEM',NOW()),</v>
      </c>
      <c r="M73" s="9"/>
    </row>
    <row r="74" spans="1:13" s="35" customFormat="1" x14ac:dyDescent="0.35">
      <c r="A74" s="43">
        <v>13</v>
      </c>
      <c r="B74" s="12" t="s">
        <v>851</v>
      </c>
      <c r="C74" s="8" t="s">
        <v>856</v>
      </c>
      <c r="D74" s="12" t="s">
        <v>857</v>
      </c>
      <c r="E74" s="8" t="s">
        <v>857</v>
      </c>
      <c r="F74" s="12" t="s">
        <v>197</v>
      </c>
      <c r="G74" s="8" t="s">
        <v>29</v>
      </c>
      <c r="H74" s="36" t="s">
        <v>271</v>
      </c>
      <c r="I74" s="8" t="s">
        <v>159</v>
      </c>
      <c r="J74" s="8" t="s">
        <v>271</v>
      </c>
      <c r="K74" s="8" t="s">
        <v>159</v>
      </c>
      <c r="L74" s="2" t="str">
        <f t="shared" si="1"/>
        <v>('CHATBOT_STAT_CD','TOTAL_FAILED_MESSAGE_COUNT','실패 대화','실패 대화',7,'Y','SYSTEM',NOW(),'SYSTEM',NOW()),</v>
      </c>
      <c r="M74" s="9"/>
    </row>
    <row r="75" spans="1:13" s="35" customFormat="1" x14ac:dyDescent="0.35">
      <c r="A75" s="43">
        <v>14</v>
      </c>
      <c r="B75" s="12" t="s">
        <v>851</v>
      </c>
      <c r="C75" s="8" t="s">
        <v>866</v>
      </c>
      <c r="D75" s="12" t="s">
        <v>867</v>
      </c>
      <c r="E75" s="8" t="s">
        <v>867</v>
      </c>
      <c r="F75" s="12" t="s">
        <v>198</v>
      </c>
      <c r="G75" s="8" t="s">
        <v>29</v>
      </c>
      <c r="H75" s="36" t="s">
        <v>271</v>
      </c>
      <c r="I75" s="8" t="s">
        <v>159</v>
      </c>
      <c r="J75" s="8" t="s">
        <v>271</v>
      </c>
      <c r="K75" s="8" t="s">
        <v>159</v>
      </c>
      <c r="L75" s="2" t="str">
        <f t="shared" si="1"/>
        <v>('CHATBOT_STAT_CD','TOTAL_SINGLE_ANSWER_MESSAGE_COUNT','단일 답변 건수','단일 답변 건수',8,'Y','SYSTEM',NOW(),'SYSTEM',NOW()),</v>
      </c>
      <c r="M75" s="9"/>
    </row>
    <row r="76" spans="1:13" ht="17.399999999999999" x14ac:dyDescent="0.35">
      <c r="A76" s="43">
        <v>15</v>
      </c>
      <c r="B76" s="107" t="s">
        <v>870</v>
      </c>
      <c r="C76" s="8" t="s">
        <v>559</v>
      </c>
      <c r="D76" s="12" t="s">
        <v>560</v>
      </c>
      <c r="E76" s="8"/>
      <c r="F76" s="12"/>
      <c r="G76" s="8" t="s">
        <v>29</v>
      </c>
      <c r="H76" s="36" t="s">
        <v>271</v>
      </c>
      <c r="I76" s="8" t="s">
        <v>159</v>
      </c>
      <c r="J76" s="8" t="s">
        <v>271</v>
      </c>
      <c r="K76" s="8" t="s">
        <v>159</v>
      </c>
      <c r="L76" s="2" t="str">
        <f t="shared" si="1"/>
        <v>('GROUP_ID','COMPANY_CODE','회사 구분',NULL,NULL,'Y','SYSTEM',NOW(),'SYSTEM',NOW()),</v>
      </c>
      <c r="M76" s="9"/>
    </row>
    <row r="77" spans="1:13" x14ac:dyDescent="0.35">
      <c r="A77" s="43">
        <v>16</v>
      </c>
      <c r="B77" s="12" t="s">
        <v>559</v>
      </c>
      <c r="C77" s="8" t="s">
        <v>878</v>
      </c>
      <c r="D77" s="12" t="s">
        <v>879</v>
      </c>
      <c r="E77" s="8"/>
      <c r="F77" s="12" t="s">
        <v>294</v>
      </c>
      <c r="G77" s="8" t="s">
        <v>29</v>
      </c>
      <c r="H77" s="36" t="s">
        <v>271</v>
      </c>
      <c r="I77" s="8" t="s">
        <v>159</v>
      </c>
      <c r="J77" s="8" t="s">
        <v>271</v>
      </c>
      <c r="K77" s="8" t="s">
        <v>159</v>
      </c>
      <c r="L77" s="2" t="str">
        <f t="shared" si="1"/>
        <v>('COMPANY_CODE','SB','신한은행',NULL,1,'Y','SYSTEM',NOW(),'SYSTEM',NOW()),</v>
      </c>
      <c r="M77" s="9"/>
    </row>
    <row r="78" spans="1:13" x14ac:dyDescent="0.35">
      <c r="A78" s="43">
        <v>17</v>
      </c>
      <c r="B78" s="12" t="s">
        <v>559</v>
      </c>
      <c r="C78" s="8" t="s">
        <v>562</v>
      </c>
      <c r="D78" s="12" t="s">
        <v>564</v>
      </c>
      <c r="E78" s="8"/>
      <c r="F78" s="12" t="s">
        <v>293</v>
      </c>
      <c r="G78" s="8" t="s">
        <v>29</v>
      </c>
      <c r="H78" s="36" t="s">
        <v>271</v>
      </c>
      <c r="I78" s="8" t="s">
        <v>159</v>
      </c>
      <c r="J78" s="8" t="s">
        <v>271</v>
      </c>
      <c r="K78" s="8" t="s">
        <v>159</v>
      </c>
      <c r="L78" s="2" t="str">
        <f t="shared" si="1"/>
        <v>('COMPANY_CODE','GS','신한금융투자',NULL,2,'Y','SYSTEM',NOW(),'SYSTEM',NOW()),</v>
      </c>
      <c r="M78" s="9"/>
    </row>
    <row r="79" spans="1:13" x14ac:dyDescent="0.35">
      <c r="A79" s="43">
        <v>18</v>
      </c>
      <c r="B79" s="12" t="s">
        <v>559</v>
      </c>
      <c r="C79" s="8" t="s">
        <v>561</v>
      </c>
      <c r="D79" s="12" t="s">
        <v>563</v>
      </c>
      <c r="E79" s="8"/>
      <c r="F79" s="12" t="s">
        <v>295</v>
      </c>
      <c r="G79" s="8" t="s">
        <v>29</v>
      </c>
      <c r="H79" s="36" t="s">
        <v>271</v>
      </c>
      <c r="I79" s="8" t="s">
        <v>159</v>
      </c>
      <c r="J79" s="8" t="s">
        <v>271</v>
      </c>
      <c r="K79" s="8" t="s">
        <v>159</v>
      </c>
      <c r="L79" s="2" t="str">
        <f t="shared" si="1"/>
        <v>('COMPANY_CODE','DS','신한DS',NULL,3,'Y','SYSTEM',NOW(),'SYSTEM',NOW()),</v>
      </c>
      <c r="M79" s="9"/>
    </row>
    <row r="80" spans="1:13" s="35" customFormat="1" x14ac:dyDescent="0.35">
      <c r="A80" s="43">
        <v>19</v>
      </c>
      <c r="B80" s="12" t="s">
        <v>559</v>
      </c>
      <c r="C80" s="8" t="s">
        <v>880</v>
      </c>
      <c r="D80" s="12" t="s">
        <v>1104</v>
      </c>
      <c r="E80" s="8"/>
      <c r="F80" s="12" t="s">
        <v>921</v>
      </c>
      <c r="G80" s="8"/>
      <c r="H80" s="36" t="s">
        <v>271</v>
      </c>
      <c r="I80" s="8" t="s">
        <v>159</v>
      </c>
      <c r="J80" s="8" t="s">
        <v>271</v>
      </c>
      <c r="K80" s="8" t="s">
        <v>159</v>
      </c>
      <c r="L80" s="2" t="str">
        <f t="shared" si="1"/>
        <v>('COMPANY_CODE','RT','피플러스',NULL,4,'','SYSTEM',NOW(),'SYSTEM',NOW()),</v>
      </c>
      <c r="M80" s="9"/>
    </row>
    <row r="81" spans="1:13" s="35" customFormat="1" ht="17.399999999999999" x14ac:dyDescent="0.35">
      <c r="A81" s="43">
        <v>20</v>
      </c>
      <c r="B81" s="107" t="s">
        <v>870</v>
      </c>
      <c r="C81" s="8" t="s">
        <v>872</v>
      </c>
      <c r="D81" s="12" t="s">
        <v>877</v>
      </c>
      <c r="E81" s="8" t="s">
        <v>877</v>
      </c>
      <c r="F81" s="12"/>
      <c r="G81" s="8" t="s">
        <v>29</v>
      </c>
      <c r="H81" s="36" t="s">
        <v>271</v>
      </c>
      <c r="I81" s="8" t="s">
        <v>159</v>
      </c>
      <c r="J81" s="8" t="s">
        <v>271</v>
      </c>
      <c r="K81" s="8" t="s">
        <v>159</v>
      </c>
      <c r="L81" s="2" t="str">
        <f t="shared" si="1"/>
        <v>('GROUP_ID','DATE_LIMIT_YN','기간 시용 적용 여부','기간 시용 적용 여부',NULL,'Y','SYSTEM',NOW(),'SYSTEM',NOW()),</v>
      </c>
      <c r="M81" s="9"/>
    </row>
    <row r="82" spans="1:13" s="35" customFormat="1" x14ac:dyDescent="0.35">
      <c r="A82" s="43">
        <v>21</v>
      </c>
      <c r="B82" s="12" t="s">
        <v>872</v>
      </c>
      <c r="C82" s="8" t="s">
        <v>29</v>
      </c>
      <c r="D82" s="12" t="s">
        <v>875</v>
      </c>
      <c r="E82" s="8" t="s">
        <v>876</v>
      </c>
      <c r="F82" s="12" t="s">
        <v>865</v>
      </c>
      <c r="G82" s="8" t="s">
        <v>29</v>
      </c>
      <c r="H82" s="36" t="s">
        <v>271</v>
      </c>
      <c r="I82" s="8" t="s">
        <v>159</v>
      </c>
      <c r="J82" s="8" t="s">
        <v>271</v>
      </c>
      <c r="K82" s="8" t="s">
        <v>159</v>
      </c>
      <c r="L82" s="2" t="str">
        <f t="shared" si="1"/>
        <v>('DATE_LIMIT_YN','Y','사용','기간 적용 여부 사용',1,'Y','SYSTEM',NOW(),'SYSTEM',NOW()),</v>
      </c>
      <c r="M82" s="9"/>
    </row>
    <row r="83" spans="1:13" s="35" customFormat="1" x14ac:dyDescent="0.35">
      <c r="A83" s="43">
        <v>22</v>
      </c>
      <c r="B83" s="12" t="s">
        <v>872</v>
      </c>
      <c r="C83" s="8" t="s">
        <v>30</v>
      </c>
      <c r="D83" s="12" t="s">
        <v>873</v>
      </c>
      <c r="E83" s="8" t="s">
        <v>874</v>
      </c>
      <c r="F83" s="12" t="s">
        <v>860</v>
      </c>
      <c r="G83" s="8" t="s">
        <v>29</v>
      </c>
      <c r="H83" s="36" t="s">
        <v>271</v>
      </c>
      <c r="I83" s="8" t="s">
        <v>159</v>
      </c>
      <c r="J83" s="8" t="s">
        <v>271</v>
      </c>
      <c r="K83" s="8" t="s">
        <v>159</v>
      </c>
      <c r="L83" s="2" t="str">
        <f t="shared" si="1"/>
        <v>('DATE_LIMIT_YN','N','미사용','기간 적용 여부 미사용',2,'Y','SYSTEM',NOW(),'SYSTEM',NOW()),</v>
      </c>
      <c r="M83" s="9"/>
    </row>
    <row r="84" spans="1:13" ht="17.399999999999999" x14ac:dyDescent="0.35">
      <c r="A84" s="43">
        <v>23</v>
      </c>
      <c r="B84" s="106" t="s">
        <v>54</v>
      </c>
      <c r="C84" s="8" t="s">
        <v>566</v>
      </c>
      <c r="D84" s="12" t="s">
        <v>567</v>
      </c>
      <c r="E84" s="8"/>
      <c r="F84" s="12"/>
      <c r="G84" s="8" t="s">
        <v>29</v>
      </c>
      <c r="H84" s="36" t="s">
        <v>271</v>
      </c>
      <c r="I84" s="8" t="s">
        <v>159</v>
      </c>
      <c r="J84" s="8" t="s">
        <v>271</v>
      </c>
      <c r="K84" s="8" t="s">
        <v>159</v>
      </c>
      <c r="L84" s="2" t="str">
        <f t="shared" si="1"/>
        <v>('GROUP_ID','FAQ_CAT','FAQ 카테고리',NULL,NULL,'Y','SYSTEM',NOW(),'SYSTEM',NOW()),</v>
      </c>
      <c r="M84" s="9"/>
    </row>
    <row r="85" spans="1:13" x14ac:dyDescent="0.35">
      <c r="A85" s="43">
        <v>24</v>
      </c>
      <c r="B85" s="12" t="s">
        <v>566</v>
      </c>
      <c r="C85" s="8" t="s">
        <v>568</v>
      </c>
      <c r="D85" s="12" t="s">
        <v>571</v>
      </c>
      <c r="E85" s="8"/>
      <c r="F85" s="12"/>
      <c r="G85" s="8" t="s">
        <v>29</v>
      </c>
      <c r="H85" s="36" t="s">
        <v>271</v>
      </c>
      <c r="I85" s="8" t="s">
        <v>159</v>
      </c>
      <c r="J85" s="8" t="s">
        <v>271</v>
      </c>
      <c r="K85" s="8" t="s">
        <v>159</v>
      </c>
      <c r="L85" s="2" t="str">
        <f t="shared" si="1"/>
        <v>('FAQ_CAT','ETC','기타',NULL,NULL,'Y','SYSTEM',NOW(),'SYSTEM',NOW()),</v>
      </c>
      <c r="M85" s="9"/>
    </row>
    <row r="86" spans="1:13" x14ac:dyDescent="0.35">
      <c r="A86" s="43">
        <v>25</v>
      </c>
      <c r="B86" s="12" t="s">
        <v>566</v>
      </c>
      <c r="C86" s="8" t="s">
        <v>569</v>
      </c>
      <c r="D86" s="12" t="s">
        <v>572</v>
      </c>
      <c r="E86" s="8"/>
      <c r="F86" s="12"/>
      <c r="G86" s="8" t="s">
        <v>29</v>
      </c>
      <c r="H86" s="36" t="s">
        <v>271</v>
      </c>
      <c r="I86" s="8" t="s">
        <v>159</v>
      </c>
      <c r="J86" s="8" t="s">
        <v>271</v>
      </c>
      <c r="K86" s="8" t="s">
        <v>159</v>
      </c>
      <c r="L86" s="2" t="str">
        <f t="shared" si="1"/>
        <v>('FAQ_CAT','LOGIN','로그인',NULL,NULL,'Y','SYSTEM',NOW(),'SYSTEM',NOW()),</v>
      </c>
      <c r="M86" s="9"/>
    </row>
    <row r="87" spans="1:13" x14ac:dyDescent="0.35">
      <c r="A87" s="43">
        <v>26</v>
      </c>
      <c r="B87" s="12" t="s">
        <v>566</v>
      </c>
      <c r="C87" s="8" t="s">
        <v>570</v>
      </c>
      <c r="D87" s="12" t="s">
        <v>573</v>
      </c>
      <c r="E87" s="8"/>
      <c r="F87" s="12"/>
      <c r="G87" s="8" t="s">
        <v>29</v>
      </c>
      <c r="H87" s="36" t="s">
        <v>271</v>
      </c>
      <c r="I87" s="8" t="s">
        <v>159</v>
      </c>
      <c r="J87" s="8" t="s">
        <v>271</v>
      </c>
      <c r="K87" s="8" t="s">
        <v>159</v>
      </c>
      <c r="L87" s="2" t="str">
        <f t="shared" si="1"/>
        <v>('FAQ_CAT','MANUAL','사용문의',NULL,NULL,'Y','SYSTEM',NOW(),'SYSTEM',NOW()),</v>
      </c>
      <c r="M87" s="9"/>
    </row>
    <row r="88" spans="1:13" x14ac:dyDescent="0.35">
      <c r="A88" s="43">
        <v>27</v>
      </c>
      <c r="B88" s="12" t="s">
        <v>566</v>
      </c>
      <c r="C88" s="8" t="s">
        <v>565</v>
      </c>
      <c r="D88" s="12" t="s">
        <v>574</v>
      </c>
      <c r="E88" s="8"/>
      <c r="F88" s="12"/>
      <c r="G88" s="8" t="s">
        <v>29</v>
      </c>
      <c r="H88" s="36" t="s">
        <v>271</v>
      </c>
      <c r="I88" s="8" t="s">
        <v>159</v>
      </c>
      <c r="J88" s="8" t="s">
        <v>271</v>
      </c>
      <c r="K88" s="8" t="s">
        <v>159</v>
      </c>
      <c r="L88" s="2" t="str">
        <f t="shared" si="1"/>
        <v>('FAQ_CAT','PROJECT','프로젝트',NULL,NULL,'Y','SYSTEM',NOW(),'SYSTEM',NOW()),</v>
      </c>
      <c r="M88" s="9"/>
    </row>
    <row r="89" spans="1:13" x14ac:dyDescent="0.35">
      <c r="A89" s="43">
        <v>28</v>
      </c>
      <c r="B89" s="12" t="s">
        <v>566</v>
      </c>
      <c r="C89" s="8" t="s">
        <v>544</v>
      </c>
      <c r="D89" s="12" t="s">
        <v>545</v>
      </c>
      <c r="E89" s="8"/>
      <c r="F89" s="12"/>
      <c r="G89" s="8" t="s">
        <v>29</v>
      </c>
      <c r="H89" s="36" t="s">
        <v>271</v>
      </c>
      <c r="I89" s="8" t="s">
        <v>159</v>
      </c>
      <c r="J89" s="8" t="s">
        <v>271</v>
      </c>
      <c r="K89" s="8" t="s">
        <v>159</v>
      </c>
      <c r="L89" s="2" t="str">
        <f t="shared" si="1"/>
        <v>('FAQ_CAT','SYSTEM','시스템',NULL,NULL,'Y','SYSTEM',NOW(),'SYSTEM',NOW()),</v>
      </c>
      <c r="M89" s="9"/>
    </row>
    <row r="90" spans="1:13" s="35" customFormat="1" ht="17.399999999999999" x14ac:dyDescent="0.35">
      <c r="A90" s="43">
        <v>29</v>
      </c>
      <c r="B90" s="106" t="s">
        <v>54</v>
      </c>
      <c r="C90" s="8" t="s">
        <v>686</v>
      </c>
      <c r="D90" s="12" t="s">
        <v>689</v>
      </c>
      <c r="E90" s="8" t="s">
        <v>690</v>
      </c>
      <c r="F90" s="12"/>
      <c r="G90" s="8" t="s">
        <v>29</v>
      </c>
      <c r="H90" s="36" t="s">
        <v>271</v>
      </c>
      <c r="I90" s="8" t="s">
        <v>159</v>
      </c>
      <c r="J90" s="8" t="s">
        <v>271</v>
      </c>
      <c r="K90" s="8" t="s">
        <v>159</v>
      </c>
      <c r="L90" s="2" t="str">
        <f t="shared" si="1"/>
        <v>('GROUP_ID','FILE','대용량 파일 설정','배치에서 사용',NULL,'Y','SYSTEM',NOW(),'SYSTEM',NOW()),</v>
      </c>
      <c r="M90" s="9"/>
    </row>
    <row r="91" spans="1:13" s="35" customFormat="1" x14ac:dyDescent="0.35">
      <c r="A91" s="43">
        <v>30</v>
      </c>
      <c r="B91" s="12" t="s">
        <v>686</v>
      </c>
      <c r="C91" s="8" t="s">
        <v>687</v>
      </c>
      <c r="D91" s="43">
        <v>180</v>
      </c>
      <c r="E91" s="17" t="s">
        <v>681</v>
      </c>
      <c r="F91" s="12"/>
      <c r="G91" s="8" t="s">
        <v>29</v>
      </c>
      <c r="H91" s="36" t="s">
        <v>271</v>
      </c>
      <c r="I91" s="8" t="s">
        <v>159</v>
      </c>
      <c r="J91" s="8" t="s">
        <v>271</v>
      </c>
      <c r="K91" s="8" t="s">
        <v>159</v>
      </c>
      <c r="L91" s="2" t="str">
        <f t="shared" si="1"/>
        <v>('FILE','PD','180','대용량 파일 유지 기간 / 단위 일(INTERVAL)',NULL,'Y','SYSTEM',NOW(),'SYSTEM',NOW()),</v>
      </c>
      <c r="M91" s="9"/>
    </row>
    <row r="92" spans="1:13" s="35" customFormat="1" x14ac:dyDescent="0.35">
      <c r="A92" s="43">
        <v>31</v>
      </c>
      <c r="B92" s="12" t="s">
        <v>686</v>
      </c>
      <c r="C92" s="8" t="s">
        <v>688</v>
      </c>
      <c r="D92" s="43">
        <v>10485760</v>
      </c>
      <c r="E92" s="17" t="s">
        <v>680</v>
      </c>
      <c r="F92" s="12"/>
      <c r="G92" s="8" t="s">
        <v>29</v>
      </c>
      <c r="H92" s="36" t="s">
        <v>271</v>
      </c>
      <c r="I92" s="8" t="s">
        <v>159</v>
      </c>
      <c r="J92" s="8" t="s">
        <v>271</v>
      </c>
      <c r="K92" s="8" t="s">
        <v>159</v>
      </c>
      <c r="L92" s="2" t="str">
        <f t="shared" si="1"/>
        <v>('FILE','LIMIT','10485760','대용량 파일 사이즈 / 단위 byte',NULL,'Y','SYSTEM',NOW(),'SYSTEM',NOW()),</v>
      </c>
      <c r="M92" s="9"/>
    </row>
    <row r="93" spans="1:13" ht="17.399999999999999" x14ac:dyDescent="0.35">
      <c r="A93" s="43">
        <v>32</v>
      </c>
      <c r="B93" s="106" t="s">
        <v>54</v>
      </c>
      <c r="C93" s="8" t="s">
        <v>575</v>
      </c>
      <c r="D93" s="12" t="s">
        <v>576</v>
      </c>
      <c r="E93" s="8"/>
      <c r="F93" s="12"/>
      <c r="G93" s="8" t="s">
        <v>29</v>
      </c>
      <c r="H93" s="36" t="s">
        <v>271</v>
      </c>
      <c r="I93" s="8" t="s">
        <v>159</v>
      </c>
      <c r="J93" s="8" t="s">
        <v>271</v>
      </c>
      <c r="K93" s="8" t="s">
        <v>159</v>
      </c>
      <c r="L93" s="2" t="str">
        <f t="shared" si="1"/>
        <v>('GROUP_ID','IMPORTANT_YN','중요 여부',NULL,NULL,'Y','SYSTEM',NOW(),'SYSTEM',NOW()),</v>
      </c>
      <c r="M93" s="9"/>
    </row>
    <row r="94" spans="1:13" x14ac:dyDescent="0.35">
      <c r="A94" s="43">
        <v>33</v>
      </c>
      <c r="B94" s="12" t="s">
        <v>575</v>
      </c>
      <c r="C94" s="8" t="s">
        <v>558</v>
      </c>
      <c r="D94" s="12" t="s">
        <v>577</v>
      </c>
      <c r="E94" s="8"/>
      <c r="F94" s="12"/>
      <c r="G94" s="8" t="s">
        <v>29</v>
      </c>
      <c r="H94" s="36" t="s">
        <v>271</v>
      </c>
      <c r="I94" s="8" t="s">
        <v>159</v>
      </c>
      <c r="J94" s="8" t="s">
        <v>271</v>
      </c>
      <c r="K94" s="8" t="s">
        <v>159</v>
      </c>
      <c r="L94" s="2" t="str">
        <f t="shared" si="1"/>
        <v>('IMPORTANT_YN','N','일반',NULL,NULL,'Y','SYSTEM',NOW(),'SYSTEM',NOW()),</v>
      </c>
      <c r="M94" s="9"/>
    </row>
    <row r="95" spans="1:13" x14ac:dyDescent="0.35">
      <c r="A95" s="43">
        <v>34</v>
      </c>
      <c r="B95" s="12" t="s">
        <v>575</v>
      </c>
      <c r="C95" s="8" t="s">
        <v>557</v>
      </c>
      <c r="D95" s="12" t="s">
        <v>578</v>
      </c>
      <c r="E95" s="8"/>
      <c r="F95" s="12"/>
      <c r="G95" s="8" t="s">
        <v>29</v>
      </c>
      <c r="H95" s="36" t="s">
        <v>271</v>
      </c>
      <c r="I95" s="8" t="s">
        <v>159</v>
      </c>
      <c r="J95" s="8" t="s">
        <v>271</v>
      </c>
      <c r="K95" s="8" t="s">
        <v>159</v>
      </c>
      <c r="L95" s="2" t="str">
        <f t="shared" si="1"/>
        <v>('IMPORTANT_YN','Y','중요',NULL,NULL,'Y','SYSTEM',NOW(),'SYSTEM',NOW()),</v>
      </c>
      <c r="M95" s="9"/>
    </row>
    <row r="96" spans="1:13" s="35" customFormat="1" ht="17.399999999999999" x14ac:dyDescent="0.35">
      <c r="A96" s="43">
        <v>35</v>
      </c>
      <c r="B96" s="106" t="s">
        <v>54</v>
      </c>
      <c r="C96" s="8" t="s">
        <v>691</v>
      </c>
      <c r="D96" s="12" t="s">
        <v>692</v>
      </c>
      <c r="E96" s="8"/>
      <c r="F96" s="12"/>
      <c r="G96" s="8" t="s">
        <v>29</v>
      </c>
      <c r="H96" s="36" t="s">
        <v>271</v>
      </c>
      <c r="I96" s="8" t="s">
        <v>159</v>
      </c>
      <c r="J96" s="8" t="s">
        <v>271</v>
      </c>
      <c r="K96" s="8" t="s">
        <v>159</v>
      </c>
      <c r="L96" s="2" t="str">
        <f t="shared" si="1"/>
        <v>('GROUP_ID','LANG','언어',NULL,NULL,'Y','SYSTEM',NOW(),'SYSTEM',NOW()),</v>
      </c>
      <c r="M96" s="9"/>
    </row>
    <row r="97" spans="1:13" s="35" customFormat="1" x14ac:dyDescent="0.35">
      <c r="A97" s="43">
        <v>36</v>
      </c>
      <c r="B97" s="12" t="s">
        <v>691</v>
      </c>
      <c r="C97" s="8" t="s">
        <v>693</v>
      </c>
      <c r="D97" s="12" t="s">
        <v>697</v>
      </c>
      <c r="E97" s="8"/>
      <c r="F97" s="12"/>
      <c r="G97" s="8" t="s">
        <v>29</v>
      </c>
      <c r="H97" s="36" t="s">
        <v>271</v>
      </c>
      <c r="I97" s="8" t="s">
        <v>159</v>
      </c>
      <c r="J97" s="8" t="s">
        <v>271</v>
      </c>
      <c r="K97" s="8" t="s">
        <v>159</v>
      </c>
      <c r="L97" s="2" t="str">
        <f t="shared" si="1"/>
        <v>('LANG','chn','중국어',NULL,NULL,'Y','SYSTEM',NOW(),'SYSTEM',NOW()),</v>
      </c>
      <c r="M97" s="9"/>
    </row>
    <row r="98" spans="1:13" s="35" customFormat="1" x14ac:dyDescent="0.35">
      <c r="A98" s="43">
        <v>37</v>
      </c>
      <c r="B98" s="12" t="s">
        <v>691</v>
      </c>
      <c r="C98" s="8" t="s">
        <v>694</v>
      </c>
      <c r="D98" s="12" t="s">
        <v>698</v>
      </c>
      <c r="E98" s="8"/>
      <c r="F98" s="12"/>
      <c r="G98" s="8" t="s">
        <v>29</v>
      </c>
      <c r="H98" s="36" t="s">
        <v>271</v>
      </c>
      <c r="I98" s="8" t="s">
        <v>159</v>
      </c>
      <c r="J98" s="8" t="s">
        <v>271</v>
      </c>
      <c r="K98" s="8" t="s">
        <v>159</v>
      </c>
      <c r="L98" s="2" t="str">
        <f t="shared" si="1"/>
        <v>('LANG','eng','영어',NULL,NULL,'Y','SYSTEM',NOW(),'SYSTEM',NOW()),</v>
      </c>
      <c r="M98" s="9"/>
    </row>
    <row r="99" spans="1:13" s="35" customFormat="1" x14ac:dyDescent="0.35">
      <c r="A99" s="43">
        <v>38</v>
      </c>
      <c r="B99" s="12" t="s">
        <v>691</v>
      </c>
      <c r="C99" s="8" t="s">
        <v>695</v>
      </c>
      <c r="D99" s="12" t="s">
        <v>699</v>
      </c>
      <c r="E99" s="8"/>
      <c r="F99" s="12"/>
      <c r="G99" s="8" t="s">
        <v>29</v>
      </c>
      <c r="H99" s="36" t="s">
        <v>271</v>
      </c>
      <c r="I99" s="8" t="s">
        <v>159</v>
      </c>
      <c r="J99" s="8" t="s">
        <v>271</v>
      </c>
      <c r="K99" s="8" t="s">
        <v>159</v>
      </c>
      <c r="L99" s="2" t="str">
        <f t="shared" si="1"/>
        <v>('LANG','jpn','일본어',NULL,NULL,'Y','SYSTEM',NOW(),'SYSTEM',NOW()),</v>
      </c>
      <c r="M99" s="9"/>
    </row>
    <row r="100" spans="1:13" s="35" customFormat="1" x14ac:dyDescent="0.35">
      <c r="A100" s="43">
        <v>39</v>
      </c>
      <c r="B100" s="12" t="s">
        <v>691</v>
      </c>
      <c r="C100" s="8" t="s">
        <v>696</v>
      </c>
      <c r="D100" s="12" t="s">
        <v>700</v>
      </c>
      <c r="E100" s="8"/>
      <c r="F100" s="12"/>
      <c r="G100" s="8" t="s">
        <v>29</v>
      </c>
      <c r="H100" s="36" t="s">
        <v>271</v>
      </c>
      <c r="I100" s="8" t="s">
        <v>159</v>
      </c>
      <c r="J100" s="8" t="s">
        <v>271</v>
      </c>
      <c r="K100" s="8" t="s">
        <v>159</v>
      </c>
      <c r="L100" s="2" t="str">
        <f t="shared" si="1"/>
        <v>('LANG','kor','한국어',NULL,NULL,'Y','SYSTEM',NOW(),'SYSTEM',NOW()),</v>
      </c>
      <c r="M100" s="9"/>
    </row>
    <row r="101" spans="1:13" ht="17.399999999999999" x14ac:dyDescent="0.35">
      <c r="A101" s="43">
        <v>40</v>
      </c>
      <c r="B101" s="106" t="s">
        <v>54</v>
      </c>
      <c r="C101" s="8" t="s">
        <v>579</v>
      </c>
      <c r="D101" s="12" t="s">
        <v>580</v>
      </c>
      <c r="E101" s="8"/>
      <c r="F101" s="12"/>
      <c r="G101" s="8" t="s">
        <v>29</v>
      </c>
      <c r="H101" s="36" t="s">
        <v>271</v>
      </c>
      <c r="I101" s="8" t="s">
        <v>159</v>
      </c>
      <c r="J101" s="8" t="s">
        <v>271</v>
      </c>
      <c r="K101" s="8" t="s">
        <v>159</v>
      </c>
      <c r="L101" s="2" t="str">
        <f t="shared" si="1"/>
        <v>('GROUP_ID','LOGIN_MESSAGE','로그인 실패 메시지',NULL,NULL,'Y','SYSTEM',NOW(),'SYSTEM',NOW()),</v>
      </c>
      <c r="M101" s="9"/>
    </row>
    <row r="102" spans="1:13" x14ac:dyDescent="0.35">
      <c r="A102" s="43">
        <v>41</v>
      </c>
      <c r="B102" s="12" t="s">
        <v>881</v>
      </c>
      <c r="C102" s="8" t="s">
        <v>882</v>
      </c>
      <c r="D102" s="12" t="s">
        <v>883</v>
      </c>
      <c r="E102" s="8" t="s">
        <v>884</v>
      </c>
      <c r="F102" s="12"/>
      <c r="G102" s="8" t="s">
        <v>29</v>
      </c>
      <c r="H102" s="36" t="s">
        <v>271</v>
      </c>
      <c r="I102" s="8" t="s">
        <v>159</v>
      </c>
      <c r="J102" s="8" t="s">
        <v>271</v>
      </c>
      <c r="K102" s="8" t="s">
        <v>159</v>
      </c>
      <c r="L102" s="2" t="str">
        <f t="shared" si="1"/>
        <v>('LOGIN_MESSAGE','ACCOUNT_DISABLE','계정 미사용','사용자 계정으로 로그인 할 수 없습니다.',NULL,'Y','SYSTEM',NOW(),'SYSTEM',NOW()),</v>
      </c>
      <c r="M102" s="9"/>
    </row>
    <row r="103" spans="1:13" x14ac:dyDescent="0.35">
      <c r="A103" s="43">
        <v>42</v>
      </c>
      <c r="B103" s="12" t="s">
        <v>881</v>
      </c>
      <c r="C103" s="8" t="s">
        <v>885</v>
      </c>
      <c r="D103" s="12" t="s">
        <v>886</v>
      </c>
      <c r="E103" s="8" t="s">
        <v>887</v>
      </c>
      <c r="F103" s="12"/>
      <c r="G103" s="8" t="s">
        <v>29</v>
      </c>
      <c r="H103" s="36" t="s">
        <v>271</v>
      </c>
      <c r="I103" s="8" t="s">
        <v>159</v>
      </c>
      <c r="J103" s="8" t="s">
        <v>271</v>
      </c>
      <c r="K103" s="8" t="s">
        <v>159</v>
      </c>
      <c r="L103" s="2" t="str">
        <f t="shared" si="1"/>
        <v>('LOGIN_MESSAGE','ACCOUNT_EXPIRE','계정 만료','사용자 계정이 만료되었습니다.',NULL,'Y','SYSTEM',NOW(),'SYSTEM',NOW()),</v>
      </c>
      <c r="M103" s="9"/>
    </row>
    <row r="104" spans="1:13" x14ac:dyDescent="0.35">
      <c r="A104" s="43">
        <v>43</v>
      </c>
      <c r="B104" s="12" t="s">
        <v>881</v>
      </c>
      <c r="C104" s="8" t="s">
        <v>888</v>
      </c>
      <c r="D104" s="12" t="s">
        <v>889</v>
      </c>
      <c r="E104" s="8" t="s">
        <v>890</v>
      </c>
      <c r="F104" s="12"/>
      <c r="G104" s="8" t="s">
        <v>29</v>
      </c>
      <c r="H104" s="36" t="s">
        <v>271</v>
      </c>
      <c r="I104" s="8" t="s">
        <v>159</v>
      </c>
      <c r="J104" s="8" t="s">
        <v>271</v>
      </c>
      <c r="K104" s="8" t="s">
        <v>159</v>
      </c>
      <c r="L104" s="2" t="str">
        <f t="shared" si="1"/>
        <v>('LOGIN_MESSAGE','ACCOUNT_LOCK','계정 잠김','사용자 계정이 잠겨있습니다.',NULL,'Y','SYSTEM',NOW(),'SYSTEM',NOW()),</v>
      </c>
      <c r="M104" s="9"/>
    </row>
    <row r="105" spans="1:13" x14ac:dyDescent="0.35">
      <c r="A105" s="43">
        <v>44</v>
      </c>
      <c r="B105" s="12" t="s">
        <v>881</v>
      </c>
      <c r="C105" s="8" t="s">
        <v>891</v>
      </c>
      <c r="D105" s="12" t="s">
        <v>892</v>
      </c>
      <c r="E105" s="8" t="s">
        <v>893</v>
      </c>
      <c r="F105" s="12"/>
      <c r="G105" s="8" t="s">
        <v>29</v>
      </c>
      <c r="H105" s="36" t="s">
        <v>271</v>
      </c>
      <c r="I105" s="8" t="s">
        <v>159</v>
      </c>
      <c r="J105" s="8" t="s">
        <v>271</v>
      </c>
      <c r="K105" s="8" t="s">
        <v>159</v>
      </c>
      <c r="L105" s="2" t="str">
        <f t="shared" si="1"/>
        <v>('LOGIN_MESSAGE','AUTH_FAIL','계정 권한 없음','사용자 계정의 권한이 없습니다.',NULL,'Y','SYSTEM',NOW(),'SYSTEM',NOW()),</v>
      </c>
      <c r="M105" s="9"/>
    </row>
    <row r="106" spans="1:13" x14ac:dyDescent="0.35">
      <c r="A106" s="43">
        <v>45</v>
      </c>
      <c r="B106" s="12" t="s">
        <v>881</v>
      </c>
      <c r="C106" s="8" t="s">
        <v>894</v>
      </c>
      <c r="D106" s="12" t="s">
        <v>895</v>
      </c>
      <c r="E106" s="8" t="s">
        <v>896</v>
      </c>
      <c r="F106" s="12"/>
      <c r="G106" s="8" t="s">
        <v>29</v>
      </c>
      <c r="H106" s="36" t="s">
        <v>271</v>
      </c>
      <c r="I106" s="8" t="s">
        <v>159</v>
      </c>
      <c r="J106" s="8" t="s">
        <v>271</v>
      </c>
      <c r="K106" s="8" t="s">
        <v>159</v>
      </c>
      <c r="L106" s="2" t="str">
        <f t="shared" si="1"/>
        <v>('LOGIN_MESSAGE','DB_CONNECT_FAIL','UDB 연결 실패','UDB 인증 서버와 연결이 원활하지 않습니다.',NULL,'Y','SYSTEM',NOW(),'SYSTEM',NOW()),</v>
      </c>
      <c r="M106" s="9"/>
    </row>
    <row r="107" spans="1:13" x14ac:dyDescent="0.35">
      <c r="A107" s="43">
        <v>46</v>
      </c>
      <c r="B107" s="12" t="s">
        <v>881</v>
      </c>
      <c r="C107" s="8" t="s">
        <v>897</v>
      </c>
      <c r="D107" s="12" t="s">
        <v>898</v>
      </c>
      <c r="E107" s="8" t="s">
        <v>899</v>
      </c>
      <c r="F107" s="12"/>
      <c r="G107" s="8" t="s">
        <v>29</v>
      </c>
      <c r="H107" s="36" t="s">
        <v>271</v>
      </c>
      <c r="I107" s="8" t="s">
        <v>159</v>
      </c>
      <c r="J107" s="8" t="s">
        <v>271</v>
      </c>
      <c r="K107" s="8" t="s">
        <v>159</v>
      </c>
      <c r="L107" s="2" t="str">
        <f t="shared" si="1"/>
        <v>('LOGIN_MESSAGE','DB_LOGIN_FAIL','UDB 인증 실패','UDB 인증을 실패하였습니다.',NULL,'Y','SYSTEM',NOW(),'SYSTEM',NOW()),</v>
      </c>
      <c r="M107" s="9"/>
    </row>
    <row r="108" spans="1:13" x14ac:dyDescent="0.35">
      <c r="A108" s="43">
        <v>47</v>
      </c>
      <c r="B108" s="12" t="s">
        <v>881</v>
      </c>
      <c r="C108" s="8" t="s">
        <v>900</v>
      </c>
      <c r="D108" s="12" t="s">
        <v>901</v>
      </c>
      <c r="E108" s="8" t="s">
        <v>902</v>
      </c>
      <c r="F108" s="12"/>
      <c r="G108" s="8" t="s">
        <v>29</v>
      </c>
      <c r="H108" s="36" t="s">
        <v>271</v>
      </c>
      <c r="I108" s="8" t="s">
        <v>159</v>
      </c>
      <c r="J108" s="8" t="s">
        <v>271</v>
      </c>
      <c r="K108" s="8" t="s">
        <v>159</v>
      </c>
      <c r="L108" s="2" t="str">
        <f t="shared" si="1"/>
        <v>('LOGIN_MESSAGE','DB_LOGIN_INIT','비밀번호 초기화','비밀번호가 초기화 되었습니다.\n신규 비밀번호로 변경하셔야 로그인이 가능합니다.',NULL,'Y','SYSTEM',NOW(),'SYSTEM',NOW()),</v>
      </c>
      <c r="M108" s="9"/>
    </row>
    <row r="109" spans="1:13" x14ac:dyDescent="0.35">
      <c r="A109" s="43">
        <v>48</v>
      </c>
      <c r="B109" s="12" t="s">
        <v>881</v>
      </c>
      <c r="C109" s="8" t="s">
        <v>903</v>
      </c>
      <c r="D109" s="12" t="s">
        <v>904</v>
      </c>
      <c r="E109" s="8" t="s">
        <v>905</v>
      </c>
      <c r="F109" s="12"/>
      <c r="G109" s="8" t="s">
        <v>29</v>
      </c>
      <c r="H109" s="36" t="s">
        <v>271</v>
      </c>
      <c r="I109" s="8" t="s">
        <v>159</v>
      </c>
      <c r="J109" s="8" t="s">
        <v>271</v>
      </c>
      <c r="K109" s="8" t="s">
        <v>159</v>
      </c>
      <c r="L109" s="2" t="str">
        <f t="shared" si="1"/>
        <v>('LOGIN_MESSAGE','DB_LOGIN_LOCK','비밀번호 오류 5회 초과','비밀번호 오류 5회 초과 하였습니다.\n관리자에게 문의해주세요.',NULL,'Y','SYSTEM',NOW(),'SYSTEM',NOW()),</v>
      </c>
      <c r="M109" s="9"/>
    </row>
    <row r="110" spans="1:13" x14ac:dyDescent="0.35">
      <c r="A110" s="43">
        <v>49</v>
      </c>
      <c r="B110" s="12" t="s">
        <v>881</v>
      </c>
      <c r="C110" s="8" t="s">
        <v>906</v>
      </c>
      <c r="D110" s="12" t="s">
        <v>907</v>
      </c>
      <c r="E110" s="8" t="s">
        <v>908</v>
      </c>
      <c r="F110" s="12"/>
      <c r="G110" s="8" t="s">
        <v>29</v>
      </c>
      <c r="H110" s="36" t="s">
        <v>271</v>
      </c>
      <c r="I110" s="8" t="s">
        <v>159</v>
      </c>
      <c r="J110" s="8" t="s">
        <v>271</v>
      </c>
      <c r="K110" s="8" t="s">
        <v>159</v>
      </c>
      <c r="L110" s="2" t="str">
        <f t="shared" si="1"/>
        <v>('LOGIN_MESSAGE','DB_LOGIN_NOT_MATCH','사용자 및 비밀번호 불일치','사용자 및 비밀번호가 일치하지 않습니다.',NULL,'Y','SYSTEM',NOW(),'SYSTEM',NOW()),</v>
      </c>
      <c r="M110" s="9"/>
    </row>
    <row r="111" spans="1:13" x14ac:dyDescent="0.35">
      <c r="A111" s="43">
        <v>50</v>
      </c>
      <c r="B111" s="12" t="s">
        <v>881</v>
      </c>
      <c r="C111" s="8" t="s">
        <v>909</v>
      </c>
      <c r="D111" s="12" t="s">
        <v>910</v>
      </c>
      <c r="E111" s="8" t="s">
        <v>911</v>
      </c>
      <c r="F111" s="12"/>
      <c r="G111" s="8" t="s">
        <v>29</v>
      </c>
      <c r="H111" s="36" t="s">
        <v>271</v>
      </c>
      <c r="I111" s="8" t="s">
        <v>159</v>
      </c>
      <c r="J111" s="8" t="s">
        <v>271</v>
      </c>
      <c r="K111" s="8" t="s">
        <v>159</v>
      </c>
      <c r="L111" s="2" t="str">
        <f t="shared" si="1"/>
        <v>('LOGIN_MESSAGE','LOGIN_FAIL','기본 실패 메시지','로그인을 하지 못하였습니다.',NULL,'Y','SYSTEM',NOW(),'SYSTEM',NOW()),</v>
      </c>
      <c r="M111" s="9"/>
    </row>
    <row r="112" spans="1:13" s="35" customFormat="1" x14ac:dyDescent="0.35">
      <c r="A112" s="43">
        <v>51</v>
      </c>
      <c r="B112" s="75" t="s">
        <v>881</v>
      </c>
      <c r="C112" s="8" t="s">
        <v>912</v>
      </c>
      <c r="D112" s="12" t="s">
        <v>913</v>
      </c>
      <c r="E112" s="8" t="s">
        <v>914</v>
      </c>
      <c r="F112" s="12"/>
      <c r="G112" s="8" t="s">
        <v>29</v>
      </c>
      <c r="H112" s="36" t="s">
        <v>271</v>
      </c>
      <c r="I112" s="8" t="s">
        <v>159</v>
      </c>
      <c r="J112" s="8" t="s">
        <v>271</v>
      </c>
      <c r="K112" s="8" t="s">
        <v>159</v>
      </c>
      <c r="L112" s="2" t="str">
        <f t="shared" si="1"/>
        <v>('LOGIN_MESSAGE','SSO_CONNECT_FAIL','SSO 연결 실패','SSO 인증 서버와 연결이 원활하지 않습니다.',NULL,'Y','SYSTEM',NOW(),'SYSTEM',NOW()),</v>
      </c>
      <c r="M112" s="9"/>
    </row>
    <row r="113" spans="1:13" s="35" customFormat="1" x14ac:dyDescent="0.35">
      <c r="A113" s="43">
        <v>52</v>
      </c>
      <c r="B113" s="75" t="s">
        <v>881</v>
      </c>
      <c r="C113" s="8" t="s">
        <v>915</v>
      </c>
      <c r="D113" s="12" t="s">
        <v>916</v>
      </c>
      <c r="E113" s="8" t="s">
        <v>917</v>
      </c>
      <c r="F113" s="12"/>
      <c r="G113" s="8" t="s">
        <v>29</v>
      </c>
      <c r="H113" s="36" t="s">
        <v>271</v>
      </c>
      <c r="I113" s="8" t="s">
        <v>159</v>
      </c>
      <c r="J113" s="8" t="s">
        <v>271</v>
      </c>
      <c r="K113" s="8" t="s">
        <v>159</v>
      </c>
      <c r="L113" s="2" t="str">
        <f t="shared" si="1"/>
        <v>('LOGIN_MESSAGE','SSO_LOGIN_FAIL','SSO 인증 실패','SSO 인증을 실패하였습니다.',NULL,'Y','SYSTEM',NOW(),'SYSTEM',NOW()),</v>
      </c>
      <c r="M113" s="9"/>
    </row>
    <row r="114" spans="1:13" s="35" customFormat="1" x14ac:dyDescent="0.35">
      <c r="A114" s="43">
        <v>53</v>
      </c>
      <c r="B114" s="75" t="s">
        <v>881</v>
      </c>
      <c r="C114" s="8" t="s">
        <v>918</v>
      </c>
      <c r="D114" s="12" t="s">
        <v>919</v>
      </c>
      <c r="E114" s="8" t="s">
        <v>920</v>
      </c>
      <c r="F114" s="12"/>
      <c r="G114" s="8" t="s">
        <v>29</v>
      </c>
      <c r="H114" s="36" t="s">
        <v>271</v>
      </c>
      <c r="I114" s="8" t="s">
        <v>159</v>
      </c>
      <c r="J114" s="8" t="s">
        <v>271</v>
      </c>
      <c r="K114" s="8" t="s">
        <v>159</v>
      </c>
      <c r="L114" s="2" t="str">
        <f t="shared" si="1"/>
        <v>('LOGIN_MESSAGE','USER_NOT_FOUND','사용자 조회 불가','사용자 정보를 조회하지 못하였습니다.',NULL,'Y','SYSTEM',NOW(),'SYSTEM',NOW()),</v>
      </c>
      <c r="M114" s="9"/>
    </row>
    <row r="115" spans="1:13" ht="17.399999999999999" x14ac:dyDescent="0.35">
      <c r="A115" s="43">
        <v>54</v>
      </c>
      <c r="B115" s="106" t="s">
        <v>54</v>
      </c>
      <c r="C115" s="8" t="s">
        <v>581</v>
      </c>
      <c r="D115" s="12" t="s">
        <v>582</v>
      </c>
      <c r="E115" s="8"/>
      <c r="F115" s="12"/>
      <c r="G115" s="8" t="s">
        <v>29</v>
      </c>
      <c r="H115" s="36" t="s">
        <v>271</v>
      </c>
      <c r="I115" s="8" t="s">
        <v>159</v>
      </c>
      <c r="J115" s="8" t="s">
        <v>271</v>
      </c>
      <c r="K115" s="8" t="s">
        <v>159</v>
      </c>
      <c r="L115" s="2" t="str">
        <f t="shared" si="1"/>
        <v>('GROUP_ID','MENU_SE','메뉴 구분',NULL,NULL,'Y','SYSTEM',NOW(),'SYSTEM',NOW()),</v>
      </c>
      <c r="M115" s="9"/>
    </row>
    <row r="116" spans="1:13" x14ac:dyDescent="0.35">
      <c r="A116" s="43">
        <v>55</v>
      </c>
      <c r="B116" s="12" t="s">
        <v>581</v>
      </c>
      <c r="C116" s="8" t="s">
        <v>584</v>
      </c>
      <c r="D116" s="12" t="s">
        <v>585</v>
      </c>
      <c r="E116" s="8"/>
      <c r="F116" s="12"/>
      <c r="G116" s="8" t="s">
        <v>29</v>
      </c>
      <c r="H116" s="36" t="s">
        <v>271</v>
      </c>
      <c r="I116" s="8" t="s">
        <v>159</v>
      </c>
      <c r="J116" s="8" t="s">
        <v>271</v>
      </c>
      <c r="K116" s="8" t="s">
        <v>159</v>
      </c>
      <c r="L116" s="2" t="str">
        <f t="shared" si="1"/>
        <v>('MENU_SE','F','기능',NULL,NULL,'Y','SYSTEM',NOW(),'SYSTEM',NOW()),</v>
      </c>
      <c r="M116" s="9"/>
    </row>
    <row r="117" spans="1:13" x14ac:dyDescent="0.35">
      <c r="A117" s="43">
        <v>56</v>
      </c>
      <c r="B117" s="12" t="s">
        <v>581</v>
      </c>
      <c r="C117" s="8" t="s">
        <v>583</v>
      </c>
      <c r="D117" s="12" t="s">
        <v>582</v>
      </c>
      <c r="E117" s="8"/>
      <c r="F117" s="12"/>
      <c r="G117" s="8" t="s">
        <v>29</v>
      </c>
      <c r="H117" s="36" t="s">
        <v>271</v>
      </c>
      <c r="I117" s="8" t="s">
        <v>159</v>
      </c>
      <c r="J117" s="8" t="s">
        <v>271</v>
      </c>
      <c r="K117" s="8" t="s">
        <v>159</v>
      </c>
      <c r="L117" s="2" t="str">
        <f t="shared" si="1"/>
        <v>('MENU_SE','M','메뉴 구분',NULL,NULL,'Y','SYSTEM',NOW(),'SYSTEM',NOW()),</v>
      </c>
      <c r="M117" s="9"/>
    </row>
    <row r="118" spans="1:13" ht="17.399999999999999" x14ac:dyDescent="0.35">
      <c r="A118" s="43">
        <v>57</v>
      </c>
      <c r="B118" s="106" t="s">
        <v>54</v>
      </c>
      <c r="C118" s="8" t="s">
        <v>586</v>
      </c>
      <c r="D118" s="12" t="s">
        <v>587</v>
      </c>
      <c r="E118" s="8"/>
      <c r="F118" s="12"/>
      <c r="G118" s="8" t="s">
        <v>29</v>
      </c>
      <c r="H118" s="36" t="s">
        <v>271</v>
      </c>
      <c r="I118" s="8" t="s">
        <v>159</v>
      </c>
      <c r="J118" s="8" t="s">
        <v>271</v>
      </c>
      <c r="K118" s="8" t="s">
        <v>159</v>
      </c>
      <c r="L118" s="2" t="str">
        <f t="shared" si="1"/>
        <v>('GROUP_ID','OPEN_YN','공개 여부',NULL,NULL,'Y','SYSTEM',NOW(),'SYSTEM',NOW()),</v>
      </c>
      <c r="M118" s="9"/>
    </row>
    <row r="119" spans="1:13" x14ac:dyDescent="0.35">
      <c r="A119" s="43">
        <v>58</v>
      </c>
      <c r="B119" s="12" t="s">
        <v>586</v>
      </c>
      <c r="C119" s="8" t="s">
        <v>558</v>
      </c>
      <c r="D119" s="12" t="s">
        <v>588</v>
      </c>
      <c r="E119" s="8"/>
      <c r="F119" s="12"/>
      <c r="G119" s="8" t="s">
        <v>29</v>
      </c>
      <c r="H119" s="36" t="s">
        <v>271</v>
      </c>
      <c r="I119" s="8" t="s">
        <v>159</v>
      </c>
      <c r="J119" s="8" t="s">
        <v>271</v>
      </c>
      <c r="K119" s="8" t="s">
        <v>159</v>
      </c>
      <c r="L119" s="2" t="str">
        <f t="shared" si="1"/>
        <v>('OPEN_YN','N','비공개',NULL,NULL,'Y','SYSTEM',NOW(),'SYSTEM',NOW()),</v>
      </c>
      <c r="M119" s="9"/>
    </row>
    <row r="120" spans="1:13" x14ac:dyDescent="0.35">
      <c r="A120" s="43">
        <v>59</v>
      </c>
      <c r="B120" s="12" t="s">
        <v>586</v>
      </c>
      <c r="C120" s="8" t="s">
        <v>557</v>
      </c>
      <c r="D120" s="12" t="s">
        <v>589</v>
      </c>
      <c r="E120" s="8"/>
      <c r="F120" s="12"/>
      <c r="G120" s="8" t="s">
        <v>29</v>
      </c>
      <c r="H120" s="36" t="s">
        <v>271</v>
      </c>
      <c r="I120" s="8" t="s">
        <v>159</v>
      </c>
      <c r="J120" s="8" t="s">
        <v>271</v>
      </c>
      <c r="K120" s="8" t="s">
        <v>159</v>
      </c>
      <c r="L120" s="2" t="str">
        <f t="shared" si="1"/>
        <v>('OPEN_YN','Y','공개',NULL,NULL,'Y','SYSTEM',NOW(),'SYSTEM',NOW()),</v>
      </c>
      <c r="M120" s="9"/>
    </row>
    <row r="121" spans="1:13" s="35" customFormat="1" ht="17.399999999999999" x14ac:dyDescent="0.35">
      <c r="A121" s="43">
        <v>60</v>
      </c>
      <c r="B121" s="106" t="s">
        <v>54</v>
      </c>
      <c r="C121" s="8" t="s">
        <v>701</v>
      </c>
      <c r="D121" s="12" t="s">
        <v>702</v>
      </c>
      <c r="E121" s="8" t="s">
        <v>705</v>
      </c>
      <c r="F121" s="12"/>
      <c r="G121" s="8" t="s">
        <v>29</v>
      </c>
      <c r="H121" s="36" t="s">
        <v>271</v>
      </c>
      <c r="I121" s="8" t="s">
        <v>159</v>
      </c>
      <c r="J121" s="8" t="s">
        <v>271</v>
      </c>
      <c r="K121" s="8" t="s">
        <v>159</v>
      </c>
      <c r="L121" s="2" t="str">
        <f t="shared" si="1"/>
        <v>('GROUP_ID','POPUP_YN','팝업 사용 여부','공지사항 팝업 설정',NULL,'Y','SYSTEM',NOW(),'SYSTEM',NOW()),</v>
      </c>
      <c r="M121" s="9"/>
    </row>
    <row r="122" spans="1:13" s="35" customFormat="1" x14ac:dyDescent="0.35">
      <c r="A122" s="43">
        <v>61</v>
      </c>
      <c r="B122" s="12" t="s">
        <v>701</v>
      </c>
      <c r="C122" s="8" t="s">
        <v>706</v>
      </c>
      <c r="D122" s="12" t="s">
        <v>703</v>
      </c>
      <c r="E122" s="8"/>
      <c r="F122" s="12"/>
      <c r="G122" s="8" t="s">
        <v>29</v>
      </c>
      <c r="H122" s="36" t="s">
        <v>271</v>
      </c>
      <c r="I122" s="8" t="s">
        <v>159</v>
      </c>
      <c r="J122" s="8" t="s">
        <v>271</v>
      </c>
      <c r="K122" s="8" t="s">
        <v>159</v>
      </c>
      <c r="L122" s="2" t="str">
        <f t="shared" si="1"/>
        <v>('POPUP_YN','N','팝업 미사용',NULL,NULL,'Y','SYSTEM',NOW(),'SYSTEM',NOW()),</v>
      </c>
      <c r="M122" s="9"/>
    </row>
    <row r="123" spans="1:13" s="35" customFormat="1" x14ac:dyDescent="0.35">
      <c r="A123" s="43">
        <v>62</v>
      </c>
      <c r="B123" s="12" t="s">
        <v>701</v>
      </c>
      <c r="C123" s="8" t="s">
        <v>707</v>
      </c>
      <c r="D123" s="12" t="s">
        <v>704</v>
      </c>
      <c r="E123" s="8"/>
      <c r="F123" s="12"/>
      <c r="G123" s="8" t="s">
        <v>29</v>
      </c>
      <c r="H123" s="36" t="s">
        <v>271</v>
      </c>
      <c r="I123" s="8" t="s">
        <v>159</v>
      </c>
      <c r="J123" s="8" t="s">
        <v>271</v>
      </c>
      <c r="K123" s="8" t="s">
        <v>159</v>
      </c>
      <c r="L123" s="2" t="str">
        <f t="shared" si="1"/>
        <v>('POPUP_YN','Y','팝업 사용',NULL,NULL,'Y','SYSTEM',NOW(),'SYSTEM',NOW()),</v>
      </c>
      <c r="M123" s="9"/>
    </row>
    <row r="124" spans="1:13" ht="17.399999999999999" x14ac:dyDescent="0.35">
      <c r="A124" s="43">
        <v>63</v>
      </c>
      <c r="B124" s="106" t="s">
        <v>54</v>
      </c>
      <c r="C124" s="17" t="s">
        <v>590</v>
      </c>
      <c r="D124" s="103" t="s">
        <v>591</v>
      </c>
      <c r="E124" s="17"/>
      <c r="F124" s="12"/>
      <c r="G124" s="8" t="s">
        <v>29</v>
      </c>
      <c r="H124" s="36" t="s">
        <v>271</v>
      </c>
      <c r="I124" s="8" t="s">
        <v>159</v>
      </c>
      <c r="J124" s="8" t="s">
        <v>271</v>
      </c>
      <c r="K124" s="8" t="s">
        <v>159</v>
      </c>
      <c r="L124" s="2" t="str">
        <f t="shared" si="1"/>
        <v>('GROUP_ID','QNA_CAT','QNA 카테고리',NULL,NULL,'Y','SYSTEM',NOW(),'SYSTEM',NOW()),</v>
      </c>
      <c r="M124" s="9"/>
    </row>
    <row r="125" spans="1:13" x14ac:dyDescent="0.35">
      <c r="A125" s="43">
        <v>64</v>
      </c>
      <c r="B125" s="103" t="s">
        <v>590</v>
      </c>
      <c r="C125" s="8" t="s">
        <v>568</v>
      </c>
      <c r="D125" s="12" t="s">
        <v>571</v>
      </c>
      <c r="E125" s="17"/>
      <c r="F125" s="12"/>
      <c r="G125" s="8" t="s">
        <v>29</v>
      </c>
      <c r="H125" s="36" t="s">
        <v>271</v>
      </c>
      <c r="I125" s="8" t="s">
        <v>159</v>
      </c>
      <c r="J125" s="8" t="s">
        <v>271</v>
      </c>
      <c r="K125" s="8" t="s">
        <v>159</v>
      </c>
      <c r="L125" s="2" t="str">
        <f t="shared" si="1"/>
        <v>('QNA_CAT','ETC','기타',NULL,NULL,'Y','SYSTEM',NOW(),'SYSTEM',NOW()),</v>
      </c>
      <c r="M125" s="9"/>
    </row>
    <row r="126" spans="1:13" x14ac:dyDescent="0.35">
      <c r="A126" s="43">
        <v>65</v>
      </c>
      <c r="B126" s="103" t="s">
        <v>590</v>
      </c>
      <c r="C126" s="8" t="s">
        <v>569</v>
      </c>
      <c r="D126" s="12" t="s">
        <v>572</v>
      </c>
      <c r="E126" s="17"/>
      <c r="F126" s="12"/>
      <c r="G126" s="8" t="s">
        <v>29</v>
      </c>
      <c r="H126" s="36" t="s">
        <v>271</v>
      </c>
      <c r="I126" s="8" t="s">
        <v>159</v>
      </c>
      <c r="J126" s="8" t="s">
        <v>271</v>
      </c>
      <c r="K126" s="8" t="s">
        <v>159</v>
      </c>
      <c r="L126" s="2" t="str">
        <f t="shared" si="1"/>
        <v>('QNA_CAT','LOGIN','로그인',NULL,NULL,'Y','SYSTEM',NOW(),'SYSTEM',NOW()),</v>
      </c>
      <c r="M126" s="9"/>
    </row>
    <row r="127" spans="1:13" x14ac:dyDescent="0.35">
      <c r="A127" s="43">
        <v>66</v>
      </c>
      <c r="B127" s="103" t="s">
        <v>590</v>
      </c>
      <c r="C127" s="8" t="s">
        <v>570</v>
      </c>
      <c r="D127" s="12" t="s">
        <v>573</v>
      </c>
      <c r="E127" s="17"/>
      <c r="F127" s="12"/>
      <c r="G127" s="8" t="s">
        <v>29</v>
      </c>
      <c r="H127" s="36" t="s">
        <v>271</v>
      </c>
      <c r="I127" s="8" t="s">
        <v>159</v>
      </c>
      <c r="J127" s="8" t="s">
        <v>271</v>
      </c>
      <c r="K127" s="8" t="s">
        <v>159</v>
      </c>
      <c r="L127" s="2" t="str">
        <f t="shared" ref="L127:L140" si="2">"('"&amp;B127&amp;"','"&amp;C127&amp;"','"&amp;D127&amp;"',"&amp;IF(E127="","NULL","'"&amp;E127&amp;"'")&amp;","&amp;IF(F127="","NULL",F127)&amp;",'"&amp;G127&amp;"','"&amp;H127&amp;"',"&amp;I127&amp;",'"&amp;J127&amp;"',"&amp;K127&amp;IF(A128="",");","),")</f>
        <v>('QNA_CAT','MANUAL','사용문의',NULL,NULL,'Y','SYSTEM',NOW(),'SYSTEM',NOW()),</v>
      </c>
      <c r="M127" s="9"/>
    </row>
    <row r="128" spans="1:13" x14ac:dyDescent="0.35">
      <c r="A128" s="43">
        <v>67</v>
      </c>
      <c r="B128" s="103" t="s">
        <v>590</v>
      </c>
      <c r="C128" s="8" t="s">
        <v>565</v>
      </c>
      <c r="D128" s="12" t="s">
        <v>574</v>
      </c>
      <c r="E128" s="17"/>
      <c r="F128" s="12"/>
      <c r="G128" s="8" t="s">
        <v>29</v>
      </c>
      <c r="H128" s="36" t="s">
        <v>271</v>
      </c>
      <c r="I128" s="8" t="s">
        <v>159</v>
      </c>
      <c r="J128" s="8" t="s">
        <v>271</v>
      </c>
      <c r="K128" s="8" t="s">
        <v>159</v>
      </c>
      <c r="L128" s="2" t="str">
        <f t="shared" si="2"/>
        <v>('QNA_CAT','PROJECT','프로젝트',NULL,NULL,'Y','SYSTEM',NOW(),'SYSTEM',NOW()),</v>
      </c>
      <c r="M128" s="9"/>
    </row>
    <row r="129" spans="1:13" x14ac:dyDescent="0.35">
      <c r="A129" s="43">
        <v>68</v>
      </c>
      <c r="B129" s="103" t="s">
        <v>590</v>
      </c>
      <c r="C129" s="8" t="s">
        <v>544</v>
      </c>
      <c r="D129" s="12" t="s">
        <v>545</v>
      </c>
      <c r="E129" s="17"/>
      <c r="F129" s="12"/>
      <c r="G129" s="8" t="s">
        <v>29</v>
      </c>
      <c r="H129" s="36" t="s">
        <v>271</v>
      </c>
      <c r="I129" s="8" t="s">
        <v>159</v>
      </c>
      <c r="J129" s="8" t="s">
        <v>271</v>
      </c>
      <c r="K129" s="8" t="s">
        <v>159</v>
      </c>
      <c r="L129" s="2" t="str">
        <f t="shared" si="2"/>
        <v>('QNA_CAT','SYSTEM','시스템',NULL,NULL,'Y','SYSTEM',NOW(),'SYSTEM',NOW()),</v>
      </c>
      <c r="M129" s="9"/>
    </row>
    <row r="130" spans="1:13" ht="17.399999999999999" x14ac:dyDescent="0.35">
      <c r="A130" s="43">
        <v>69</v>
      </c>
      <c r="B130" s="106" t="s">
        <v>54</v>
      </c>
      <c r="C130" s="17" t="s">
        <v>592</v>
      </c>
      <c r="D130" s="103" t="s">
        <v>593</v>
      </c>
      <c r="E130" s="17"/>
      <c r="F130" s="12"/>
      <c r="G130" s="8" t="s">
        <v>29</v>
      </c>
      <c r="H130" s="36" t="s">
        <v>271</v>
      </c>
      <c r="I130" s="8" t="s">
        <v>159</v>
      </c>
      <c r="J130" s="8" t="s">
        <v>271</v>
      </c>
      <c r="K130" s="8" t="s">
        <v>159</v>
      </c>
      <c r="L130" s="2" t="str">
        <f t="shared" si="2"/>
        <v>('GROUP_ID','QNA_STAT_CODE','QNA 답변 상태',NULL,NULL,'Y','SYSTEM',NOW(),'SYSTEM',NOW()),</v>
      </c>
      <c r="M130" s="9"/>
    </row>
    <row r="131" spans="1:13" x14ac:dyDescent="0.35">
      <c r="A131" s="43">
        <v>70</v>
      </c>
      <c r="B131" s="103" t="s">
        <v>592</v>
      </c>
      <c r="C131" s="17" t="s">
        <v>594</v>
      </c>
      <c r="D131" s="103" t="s">
        <v>598</v>
      </c>
      <c r="E131" s="17"/>
      <c r="F131" s="12"/>
      <c r="G131" s="8" t="s">
        <v>29</v>
      </c>
      <c r="H131" s="36" t="s">
        <v>271</v>
      </c>
      <c r="I131" s="8" t="s">
        <v>159</v>
      </c>
      <c r="J131" s="8" t="s">
        <v>271</v>
      </c>
      <c r="K131" s="8" t="s">
        <v>159</v>
      </c>
      <c r="L131" s="2" t="str">
        <f t="shared" si="2"/>
        <v>('QNA_STAT_CODE','ANSWERED','답변 완료',NULL,NULL,'Y','SYSTEM',NOW(),'SYSTEM',NOW()),</v>
      </c>
      <c r="M131" s="9"/>
    </row>
    <row r="132" spans="1:13" x14ac:dyDescent="0.35">
      <c r="A132" s="43">
        <v>71</v>
      </c>
      <c r="B132" s="103" t="s">
        <v>592</v>
      </c>
      <c r="C132" s="17" t="s">
        <v>595</v>
      </c>
      <c r="D132" s="103" t="s">
        <v>599</v>
      </c>
      <c r="E132" s="17"/>
      <c r="F132" s="12"/>
      <c r="G132" s="8" t="s">
        <v>29</v>
      </c>
      <c r="H132" s="36" t="s">
        <v>271</v>
      </c>
      <c r="I132" s="8" t="s">
        <v>159</v>
      </c>
      <c r="J132" s="8" t="s">
        <v>271</v>
      </c>
      <c r="K132" s="8" t="s">
        <v>159</v>
      </c>
      <c r="L132" s="2" t="str">
        <f t="shared" si="2"/>
        <v>('QNA_STAT_CODE','READED','확인중',NULL,NULL,'Y','SYSTEM',NOW(),'SYSTEM',NOW()),</v>
      </c>
      <c r="M132" s="9"/>
    </row>
    <row r="133" spans="1:13" x14ac:dyDescent="0.35">
      <c r="A133" s="43">
        <v>72</v>
      </c>
      <c r="B133" s="103" t="s">
        <v>592</v>
      </c>
      <c r="C133" s="17" t="s">
        <v>596</v>
      </c>
      <c r="D133" s="103" t="s">
        <v>597</v>
      </c>
      <c r="E133" s="17"/>
      <c r="F133" s="12"/>
      <c r="G133" s="8" t="s">
        <v>29</v>
      </c>
      <c r="H133" s="36" t="s">
        <v>271</v>
      </c>
      <c r="I133" s="8" t="s">
        <v>159</v>
      </c>
      <c r="J133" s="8" t="s">
        <v>271</v>
      </c>
      <c r="K133" s="8" t="s">
        <v>159</v>
      </c>
      <c r="L133" s="2" t="str">
        <f t="shared" si="2"/>
        <v>('QNA_STAT_CODE','UNREAD','미확인',NULL,NULL,'Y','SYSTEM',NOW(),'SYSTEM',NOW()),</v>
      </c>
      <c r="M133" s="9"/>
    </row>
    <row r="134" spans="1:13" ht="17.399999999999999" x14ac:dyDescent="0.35">
      <c r="A134" s="43">
        <v>73</v>
      </c>
      <c r="B134" s="106" t="s">
        <v>54</v>
      </c>
      <c r="C134" s="17" t="s">
        <v>600</v>
      </c>
      <c r="D134" s="103" t="s">
        <v>601</v>
      </c>
      <c r="E134" s="17"/>
      <c r="F134" s="12"/>
      <c r="G134" s="8" t="s">
        <v>29</v>
      </c>
      <c r="H134" s="36" t="s">
        <v>271</v>
      </c>
      <c r="I134" s="8" t="s">
        <v>159</v>
      </c>
      <c r="J134" s="8" t="s">
        <v>271</v>
      </c>
      <c r="K134" s="8" t="s">
        <v>159</v>
      </c>
      <c r="L134" s="2" t="str">
        <f t="shared" si="2"/>
        <v>('GROUP_ID','USER_SEARCH_CODE','사용자 검색 구분',NULL,NULL,'Y','SYSTEM',NOW(),'SYSTEM',NOW()),</v>
      </c>
      <c r="M134" s="9"/>
    </row>
    <row r="135" spans="1:13" x14ac:dyDescent="0.35">
      <c r="A135" s="43">
        <v>74</v>
      </c>
      <c r="B135" s="103" t="s">
        <v>600</v>
      </c>
      <c r="C135" s="17" t="s">
        <v>607</v>
      </c>
      <c r="D135" s="103" t="s">
        <v>611</v>
      </c>
      <c r="E135" s="17"/>
      <c r="F135" s="12"/>
      <c r="G135" s="8" t="s">
        <v>29</v>
      </c>
      <c r="H135" s="36" t="s">
        <v>271</v>
      </c>
      <c r="I135" s="8" t="s">
        <v>159</v>
      </c>
      <c r="J135" s="8" t="s">
        <v>271</v>
      </c>
      <c r="K135" s="8" t="s">
        <v>159</v>
      </c>
      <c r="L135" s="2" t="str">
        <f t="shared" si="2"/>
        <v>('USER_SEARCH_CODE','deptNm','부서명',NULL,NULL,'Y','SYSTEM',NOW(),'SYSTEM',NOW()),</v>
      </c>
      <c r="M135" s="9"/>
    </row>
    <row r="136" spans="1:13" x14ac:dyDescent="0.35">
      <c r="A136" s="43">
        <v>75</v>
      </c>
      <c r="B136" s="103" t="s">
        <v>600</v>
      </c>
      <c r="C136" s="17" t="s">
        <v>606</v>
      </c>
      <c r="D136" s="103" t="s">
        <v>610</v>
      </c>
      <c r="E136" s="17"/>
      <c r="F136" s="12"/>
      <c r="G136" s="8" t="s">
        <v>29</v>
      </c>
      <c r="H136" s="36" t="s">
        <v>271</v>
      </c>
      <c r="I136" s="8" t="s">
        <v>159</v>
      </c>
      <c r="J136" s="8" t="s">
        <v>271</v>
      </c>
      <c r="K136" s="8" t="s">
        <v>159</v>
      </c>
      <c r="L136" s="2" t="str">
        <f t="shared" si="2"/>
        <v>('USER_SEARCH_CODE','userId','사번',NULL,NULL,'Y','SYSTEM',NOW(),'SYSTEM',NOW()),</v>
      </c>
      <c r="M136" s="9"/>
    </row>
    <row r="137" spans="1:13" x14ac:dyDescent="0.35">
      <c r="A137" s="43">
        <v>76</v>
      </c>
      <c r="B137" s="103" t="s">
        <v>600</v>
      </c>
      <c r="C137" s="17" t="s">
        <v>608</v>
      </c>
      <c r="D137" s="103" t="s">
        <v>609</v>
      </c>
      <c r="E137" s="17"/>
      <c r="F137" s="12"/>
      <c r="G137" s="8" t="s">
        <v>29</v>
      </c>
      <c r="H137" s="36" t="s">
        <v>271</v>
      </c>
      <c r="I137" s="8" t="s">
        <v>159</v>
      </c>
      <c r="J137" s="8" t="s">
        <v>271</v>
      </c>
      <c r="K137" s="8" t="s">
        <v>159</v>
      </c>
      <c r="L137" s="2" t="str">
        <f t="shared" si="2"/>
        <v>('USER_SEARCH_CODE','userNm','성명',NULL,NULL,'Y','SYSTEM',NOW(),'SYSTEM',NOW()),</v>
      </c>
      <c r="M137" s="9"/>
    </row>
    <row r="138" spans="1:13" ht="17.399999999999999" x14ac:dyDescent="0.35">
      <c r="A138" s="43">
        <v>77</v>
      </c>
      <c r="B138" s="107" t="s">
        <v>54</v>
      </c>
      <c r="C138" s="17" t="s">
        <v>602</v>
      </c>
      <c r="D138" s="103" t="s">
        <v>605</v>
      </c>
      <c r="E138" s="17"/>
      <c r="F138" s="12"/>
      <c r="G138" s="8" t="s">
        <v>29</v>
      </c>
      <c r="H138" s="36" t="s">
        <v>271</v>
      </c>
      <c r="I138" s="8" t="s">
        <v>159</v>
      </c>
      <c r="J138" s="8" t="s">
        <v>271</v>
      </c>
      <c r="K138" s="8" t="s">
        <v>159</v>
      </c>
      <c r="L138" s="2" t="str">
        <f t="shared" si="2"/>
        <v>('GROUP_ID','USE_YN','사용 여부',NULL,NULL,'Y','SYSTEM',NOW(),'SYSTEM',NOW()),</v>
      </c>
      <c r="M138" s="9"/>
    </row>
    <row r="139" spans="1:13" x14ac:dyDescent="0.35">
      <c r="A139" s="43">
        <v>78</v>
      </c>
      <c r="B139" s="103" t="s">
        <v>602</v>
      </c>
      <c r="C139" s="8" t="s">
        <v>558</v>
      </c>
      <c r="D139" s="103" t="s">
        <v>604</v>
      </c>
      <c r="E139" s="17"/>
      <c r="F139" s="12"/>
      <c r="G139" s="8" t="s">
        <v>29</v>
      </c>
      <c r="H139" s="36" t="s">
        <v>271</v>
      </c>
      <c r="I139" s="8" t="s">
        <v>159</v>
      </c>
      <c r="J139" s="8" t="s">
        <v>271</v>
      </c>
      <c r="K139" s="8" t="s">
        <v>159</v>
      </c>
      <c r="L139" s="2" t="str">
        <f t="shared" si="2"/>
        <v>('USE_YN','N','미사용',NULL,NULL,'Y','SYSTEM',NOW(),'SYSTEM',NOW()),</v>
      </c>
      <c r="M139" s="9"/>
    </row>
    <row r="140" spans="1:13" x14ac:dyDescent="0.35">
      <c r="A140" s="43">
        <v>79</v>
      </c>
      <c r="B140" s="103" t="s">
        <v>602</v>
      </c>
      <c r="C140" s="8" t="s">
        <v>557</v>
      </c>
      <c r="D140" s="103" t="s">
        <v>603</v>
      </c>
      <c r="E140" s="17"/>
      <c r="F140" s="12"/>
      <c r="G140" s="8" t="s">
        <v>29</v>
      </c>
      <c r="H140" s="36" t="s">
        <v>271</v>
      </c>
      <c r="I140" s="8" t="s">
        <v>159</v>
      </c>
      <c r="J140" s="8" t="s">
        <v>271</v>
      </c>
      <c r="K140" s="8" t="s">
        <v>159</v>
      </c>
      <c r="L140" s="2" t="str">
        <f t="shared" si="2"/>
        <v>('USE_YN','Y','사용',NULL,NULL,'Y','SYSTEM',NOW(),'SYSTEM',NOW());</v>
      </c>
      <c r="M140" s="9"/>
    </row>
    <row r="141" spans="1:13" s="35" customFormat="1" x14ac:dyDescent="0.35">
      <c r="A141" s="58"/>
      <c r="B141" s="58"/>
      <c r="D141" s="58"/>
      <c r="E141" s="16"/>
      <c r="F141" s="75"/>
      <c r="G141" s="11"/>
      <c r="H141" s="96"/>
      <c r="I141" s="11"/>
      <c r="J141" s="11"/>
    </row>
    <row r="142" spans="1:13" x14ac:dyDescent="0.35">
      <c r="E142" s="16"/>
      <c r="F142" s="75"/>
      <c r="G142" s="11"/>
      <c r="H142" s="96"/>
      <c r="I142" s="11"/>
      <c r="J142" s="11"/>
    </row>
    <row r="143" spans="1:13" x14ac:dyDescent="0.35">
      <c r="E143" s="16"/>
      <c r="F143" s="75"/>
      <c r="G143" s="11"/>
      <c r="H143" s="96"/>
      <c r="I143" s="11"/>
      <c r="J143" s="11"/>
    </row>
    <row r="144" spans="1:13" x14ac:dyDescent="0.35">
      <c r="A144" s="133" t="str">
        <f>VLOOKUP(C144,table!B:D,3,FALSE)</f>
        <v>공통</v>
      </c>
      <c r="B144" s="133"/>
      <c r="C144" s="134" t="s">
        <v>27</v>
      </c>
      <c r="D144" s="134"/>
      <c r="E144" s="134"/>
      <c r="F144" s="134"/>
      <c r="G144" s="134"/>
      <c r="H144" s="134"/>
      <c r="I144" s="134"/>
      <c r="J144" s="134"/>
      <c r="K144" s="133" t="s">
        <v>156</v>
      </c>
    </row>
    <row r="145" spans="1:11" x14ac:dyDescent="0.35">
      <c r="A145" s="133"/>
      <c r="B145" s="133"/>
      <c r="C145" s="134" t="str">
        <f>VLOOKUP(C144,table!B:D,2,FALSE)</f>
        <v>T_DEPT</v>
      </c>
      <c r="D145" s="134"/>
      <c r="E145" s="134"/>
      <c r="F145" s="134"/>
      <c r="G145" s="134"/>
      <c r="H145" s="134"/>
      <c r="I145" s="134"/>
      <c r="J145" s="134"/>
      <c r="K145" s="133"/>
    </row>
    <row r="146" spans="1:11" x14ac:dyDescent="0.35">
      <c r="A146" s="133" t="s">
        <v>157</v>
      </c>
      <c r="B146" s="101" t="s">
        <v>73</v>
      </c>
      <c r="C146" s="7" t="s">
        <v>71</v>
      </c>
      <c r="D146" s="101" t="s">
        <v>69</v>
      </c>
      <c r="E146" s="7" t="s">
        <v>75</v>
      </c>
      <c r="F146" s="101" t="s">
        <v>86</v>
      </c>
      <c r="G146" s="7" t="s">
        <v>57</v>
      </c>
      <c r="H146" s="95" t="s">
        <v>379</v>
      </c>
      <c r="I146" s="7" t="s">
        <v>84</v>
      </c>
      <c r="J146" s="7" t="s">
        <v>88</v>
      </c>
      <c r="K146" s="2" t="str">
        <f>"TRUNCATE TABLE "&amp;$C145&amp;";"</f>
        <v>TRUNCATE TABLE T_DEPT;</v>
      </c>
    </row>
    <row r="147" spans="1:11" x14ac:dyDescent="0.35">
      <c r="A147" s="133"/>
      <c r="B147" s="101" t="s">
        <v>74</v>
      </c>
      <c r="C147" s="7" t="s">
        <v>72</v>
      </c>
      <c r="D147" s="101" t="s">
        <v>70</v>
      </c>
      <c r="E147" s="7" t="s">
        <v>76</v>
      </c>
      <c r="F147" s="101" t="s">
        <v>87</v>
      </c>
      <c r="G147" s="7" t="s">
        <v>58</v>
      </c>
      <c r="H147" s="95" t="s">
        <v>55</v>
      </c>
      <c r="I147" s="7" t="s">
        <v>85</v>
      </c>
      <c r="J147" s="7" t="s">
        <v>89</v>
      </c>
      <c r="K147" s="2" t="str">
        <f>"INSERT INTO "&amp;C145&amp;" ("&amp;B147&amp;","&amp;C147&amp;","&amp;D147&amp;","&amp;E147&amp;","&amp;F147&amp;","&amp;G147&amp;","&amp;H147&amp;","&amp;I147&amp;","&amp;J147&amp;") VALUES"</f>
        <v>INSERT INTO T_DEPT (DEPT_CODE,DEPT_NM,HDEPT_CODE,USE_YN,MODI_SE,RGST_ID,RGST_DT,MODI_ID,MODI_DT) VALUES</v>
      </c>
    </row>
    <row r="148" spans="1:11" x14ac:dyDescent="0.35">
      <c r="A148" s="43">
        <v>1</v>
      </c>
      <c r="B148" s="12" t="s">
        <v>934</v>
      </c>
      <c r="C148" s="8" t="s">
        <v>1104</v>
      </c>
      <c r="D148" s="12"/>
      <c r="E148" s="8" t="s">
        <v>29</v>
      </c>
      <c r="F148" s="12" t="s">
        <v>935</v>
      </c>
      <c r="G148" s="8" t="s">
        <v>936</v>
      </c>
      <c r="H148" s="36" t="s">
        <v>159</v>
      </c>
      <c r="I148" s="8" t="s">
        <v>271</v>
      </c>
      <c r="J148" s="8" t="s">
        <v>159</v>
      </c>
      <c r="K148" s="2" t="str">
        <f>"('"&amp;B148&amp;"','"&amp;C148&amp;"',"&amp;IF(D148="","NULL","'"&amp;D148&amp;"'")&amp;",'"&amp;E148&amp;"','"&amp;F148&amp;"','"&amp;G148&amp;"',"&amp;H148&amp;",'"&amp;I148&amp;"',"&amp;J148&amp;IF(A149="",");","),")</f>
        <v>('D0','피플러스',NULL,'Y','C','SYSTEM',NOW(),'SYSTEM',NOW()),</v>
      </c>
    </row>
    <row r="149" spans="1:11" x14ac:dyDescent="0.35">
      <c r="A149" s="43">
        <v>2</v>
      </c>
      <c r="B149" s="12" t="s">
        <v>659</v>
      </c>
      <c r="C149" s="8" t="s">
        <v>937</v>
      </c>
      <c r="D149" s="12" t="s">
        <v>940</v>
      </c>
      <c r="E149" s="8" t="s">
        <v>29</v>
      </c>
      <c r="F149" s="12" t="s">
        <v>935</v>
      </c>
      <c r="G149" s="8" t="s">
        <v>936</v>
      </c>
      <c r="H149" s="36" t="s">
        <v>159</v>
      </c>
      <c r="I149" s="8" t="s">
        <v>271</v>
      </c>
      <c r="J149" s="8" t="s">
        <v>159</v>
      </c>
      <c r="K149" s="2" t="str">
        <f t="shared" ref="K149:K154" si="3">"('"&amp;B149&amp;"','"&amp;C149&amp;"',"&amp;IF(D149="","NULL","'"&amp;D149&amp;"'")&amp;",'"&amp;E149&amp;"','"&amp;F149&amp;"','"&amp;G149&amp;"',"&amp;H149&amp;",'"&amp;I149&amp;"',"&amp;J149&amp;IF(A150="",");","),")</f>
        <v>('D1','경영지원그룹','S1','Y','C','SYSTEM',NOW(),'SYSTEM',NOW()),</v>
      </c>
    </row>
    <row r="150" spans="1:11" s="35" customFormat="1" x14ac:dyDescent="0.35">
      <c r="A150" s="43">
        <v>3</v>
      </c>
      <c r="B150" s="12" t="s">
        <v>938</v>
      </c>
      <c r="C150" s="8" t="s">
        <v>939</v>
      </c>
      <c r="D150" s="12" t="s">
        <v>940</v>
      </c>
      <c r="E150" s="8" t="s">
        <v>29</v>
      </c>
      <c r="F150" s="12" t="s">
        <v>935</v>
      </c>
      <c r="G150" s="8" t="s">
        <v>936</v>
      </c>
      <c r="H150" s="36" t="s">
        <v>159</v>
      </c>
      <c r="I150" s="8" t="s">
        <v>271</v>
      </c>
      <c r="J150" s="8" t="s">
        <v>159</v>
      </c>
      <c r="K150" s="2" t="str">
        <f t="shared" si="3"/>
        <v>('D10','디자인부','S1','Y','C','SYSTEM',NOW(),'SYSTEM',NOW()),</v>
      </c>
    </row>
    <row r="151" spans="1:11" s="35" customFormat="1" x14ac:dyDescent="0.35">
      <c r="A151" s="43">
        <v>4</v>
      </c>
      <c r="B151" s="12" t="s">
        <v>660</v>
      </c>
      <c r="C151" s="8" t="s">
        <v>941</v>
      </c>
      <c r="D151" s="12" t="s">
        <v>940</v>
      </c>
      <c r="E151" s="8" t="s">
        <v>29</v>
      </c>
      <c r="F151" s="12" t="s">
        <v>935</v>
      </c>
      <c r="G151" s="8" t="s">
        <v>936</v>
      </c>
      <c r="H151" s="36" t="s">
        <v>159</v>
      </c>
      <c r="I151" s="8" t="s">
        <v>271</v>
      </c>
      <c r="J151" s="8" t="s">
        <v>159</v>
      </c>
      <c r="K151" s="2" t="str">
        <f t="shared" si="3"/>
        <v>('D2','경영지원부','S1','Y','C','SYSTEM',NOW(),'SYSTEM',NOW()),</v>
      </c>
    </row>
    <row r="152" spans="1:11" s="35" customFormat="1" x14ac:dyDescent="0.35">
      <c r="A152" s="43">
        <v>5</v>
      </c>
      <c r="B152" s="12" t="s">
        <v>661</v>
      </c>
      <c r="C152" s="8" t="s">
        <v>942</v>
      </c>
      <c r="D152" s="12" t="s">
        <v>940</v>
      </c>
      <c r="E152" s="8" t="s">
        <v>29</v>
      </c>
      <c r="F152" s="12" t="s">
        <v>935</v>
      </c>
      <c r="G152" s="8" t="s">
        <v>936</v>
      </c>
      <c r="H152" s="36" t="s">
        <v>159</v>
      </c>
      <c r="I152" s="8" t="s">
        <v>271</v>
      </c>
      <c r="J152" s="8" t="s">
        <v>159</v>
      </c>
      <c r="K152" s="2" t="str">
        <f t="shared" si="3"/>
        <v>('D3','영업부','S1','Y','C','SYSTEM',NOW(),'SYSTEM',NOW()),</v>
      </c>
    </row>
    <row r="153" spans="1:11" s="35" customFormat="1" x14ac:dyDescent="0.35">
      <c r="A153" s="43">
        <v>6</v>
      </c>
      <c r="B153" s="12" t="s">
        <v>662</v>
      </c>
      <c r="C153" s="8" t="s">
        <v>943</v>
      </c>
      <c r="D153" s="12" t="s">
        <v>946</v>
      </c>
      <c r="E153" s="8" t="s">
        <v>29</v>
      </c>
      <c r="F153" s="12" t="s">
        <v>935</v>
      </c>
      <c r="G153" s="8" t="s">
        <v>936</v>
      </c>
      <c r="H153" s="36" t="s">
        <v>159</v>
      </c>
      <c r="I153" s="8" t="s">
        <v>271</v>
      </c>
      <c r="J153" s="8" t="s">
        <v>159</v>
      </c>
      <c r="K153" s="2" t="str">
        <f t="shared" si="3"/>
        <v>('D4','개발그룹','S2','Y','C','SYSTEM',NOW(),'SYSTEM',NOW()),</v>
      </c>
    </row>
    <row r="154" spans="1:11" s="35" customFormat="1" x14ac:dyDescent="0.35">
      <c r="A154" s="43">
        <v>7</v>
      </c>
      <c r="B154" s="12" t="s">
        <v>663</v>
      </c>
      <c r="C154" s="8" t="s">
        <v>944</v>
      </c>
      <c r="D154" s="12" t="s">
        <v>946</v>
      </c>
      <c r="E154" s="8" t="s">
        <v>29</v>
      </c>
      <c r="F154" s="12" t="s">
        <v>935</v>
      </c>
      <c r="G154" s="8" t="s">
        <v>936</v>
      </c>
      <c r="H154" s="36" t="s">
        <v>159</v>
      </c>
      <c r="I154" s="8" t="s">
        <v>271</v>
      </c>
      <c r="J154" s="8" t="s">
        <v>159</v>
      </c>
      <c r="K154" s="2" t="str">
        <f t="shared" si="3"/>
        <v>('D5','개발부','S2','Y','C','SYSTEM',NOW(),'SYSTEM',NOW()),</v>
      </c>
    </row>
    <row r="155" spans="1:11" s="35" customFormat="1" x14ac:dyDescent="0.35">
      <c r="A155" s="43">
        <v>8</v>
      </c>
      <c r="B155" s="12" t="s">
        <v>664</v>
      </c>
      <c r="C155" s="8" t="s">
        <v>945</v>
      </c>
      <c r="D155" s="12" t="s">
        <v>946</v>
      </c>
      <c r="E155" s="8" t="s">
        <v>29</v>
      </c>
      <c r="F155" s="12" t="s">
        <v>935</v>
      </c>
      <c r="G155" s="8" t="s">
        <v>936</v>
      </c>
      <c r="H155" s="36" t="s">
        <v>159</v>
      </c>
      <c r="I155" s="8" t="s">
        <v>271</v>
      </c>
      <c r="J155" s="8" t="s">
        <v>159</v>
      </c>
      <c r="K155" s="2" t="str">
        <f>"('"&amp;B155&amp;"','"&amp;C155&amp;"',"&amp;IF(D155="","NULL","'"&amp;D155&amp;"'")&amp;",'"&amp;E155&amp;"','"&amp;F155&amp;"','"&amp;G155&amp;"',"&amp;H155&amp;",'"&amp;I155&amp;"',"&amp;J155&amp;IF(A156="",");","),")</f>
        <v>('D6','Data Analytics','S2','Y','C','SYSTEM',NOW(),'SYSTEM',NOW()),</v>
      </c>
    </row>
    <row r="156" spans="1:11" s="35" customFormat="1" x14ac:dyDescent="0.35">
      <c r="A156" s="43">
        <v>9</v>
      </c>
      <c r="B156" s="12" t="s">
        <v>947</v>
      </c>
      <c r="C156" s="8" t="s">
        <v>948</v>
      </c>
      <c r="D156" s="12" t="s">
        <v>946</v>
      </c>
      <c r="E156" s="8" t="s">
        <v>29</v>
      </c>
      <c r="F156" s="12" t="s">
        <v>935</v>
      </c>
      <c r="G156" s="8" t="s">
        <v>936</v>
      </c>
      <c r="H156" s="36" t="s">
        <v>159</v>
      </c>
      <c r="I156" s="8" t="s">
        <v>271</v>
      </c>
      <c r="J156" s="8" t="s">
        <v>159</v>
      </c>
      <c r="K156" s="2" t="str">
        <f>"('"&amp;B156&amp;"','"&amp;C156&amp;"',"&amp;IF(D156="","NULL","'"&amp;D156&amp;"'")&amp;",'"&amp;E156&amp;"','"&amp;F156&amp;"','"&amp;G156&amp;"',"&amp;H156&amp;",'"&amp;I156&amp;"',"&amp;J156&amp;IF(A157="",");","),")</f>
        <v>('D7','Data Engineering','S2','Y','C','SYSTEM',NOW(),'SYSTEM',NOW()),</v>
      </c>
    </row>
    <row r="157" spans="1:11" s="35" customFormat="1" x14ac:dyDescent="0.35">
      <c r="A157" s="43">
        <v>10</v>
      </c>
      <c r="B157" s="12" t="s">
        <v>949</v>
      </c>
      <c r="C157" s="8" t="s">
        <v>950</v>
      </c>
      <c r="D157" s="12" t="s">
        <v>946</v>
      </c>
      <c r="E157" s="8" t="s">
        <v>29</v>
      </c>
      <c r="F157" s="12" t="s">
        <v>935</v>
      </c>
      <c r="G157" s="8" t="s">
        <v>936</v>
      </c>
      <c r="H157" s="36" t="s">
        <v>159</v>
      </c>
      <c r="I157" s="8" t="s">
        <v>271</v>
      </c>
      <c r="J157" s="8" t="s">
        <v>159</v>
      </c>
      <c r="K157" s="2" t="str">
        <f>"('"&amp;B157&amp;"','"&amp;C157&amp;"',"&amp;IF(D157="","NULL","'"&amp;D157&amp;"'")&amp;",'"&amp;E157&amp;"','"&amp;F157&amp;"','"&amp;G157&amp;"',"&amp;H157&amp;",'"&amp;I157&amp;"',"&amp;J157&amp;IF(A158="",");","),")</f>
        <v>('D8','Data Service P/F','S2','Y','C','SYSTEM',NOW(),'SYSTEM',NOW()),</v>
      </c>
    </row>
    <row r="158" spans="1:11" s="35" customFormat="1" x14ac:dyDescent="0.35">
      <c r="A158" s="43">
        <v>11</v>
      </c>
      <c r="B158" s="12" t="s">
        <v>951</v>
      </c>
      <c r="C158" s="8" t="s">
        <v>952</v>
      </c>
      <c r="D158" s="12" t="s">
        <v>946</v>
      </c>
      <c r="E158" s="8" t="s">
        <v>29</v>
      </c>
      <c r="F158" s="12" t="s">
        <v>935</v>
      </c>
      <c r="G158" s="8" t="s">
        <v>936</v>
      </c>
      <c r="H158" s="36" t="s">
        <v>159</v>
      </c>
      <c r="I158" s="8" t="s">
        <v>271</v>
      </c>
      <c r="J158" s="8" t="s">
        <v>159</v>
      </c>
      <c r="K158" s="2" t="str">
        <f>"('"&amp;B158&amp;"','"&amp;C158&amp;"',"&amp;IF(D158="","NULL","'"&amp;D158&amp;"'")&amp;",'"&amp;E158&amp;"','"&amp;F158&amp;"','"&amp;G158&amp;"',"&amp;H158&amp;",'"&amp;I158&amp;"',"&amp;J158&amp;IF(A159="",");","),")</f>
        <v>('D9','웹개발부','S2','Y','C','SYSTEM',NOW(),'SYSTEM',NOW());</v>
      </c>
    </row>
    <row r="159" spans="1:11" x14ac:dyDescent="0.35">
      <c r="B159" s="10"/>
      <c r="D159" s="10"/>
      <c r="E159" s="9"/>
    </row>
    <row r="160" spans="1:11" x14ac:dyDescent="0.35">
      <c r="B160" s="10"/>
      <c r="D160" s="10"/>
      <c r="E160" s="9"/>
    </row>
    <row r="161" spans="1:10" x14ac:dyDescent="0.35">
      <c r="B161" s="10"/>
      <c r="D161" s="10"/>
      <c r="E161" s="9"/>
    </row>
    <row r="162" spans="1:10" x14ac:dyDescent="0.35">
      <c r="A162" s="133" t="str">
        <f>VLOOKUP(C162,table!B:D,3,FALSE)</f>
        <v>공통</v>
      </c>
      <c r="B162" s="133"/>
      <c r="C162" s="134" t="s">
        <v>33</v>
      </c>
      <c r="D162" s="134"/>
      <c r="E162" s="134"/>
      <c r="F162" s="134"/>
      <c r="G162" s="134"/>
      <c r="H162" s="134"/>
      <c r="I162" s="134"/>
      <c r="J162" s="133" t="s">
        <v>156</v>
      </c>
    </row>
    <row r="163" spans="1:10" x14ac:dyDescent="0.35">
      <c r="A163" s="133"/>
      <c r="B163" s="133"/>
      <c r="C163" s="134" t="str">
        <f>VLOOKUP(C162,table!B:D,2,FALSE)</f>
        <v>T_HDEPT</v>
      </c>
      <c r="D163" s="134"/>
      <c r="E163" s="134"/>
      <c r="F163" s="134"/>
      <c r="G163" s="134"/>
      <c r="H163" s="134"/>
      <c r="I163" s="134"/>
      <c r="J163" s="133"/>
    </row>
    <row r="164" spans="1:10" x14ac:dyDescent="0.35">
      <c r="A164" s="133" t="s">
        <v>157</v>
      </c>
      <c r="B164" s="101" t="s">
        <v>69</v>
      </c>
      <c r="C164" s="7" t="s">
        <v>67</v>
      </c>
      <c r="D164" s="101" t="s">
        <v>75</v>
      </c>
      <c r="E164" s="7" t="s">
        <v>86</v>
      </c>
      <c r="F164" s="101" t="s">
        <v>57</v>
      </c>
      <c r="G164" s="7" t="s">
        <v>379</v>
      </c>
      <c r="H164" s="95" t="s">
        <v>84</v>
      </c>
      <c r="I164" s="7" t="s">
        <v>88</v>
      </c>
      <c r="J164" s="2" t="str">
        <f>"TRUNCATE TABLE "&amp;$C163&amp;";"</f>
        <v>TRUNCATE TABLE T_HDEPT;</v>
      </c>
    </row>
    <row r="165" spans="1:10" x14ac:dyDescent="0.35">
      <c r="A165" s="133"/>
      <c r="B165" s="101" t="s">
        <v>70</v>
      </c>
      <c r="C165" s="7" t="s">
        <v>68</v>
      </c>
      <c r="D165" s="101" t="s">
        <v>76</v>
      </c>
      <c r="E165" s="7" t="s">
        <v>87</v>
      </c>
      <c r="F165" s="101" t="s">
        <v>58</v>
      </c>
      <c r="G165" s="7" t="s">
        <v>55</v>
      </c>
      <c r="H165" s="95" t="s">
        <v>85</v>
      </c>
      <c r="I165" s="7" t="s">
        <v>89</v>
      </c>
      <c r="J165" s="2" t="str">
        <f>"INSERT INTO "&amp;C163&amp;" ("&amp;B165&amp;","&amp;C165&amp;","&amp;D165&amp;","&amp;E165&amp;","&amp;F165&amp;","&amp;G165&amp;","&amp;H165&amp;","&amp;I165&amp;") VALUES"</f>
        <v>INSERT INTO T_HDEPT (HDEPT_CODE,HDEPT_NM,USE_YN,MODI_SE,RGST_ID,RGST_DT,MODI_ID,MODI_DT) VALUES</v>
      </c>
    </row>
    <row r="166" spans="1:10" x14ac:dyDescent="0.35">
      <c r="A166" s="43">
        <v>1</v>
      </c>
      <c r="B166" s="12" t="s">
        <v>168</v>
      </c>
      <c r="C166" s="8" t="s">
        <v>170</v>
      </c>
      <c r="D166" s="12" t="s">
        <v>172</v>
      </c>
      <c r="E166" s="8" t="s">
        <v>171</v>
      </c>
      <c r="F166" s="12" t="s">
        <v>271</v>
      </c>
      <c r="G166" s="8" t="s">
        <v>167</v>
      </c>
      <c r="H166" s="36" t="s">
        <v>271</v>
      </c>
      <c r="I166" s="8" t="s">
        <v>167</v>
      </c>
      <c r="J166" s="2" t="str">
        <f>"('"&amp;B166&amp;"','"&amp;C166&amp;"','"&amp;D166&amp;"','"&amp;E166&amp;"','"&amp;F166&amp;"',"&amp;G166&amp;",'"&amp;H166&amp;"',"&amp;I166&amp;IF(A167="",");","),")</f>
        <v>('S1','포털사업본부','Y','C','SYSTEM',NOW(),'SYSTEM',NOW()),</v>
      </c>
    </row>
    <row r="167" spans="1:10" x14ac:dyDescent="0.35">
      <c r="A167" s="43">
        <v>2</v>
      </c>
      <c r="B167" s="12" t="s">
        <v>169</v>
      </c>
      <c r="C167" s="8" t="s">
        <v>174</v>
      </c>
      <c r="D167" s="12" t="s">
        <v>172</v>
      </c>
      <c r="E167" s="8" t="s">
        <v>171</v>
      </c>
      <c r="F167" s="12" t="s">
        <v>271</v>
      </c>
      <c r="G167" s="8" t="s">
        <v>167</v>
      </c>
      <c r="H167" s="36" t="s">
        <v>271</v>
      </c>
      <c r="I167" s="8" t="s">
        <v>167</v>
      </c>
      <c r="J167" s="2" t="str">
        <f>"('"&amp;B167&amp;"','"&amp;C167&amp;"','"&amp;D167&amp;"','"&amp;E167&amp;"','"&amp;F167&amp;"',"&amp;G167&amp;",'"&amp;H167&amp;"',"&amp;I167&amp;IF(A168="",");","),")</f>
        <v>('S2','개발본부','Y','C','SYSTEM',NOW(),'SYSTEM',NOW());</v>
      </c>
    </row>
    <row r="168" spans="1:10" x14ac:dyDescent="0.35">
      <c r="B168" s="10"/>
      <c r="D168" s="10"/>
      <c r="E168" s="9"/>
    </row>
    <row r="169" spans="1:10" x14ac:dyDescent="0.35">
      <c r="B169" s="10"/>
      <c r="D169" s="10"/>
      <c r="E169" s="9"/>
    </row>
    <row r="170" spans="1:10" x14ac:dyDescent="0.35">
      <c r="B170" s="10"/>
      <c r="D170" s="10"/>
      <c r="E170" s="9"/>
    </row>
    <row r="171" spans="1:10" x14ac:dyDescent="0.35">
      <c r="A171" s="133" t="str">
        <f>VLOOKUP(C171,table!B:D,3,FALSE)</f>
        <v>공통</v>
      </c>
      <c r="B171" s="133"/>
      <c r="C171" s="134" t="s">
        <v>28</v>
      </c>
      <c r="D171" s="134"/>
      <c r="E171" s="134"/>
      <c r="F171" s="134"/>
      <c r="G171" s="134"/>
      <c r="H171" s="134"/>
      <c r="I171" s="134"/>
      <c r="J171" s="133" t="s">
        <v>156</v>
      </c>
    </row>
    <row r="172" spans="1:10" x14ac:dyDescent="0.35">
      <c r="A172" s="133"/>
      <c r="B172" s="133"/>
      <c r="C172" s="134" t="str">
        <f>VLOOKUP(C171,table!B:D,2,FALSE)</f>
        <v>T_PSTN</v>
      </c>
      <c r="D172" s="134"/>
      <c r="E172" s="134"/>
      <c r="F172" s="134"/>
      <c r="G172" s="134"/>
      <c r="H172" s="134"/>
      <c r="I172" s="134"/>
      <c r="J172" s="133"/>
    </row>
    <row r="173" spans="1:10" x14ac:dyDescent="0.35">
      <c r="A173" s="133" t="s">
        <v>157</v>
      </c>
      <c r="B173" s="101" t="s">
        <v>101</v>
      </c>
      <c r="C173" s="7" t="s">
        <v>99</v>
      </c>
      <c r="D173" s="101" t="s">
        <v>75</v>
      </c>
      <c r="E173" s="7" t="s">
        <v>86</v>
      </c>
      <c r="F173" s="101" t="s">
        <v>57</v>
      </c>
      <c r="G173" s="7" t="s">
        <v>379</v>
      </c>
      <c r="H173" s="95" t="s">
        <v>84</v>
      </c>
      <c r="I173" s="7" t="s">
        <v>88</v>
      </c>
      <c r="J173" s="2" t="str">
        <f>"TRUNCATE TABLE "&amp;$C172&amp;";"</f>
        <v>TRUNCATE TABLE T_PSTN;</v>
      </c>
    </row>
    <row r="174" spans="1:10" x14ac:dyDescent="0.35">
      <c r="A174" s="133"/>
      <c r="B174" s="101" t="s">
        <v>102</v>
      </c>
      <c r="C174" s="7" t="s">
        <v>100</v>
      </c>
      <c r="D174" s="101" t="s">
        <v>76</v>
      </c>
      <c r="E174" s="7" t="s">
        <v>87</v>
      </c>
      <c r="F174" s="101" t="s">
        <v>58</v>
      </c>
      <c r="G174" s="7" t="s">
        <v>55</v>
      </c>
      <c r="H174" s="95" t="s">
        <v>85</v>
      </c>
      <c r="I174" s="7" t="s">
        <v>89</v>
      </c>
      <c r="J174" s="2" t="str">
        <f>"INSERT INTO "&amp;C172&amp;" ("&amp;B174&amp;","&amp;C174&amp;","&amp;D174&amp;","&amp;E174&amp;","&amp;F174&amp;","&amp;G174&amp;","&amp;H174&amp;","&amp;I174&amp;") VALUES"</f>
        <v>INSERT INTO T_PSTN (PSTN_CODE,PSTN_NM,USE_YN,MODI_SE,RGST_ID,RGST_DT,MODI_ID,MODI_DT) VALUES</v>
      </c>
    </row>
    <row r="175" spans="1:10" x14ac:dyDescent="0.35">
      <c r="A175" s="43">
        <v>1</v>
      </c>
      <c r="B175" s="12" t="s">
        <v>176</v>
      </c>
      <c r="C175" s="8" t="s">
        <v>179</v>
      </c>
      <c r="D175" s="12" t="s">
        <v>172</v>
      </c>
      <c r="E175" s="8" t="s">
        <v>171</v>
      </c>
      <c r="F175" s="12" t="s">
        <v>271</v>
      </c>
      <c r="G175" s="8" t="s">
        <v>167</v>
      </c>
      <c r="H175" s="36" t="s">
        <v>271</v>
      </c>
      <c r="I175" s="8" t="s">
        <v>167</v>
      </c>
      <c r="J175" s="2" t="str">
        <f>"('"&amp;B175&amp;"','"&amp;C175&amp;"','"&amp;D175&amp;"','"&amp;E175&amp;"','"&amp;F175&amp;"',"&amp;G175&amp;",'"&amp;H175&amp;"',"&amp;I175&amp;IF(A176="",");","),")</f>
        <v>('P1','책임','Y','C','SYSTEM',NOW(),'SYSTEM',NOW()),</v>
      </c>
    </row>
    <row r="176" spans="1:10" x14ac:dyDescent="0.35">
      <c r="A176" s="43">
        <v>2</v>
      </c>
      <c r="B176" s="12" t="s">
        <v>177</v>
      </c>
      <c r="C176" s="8" t="s">
        <v>178</v>
      </c>
      <c r="D176" s="12" t="s">
        <v>172</v>
      </c>
      <c r="E176" s="8" t="s">
        <v>171</v>
      </c>
      <c r="F176" s="12" t="s">
        <v>271</v>
      </c>
      <c r="G176" s="8" t="s">
        <v>167</v>
      </c>
      <c r="H176" s="36" t="s">
        <v>271</v>
      </c>
      <c r="I176" s="8" t="s">
        <v>167</v>
      </c>
      <c r="J176" s="2" t="str">
        <f>"('"&amp;B176&amp;"','"&amp;C176&amp;"','"&amp;D176&amp;"','"&amp;E176&amp;"','"&amp;F176&amp;"',"&amp;G176&amp;",'"&amp;H176&amp;"',"&amp;I176&amp;IF(A177="",");","),")</f>
        <v>('P2','수석','Y','C','SYSTEM',NOW(),'SYSTEM',NOW());</v>
      </c>
    </row>
    <row r="180" spans="1:29" x14ac:dyDescent="0.35">
      <c r="A180" s="138" t="s">
        <v>371</v>
      </c>
      <c r="B180" s="139"/>
      <c r="C180" s="139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69"/>
    </row>
    <row r="181" spans="1:29" x14ac:dyDescent="0.35">
      <c r="A181" s="133" t="str">
        <f>VLOOKUP(C181,table!B:D,3,FALSE)</f>
        <v>관리자</v>
      </c>
      <c r="B181" s="133"/>
      <c r="C181" s="140" t="s">
        <v>981</v>
      </c>
      <c r="D181" s="141"/>
      <c r="E181" s="141"/>
      <c r="F181" s="141"/>
      <c r="G181" s="141"/>
      <c r="H181" s="141"/>
      <c r="I181" s="141"/>
      <c r="J181" s="141"/>
      <c r="K181" s="141"/>
      <c r="L181" s="141"/>
      <c r="M181" s="141"/>
      <c r="N181" s="133" t="s">
        <v>156</v>
      </c>
    </row>
    <row r="182" spans="1:29" x14ac:dyDescent="0.35">
      <c r="A182" s="133"/>
      <c r="B182" s="133"/>
      <c r="C182" s="135" t="str">
        <f>VLOOKUP(C181,table!B:D,2,FALSE)</f>
        <v>T_COMPANY</v>
      </c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3"/>
    </row>
    <row r="183" spans="1:29" x14ac:dyDescent="0.35">
      <c r="A183" s="133" t="s">
        <v>157</v>
      </c>
      <c r="B183" s="101" t="s">
        <v>990</v>
      </c>
      <c r="C183" s="7" t="s">
        <v>983</v>
      </c>
      <c r="D183" s="101" t="s">
        <v>984</v>
      </c>
      <c r="E183" s="7" t="s">
        <v>999</v>
      </c>
      <c r="F183" s="101" t="s">
        <v>989</v>
      </c>
      <c r="G183" s="7" t="s">
        <v>985</v>
      </c>
      <c r="H183" s="95" t="s">
        <v>996</v>
      </c>
      <c r="I183" s="7" t="s">
        <v>0</v>
      </c>
      <c r="J183" s="7" t="s">
        <v>446</v>
      </c>
      <c r="K183" s="7" t="s">
        <v>57</v>
      </c>
      <c r="L183" s="7" t="s">
        <v>379</v>
      </c>
      <c r="M183" s="7" t="s">
        <v>84</v>
      </c>
      <c r="N183" s="7" t="s">
        <v>88</v>
      </c>
      <c r="O183" s="2" t="str">
        <f>"TRUNCATE TABLE "&amp;$C182&amp;";"</f>
        <v>TRUNCATE TABLE T_COMPANY;</v>
      </c>
    </row>
    <row r="184" spans="1:29" x14ac:dyDescent="0.35">
      <c r="A184" s="133"/>
      <c r="B184" s="101" t="s">
        <v>991</v>
      </c>
      <c r="C184" s="7" t="s">
        <v>559</v>
      </c>
      <c r="D184" s="101" t="s">
        <v>988</v>
      </c>
      <c r="E184" s="7" t="s">
        <v>995</v>
      </c>
      <c r="F184" s="101" t="s">
        <v>1000</v>
      </c>
      <c r="G184" s="7" t="s">
        <v>992</v>
      </c>
      <c r="H184" s="95" t="s">
        <v>997</v>
      </c>
      <c r="I184" s="7" t="s">
        <v>994</v>
      </c>
      <c r="J184" s="7" t="s">
        <v>602</v>
      </c>
      <c r="K184" s="7" t="s">
        <v>58</v>
      </c>
      <c r="L184" s="7" t="s">
        <v>55</v>
      </c>
      <c r="M184" s="7" t="s">
        <v>85</v>
      </c>
      <c r="N184" s="7" t="s">
        <v>89</v>
      </c>
      <c r="O184" s="2" t="str">
        <f>"INSERT INTO "&amp;C182&amp;" ("&amp;B184&amp;","&amp;C184&amp;","&amp;D184&amp;","&amp;E184&amp;","&amp;F184&amp;","&amp;G184&amp;","&amp;H184&amp;","&amp;I184&amp;","&amp;J184&amp;","&amp;K184&amp;","&amp;L184&amp;","&amp;M184&amp;","&amp;N184&amp;") VALUES"</f>
        <v>INSERT INTO T_COMPANY (COMPANY_ID,COMPANY_CODE,COMPANY_NO,TELEPHONE_NO,COMPANY_NM,ADDRESS,COMPANY_DSC,NOTE,USE_YN,RGST_ID,RGST_DT,MODI_ID,MODI_DT) VALUES</v>
      </c>
    </row>
    <row r="185" spans="1:29" x14ac:dyDescent="0.35">
      <c r="A185" s="43">
        <v>1</v>
      </c>
      <c r="B185" s="12" t="s">
        <v>1001</v>
      </c>
      <c r="C185" s="8" t="s">
        <v>1103</v>
      </c>
      <c r="D185" s="12" t="s">
        <v>1006</v>
      </c>
      <c r="E185" s="8" t="s">
        <v>1009</v>
      </c>
      <c r="F185" s="12" t="s">
        <v>1104</v>
      </c>
      <c r="G185" s="8" t="s">
        <v>1013</v>
      </c>
      <c r="H185" s="36" t="s">
        <v>1105</v>
      </c>
      <c r="I185" s="8"/>
      <c r="J185" s="8" t="s">
        <v>172</v>
      </c>
      <c r="K185" s="8" t="s">
        <v>271</v>
      </c>
      <c r="L185" s="8" t="s">
        <v>159</v>
      </c>
      <c r="M185" s="8" t="s">
        <v>271</v>
      </c>
      <c r="N185" s="8" t="s">
        <v>159</v>
      </c>
      <c r="O185" s="2" t="str">
        <f>"('"&amp;B185&amp;"','"&amp;C185&amp;"','"&amp;D185&amp;"','"&amp;E185&amp;"','"&amp;F185&amp;"','"&amp;G185&amp;"','"&amp;H185&amp;"',"&amp;IF(I185="","NULL","'"&amp;I185&amp;"'")&amp;",'"&amp;J185&amp;"','"&amp;K185&amp;"',"&amp;L185&amp;",'"&amp;M185&amp;"',"&amp;N185&amp;IF(B186="",");","),")</f>
        <v>('CP00001','PPLUS','123-45-67890','02-123-45678','피플러스','서울','피플러스',NULL,'Y','SYSTEM',NOW(),'SYSTEM',NOW()),</v>
      </c>
    </row>
    <row r="186" spans="1:29" x14ac:dyDescent="0.35">
      <c r="A186" s="43">
        <v>2</v>
      </c>
      <c r="B186" s="12" t="s">
        <v>1002</v>
      </c>
      <c r="C186" s="8" t="s">
        <v>1004</v>
      </c>
      <c r="D186" s="12" t="s">
        <v>1007</v>
      </c>
      <c r="E186" s="8" t="s">
        <v>1010</v>
      </c>
      <c r="F186" s="12" t="s">
        <v>1011</v>
      </c>
      <c r="G186" s="8" t="s">
        <v>1014</v>
      </c>
      <c r="H186" s="36" t="s">
        <v>1106</v>
      </c>
      <c r="I186" s="8"/>
      <c r="J186" s="8" t="s">
        <v>172</v>
      </c>
      <c r="K186" s="8" t="s">
        <v>271</v>
      </c>
      <c r="L186" s="8" t="s">
        <v>159</v>
      </c>
      <c r="M186" s="8" t="s">
        <v>271</v>
      </c>
      <c r="N186" s="8" t="s">
        <v>159</v>
      </c>
      <c r="O186" s="2" t="str">
        <f>"('"&amp;B186&amp;"','"&amp;C186&amp;"','"&amp;D186&amp;"','"&amp;E186&amp;"','"&amp;F186&amp;"','"&amp;G186&amp;"','"&amp;H186&amp;"',"&amp;IF(I186="","NULL","'"&amp;I186&amp;"'")&amp;",'"&amp;J186&amp;"','"&amp;K186&amp;"',"&amp;L186&amp;",'"&amp;M186&amp;"',"&amp;N186&amp;IF(B187="",");","),")</f>
        <v>('CP00002','DTCOMPANY','999-18-34634','010-3454-1235','디티컴퍼니㈜','부산','샘플 회사',NULL,'Y','SYSTEM',NOW(),'SYSTEM',NOW()),</v>
      </c>
    </row>
    <row r="187" spans="1:29" x14ac:dyDescent="0.35">
      <c r="A187" s="43">
        <v>3</v>
      </c>
      <c r="B187" s="12" t="s">
        <v>1003</v>
      </c>
      <c r="C187" s="8" t="s">
        <v>1005</v>
      </c>
      <c r="D187" s="12" t="s">
        <v>1008</v>
      </c>
      <c r="E187" s="8"/>
      <c r="F187" s="12" t="s">
        <v>1012</v>
      </c>
      <c r="G187" s="8"/>
      <c r="H187" s="36" t="s">
        <v>1107</v>
      </c>
      <c r="I187" s="8"/>
      <c r="J187" s="8" t="s">
        <v>172</v>
      </c>
      <c r="K187" s="8" t="s">
        <v>271</v>
      </c>
      <c r="L187" s="8" t="s">
        <v>159</v>
      </c>
      <c r="M187" s="8" t="s">
        <v>271</v>
      </c>
      <c r="N187" s="8" t="s">
        <v>159</v>
      </c>
      <c r="O187" s="2" t="str">
        <f>"('"&amp;B187&amp;"','"&amp;C187&amp;"','"&amp;D187&amp;"','"&amp;E187&amp;"','"&amp;F187&amp;"','"&amp;G186&amp;"','"&amp;H187&amp;"',"&amp;IF(I187="","NULL","'"&amp;I187&amp;"'")&amp;",'"&amp;J187&amp;"','"&amp;K187&amp;"',"&amp;L187&amp;",'"&amp;M187&amp;"',"&amp;N187&amp;IF(B188="",");","),")</f>
        <v>('CP00003','PCT','554-13-45675','','주식회사 피씨티','부산','샘플 회사',NULL,'Y','SYSTEM',NOW(),'SYSTEM',NOW());</v>
      </c>
    </row>
    <row r="188" spans="1:29" x14ac:dyDescent="0.35">
      <c r="C188" s="9"/>
    </row>
    <row r="189" spans="1:29" s="35" customFormat="1" x14ac:dyDescent="0.35">
      <c r="A189" s="58"/>
      <c r="B189" s="58"/>
      <c r="C189" s="9"/>
      <c r="D189" s="58"/>
      <c r="F189" s="58"/>
      <c r="H189" s="59"/>
    </row>
    <row r="190" spans="1:29" x14ac:dyDescent="0.35">
      <c r="C190" s="9"/>
    </row>
    <row r="191" spans="1:29" x14ac:dyDescent="0.35">
      <c r="A191" s="138" t="s">
        <v>371</v>
      </c>
      <c r="B191" s="139"/>
      <c r="C191" s="139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</row>
    <row r="192" spans="1:29" x14ac:dyDescent="0.35">
      <c r="A192" s="133" t="str">
        <f>VLOOKUP(C192,table!B:D,3,FALSE)</f>
        <v>공통</v>
      </c>
      <c r="B192" s="133"/>
      <c r="C192" s="140" t="s">
        <v>24</v>
      </c>
      <c r="D192" s="141"/>
      <c r="E192" s="141"/>
      <c r="F192" s="141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  <c r="AA192" s="141"/>
      <c r="AB192" s="142"/>
      <c r="AC192" s="133" t="s">
        <v>156</v>
      </c>
    </row>
    <row r="193" spans="1:31" x14ac:dyDescent="0.35">
      <c r="A193" s="133"/>
      <c r="B193" s="133"/>
      <c r="C193" s="140" t="str">
        <f>VLOOKUP(C192,table!B:D,2,FALSE)</f>
        <v>T_USER</v>
      </c>
      <c r="D193" s="141"/>
      <c r="E193" s="141"/>
      <c r="F193" s="141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  <c r="AA193" s="141"/>
      <c r="AB193" s="142"/>
      <c r="AC193" s="133"/>
    </row>
    <row r="194" spans="1:31" x14ac:dyDescent="0.35">
      <c r="A194" s="133" t="s">
        <v>2</v>
      </c>
      <c r="B194" s="101" t="s">
        <v>78</v>
      </c>
      <c r="C194" s="7" t="s">
        <v>80</v>
      </c>
      <c r="D194" s="101" t="s">
        <v>753</v>
      </c>
      <c r="E194" s="7" t="s">
        <v>101</v>
      </c>
      <c r="F194" s="101" t="s">
        <v>101</v>
      </c>
      <c r="G194" s="7" t="s">
        <v>101</v>
      </c>
      <c r="H194" s="95" t="s">
        <v>73</v>
      </c>
      <c r="I194" s="7" t="s">
        <v>69</v>
      </c>
      <c r="J194" s="7" t="s">
        <v>43</v>
      </c>
      <c r="K194" s="7" t="s">
        <v>111</v>
      </c>
      <c r="L194" s="7" t="s">
        <v>149</v>
      </c>
      <c r="M194" s="7" t="s">
        <v>163</v>
      </c>
      <c r="N194" s="7" t="s">
        <v>90</v>
      </c>
      <c r="O194" s="7" t="s">
        <v>97</v>
      </c>
      <c r="P194" s="7" t="s">
        <v>712</v>
      </c>
      <c r="Q194" s="7" t="s">
        <v>531</v>
      </c>
      <c r="R194" s="7" t="s">
        <v>533</v>
      </c>
      <c r="S194" s="7" t="s">
        <v>535</v>
      </c>
      <c r="T194" s="7" t="s">
        <v>537</v>
      </c>
      <c r="U194" s="7" t="s">
        <v>539</v>
      </c>
      <c r="V194" s="7" t="s">
        <v>541</v>
      </c>
      <c r="W194" s="7" t="s">
        <v>75</v>
      </c>
      <c r="X194" s="7" t="s">
        <v>760</v>
      </c>
      <c r="Y194" s="7" t="s">
        <v>754</v>
      </c>
      <c r="Z194" s="7" t="s">
        <v>86</v>
      </c>
      <c r="AA194" s="7" t="s">
        <v>57</v>
      </c>
      <c r="AB194" s="7" t="s">
        <v>379</v>
      </c>
      <c r="AC194" s="7" t="s">
        <v>84</v>
      </c>
      <c r="AD194" s="7" t="s">
        <v>88</v>
      </c>
      <c r="AE194" s="2" t="str">
        <f>"TRUNCATE TABLE "&amp;$C193&amp;";"</f>
        <v>TRUNCATE TABLE T_USER;</v>
      </c>
    </row>
    <row r="195" spans="1:31" x14ac:dyDescent="0.35">
      <c r="A195" s="133"/>
      <c r="B195" s="101" t="s">
        <v>79</v>
      </c>
      <c r="C195" s="7" t="s">
        <v>81</v>
      </c>
      <c r="D195" s="101" t="s">
        <v>756</v>
      </c>
      <c r="E195" s="7" t="s">
        <v>1072</v>
      </c>
      <c r="F195" s="101" t="s">
        <v>1073</v>
      </c>
      <c r="G195" s="7" t="s">
        <v>102</v>
      </c>
      <c r="H195" s="95" t="s">
        <v>74</v>
      </c>
      <c r="I195" s="7" t="s">
        <v>70</v>
      </c>
      <c r="J195" s="7" t="s">
        <v>44</v>
      </c>
      <c r="K195" s="7" t="s">
        <v>112</v>
      </c>
      <c r="L195" s="7" t="s">
        <v>162</v>
      </c>
      <c r="M195" s="7" t="s">
        <v>59</v>
      </c>
      <c r="N195" s="7" t="s">
        <v>91</v>
      </c>
      <c r="O195" s="7" t="s">
        <v>98</v>
      </c>
      <c r="P195" s="7" t="s">
        <v>713</v>
      </c>
      <c r="Q195" s="7" t="s">
        <v>532</v>
      </c>
      <c r="R195" s="7" t="s">
        <v>534</v>
      </c>
      <c r="S195" s="7" t="s">
        <v>536</v>
      </c>
      <c r="T195" s="7" t="s">
        <v>538</v>
      </c>
      <c r="U195" s="7" t="s">
        <v>540</v>
      </c>
      <c r="V195" s="7" t="s">
        <v>542</v>
      </c>
      <c r="W195" s="7" t="s">
        <v>76</v>
      </c>
      <c r="X195" s="7" t="s">
        <v>758</v>
      </c>
      <c r="Y195" s="7" t="s">
        <v>757</v>
      </c>
      <c r="Z195" s="7" t="s">
        <v>87</v>
      </c>
      <c r="AA195" s="7" t="s">
        <v>58</v>
      </c>
      <c r="AB195" s="7" t="s">
        <v>55</v>
      </c>
      <c r="AC195" s="7" t="s">
        <v>85</v>
      </c>
      <c r="AD195" s="7" t="s">
        <v>89</v>
      </c>
      <c r="AE195" s="2" t="str">
        <f>"INSERT INTO "&amp;C193&amp;" ("&amp;B195&amp;","&amp;C195&amp;","&amp;D195&amp;","&amp;E195&amp;","&amp;F195&amp;","&amp;G195&amp;","&amp;H195&amp;","&amp;I195&amp;","&amp;J195&amp;","&amp;K195&amp;","&amp;L195&amp;","&amp;M195&amp;","&amp;N195&amp;","&amp;O195&amp;","&amp;P195&amp;","&amp;Q195&amp;","&amp;R195&amp;","&amp;S195&amp;","&amp;T195&amp;","&amp;U195&amp;","&amp;V195&amp;","&amp;W195&amp;","&amp;X195&amp;","&amp;Y195&amp;","&amp;Z195&amp;","&amp;AA195&amp;","&amp;AB195&amp;","&amp;AC195&amp;","&amp;AD195&amp;") VALUES"</f>
        <v>INSERT INTO T_USER (USER_ID,USER_NM,PASSWORD,EMAIL,PHONE,PSTN_CODE,DEPT_CODE,HDEPT_CODE,ADOF_DEPT_CODE,COMPANY_CODE,DUTY_SE,LAST_LOG_DT,START_DT,END_DT,DT_LIMIT_YN,FILE_URL,MGR_SYS_ENV,USER_SYS_HOME,USER_SYS_ENV,BF_DEPT_CODE,DEPT_UPDT_DT,USE_YN,PASS_INIT,PASS_ERROR,MODI_SE,RGST_ID,RGST_DT,MODI_ID,MODI_DT) VALUES</v>
      </c>
    </row>
    <row r="196" spans="1:31" x14ac:dyDescent="0.35">
      <c r="A196" s="43">
        <v>1</v>
      </c>
      <c r="B196" s="12" t="s">
        <v>271</v>
      </c>
      <c r="C196" s="8" t="s">
        <v>545</v>
      </c>
      <c r="D196" s="12" t="s">
        <v>1108</v>
      </c>
      <c r="E196" s="6" t="s">
        <v>1076</v>
      </c>
      <c r="F196" s="12" t="s">
        <v>1077</v>
      </c>
      <c r="G196" s="8" t="s">
        <v>177</v>
      </c>
      <c r="H196" s="36" t="s">
        <v>164</v>
      </c>
      <c r="I196" s="8" t="s">
        <v>168</v>
      </c>
      <c r="J196" s="8"/>
      <c r="K196" s="8" t="s">
        <v>1103</v>
      </c>
      <c r="L196" s="8" t="s">
        <v>173</v>
      </c>
      <c r="M196" s="12" t="s">
        <v>1109</v>
      </c>
      <c r="N196" s="8" t="s">
        <v>190</v>
      </c>
      <c r="O196" s="8" t="s">
        <v>191</v>
      </c>
      <c r="P196" s="41" t="s">
        <v>173</v>
      </c>
      <c r="Q196" s="2"/>
      <c r="R196" s="8"/>
      <c r="S196" s="8"/>
      <c r="T196" s="8"/>
      <c r="U196" s="8"/>
      <c r="V196" s="8"/>
      <c r="W196" s="8" t="s">
        <v>172</v>
      </c>
      <c r="X196" s="8"/>
      <c r="Y196" s="8"/>
      <c r="Z196" s="8" t="s">
        <v>543</v>
      </c>
      <c r="AA196" s="8" t="s">
        <v>271</v>
      </c>
      <c r="AB196" s="8" t="s">
        <v>159</v>
      </c>
      <c r="AC196" s="8" t="s">
        <v>271</v>
      </c>
      <c r="AD196" s="8" t="s">
        <v>159</v>
      </c>
      <c r="AE196" s="2" t="str">
        <f>"('"&amp;B196&amp;"','"&amp;C196&amp;"',"&amp;IF(D196="","SHA2('pplus!1',256)","SHA2('"&amp;D196&amp;"',256)")&amp;",'"&amp;E196&amp;"','"&amp;F196&amp;"','"&amp;G196&amp;"','"&amp;H196&amp;"','"&amp;I196&amp;"',"&amp;IF(J196="","NULL","'"&amp;J196&amp;"'")&amp;",'"&amp;K196&amp;"','"&amp;L196&amp;"',"&amp;IF(M196="","NULL","DATE_FORMAT('"&amp;M196&amp;"','%Y-%m-%d %T')")&amp;","&amp;IF(N196="","NULL","DATE_FORMAT('"&amp;N196&amp;"','%Y-%m-%d')")&amp;","&amp;IF(O195="","NULL","DATE_FORMAT('"&amp;O196&amp;"','%Y-%m-%d')")&amp;","&amp;IF(P196="","NULL","'"&amp;P196&amp;"'")&amp;","&amp;IF(Q196="","NULL","'"&amp;Q196&amp;"'")&amp;","&amp;IF(R196="","NULL","'"&amp;R196&amp;"'")&amp;","&amp;IF(S196="","NULL","'"&amp;S196&amp;"'")&amp;","&amp;IF(T196="","NULL","'"&amp;T196&amp;"'")&amp;","&amp;IF(U196="","NULL","'"&amp;U196&amp;"'")&amp;","&amp;IF(V196="","NULL","'"&amp;V196&amp;"'")&amp;",'"&amp;W196&amp;"',"&amp;IF(X196="","'Y'","'"&amp;X196&amp;"'")&amp;","&amp;IF(Y196="","0","'"&amp;Y196&amp;"'")&amp;",'"&amp;Z196&amp;"','"&amp;AA196&amp;"',"&amp;AB196&amp;",'"&amp;AC196&amp;"',"&amp;AD196&amp;IF(A198="",");","),")</f>
        <v>('SYSTEM','시스템',SHA2('pplus!1',256),'system@pplus.com','02-000-0000','P2','D1','S1',NULL,'PPLUS','N',DATE_FORMAT('2021-12-16','%Y-%m-%d %T'),DATE_FORMAT('2020-11-01','%Y-%m-%d'),DATE_FORMAT('2021-12-31','%Y-%m-%d'),'N',NULL,NULL,NULL,NULL,NULL,NULL,'Y','Y',0,'R','SYSTEM',NOW(),'SYSTEM',NOW()),</v>
      </c>
    </row>
    <row r="197" spans="1:31" x14ac:dyDescent="0.35">
      <c r="A197" s="43">
        <v>2</v>
      </c>
      <c r="B197" s="12" t="s">
        <v>328</v>
      </c>
      <c r="C197" s="8" t="s">
        <v>546</v>
      </c>
      <c r="D197" s="12" t="s">
        <v>1108</v>
      </c>
      <c r="E197" s="6" t="s">
        <v>1075</v>
      </c>
      <c r="F197" s="12" t="s">
        <v>1079</v>
      </c>
      <c r="G197" s="8" t="s">
        <v>177</v>
      </c>
      <c r="H197" s="36" t="s">
        <v>164</v>
      </c>
      <c r="I197" s="8" t="s">
        <v>168</v>
      </c>
      <c r="J197" s="8"/>
      <c r="K197" s="8" t="s">
        <v>1103</v>
      </c>
      <c r="L197" s="8" t="s">
        <v>172</v>
      </c>
      <c r="M197" s="12" t="s">
        <v>1109</v>
      </c>
      <c r="N197" s="8" t="s">
        <v>190</v>
      </c>
      <c r="O197" s="8" t="s">
        <v>191</v>
      </c>
      <c r="P197" s="8" t="s">
        <v>173</v>
      </c>
      <c r="Q197" s="2"/>
      <c r="R197" s="8"/>
      <c r="S197" s="8"/>
      <c r="T197" s="8"/>
      <c r="U197" s="8"/>
      <c r="V197" s="8"/>
      <c r="W197" s="8" t="s">
        <v>172</v>
      </c>
      <c r="X197" s="8"/>
      <c r="Y197" s="8"/>
      <c r="Z197" s="8" t="s">
        <v>543</v>
      </c>
      <c r="AA197" s="8" t="s">
        <v>271</v>
      </c>
      <c r="AB197" s="8" t="s">
        <v>159</v>
      </c>
      <c r="AC197" s="8" t="s">
        <v>271</v>
      </c>
      <c r="AD197" s="8" t="s">
        <v>159</v>
      </c>
      <c r="AE197" s="2" t="str">
        <f t="shared" ref="AE197:AE215" si="4">"('"&amp;B197&amp;"','"&amp;C197&amp;"',"&amp;IF(D197="","SHA2('pplus!1',256)","SHA2('"&amp;D197&amp;"',256)")&amp;",'"&amp;E197&amp;"','"&amp;F197&amp;"','"&amp;G197&amp;"','"&amp;H197&amp;"','"&amp;I197&amp;"',"&amp;IF(J197="","NULL","'"&amp;J197&amp;"'")&amp;",'"&amp;K197&amp;"','"&amp;L197&amp;"',"&amp;IF(M197="","NULL","DATE_FORMAT('"&amp;M197&amp;"','%Y-%m-%d %T')")&amp;","&amp;IF(N197="","NULL","DATE_FORMAT('"&amp;N197&amp;"','%Y-%m-%d')")&amp;","&amp;IF(O196="","NULL","DATE_FORMAT('"&amp;O197&amp;"','%Y-%m-%d')")&amp;","&amp;IF(P197="","NULL","'"&amp;P197&amp;"'")&amp;","&amp;IF(Q197="","NULL","'"&amp;Q197&amp;"'")&amp;","&amp;IF(R197="","NULL","'"&amp;R197&amp;"'")&amp;","&amp;IF(S197="","NULL","'"&amp;S197&amp;"'")&amp;","&amp;IF(T197="","NULL","'"&amp;T197&amp;"'")&amp;","&amp;IF(U197="","NULL","'"&amp;U197&amp;"'")&amp;","&amp;IF(V197="","NULL","'"&amp;V197&amp;"'")&amp;",'"&amp;W197&amp;"',"&amp;IF(X197="","'Y'","'"&amp;X197&amp;"'")&amp;","&amp;IF(Y197="","0","'"&amp;Y197&amp;"'")&amp;",'"&amp;Z197&amp;"','"&amp;AA197&amp;"',"&amp;AB197&amp;",'"&amp;AC197&amp;"',"&amp;AD197&amp;IF(A199="",");","),")</f>
        <v>('admin','관리자',SHA2('pplus!1',256),'admin@pplus.com','010-9999-0000','P2','D1','S1',NULL,'PPLUS','Y',DATE_FORMAT('2021-12-16','%Y-%m-%d %T'),DATE_FORMAT('2020-11-01','%Y-%m-%d'),DATE_FORMAT('2021-12-31','%Y-%m-%d'),'N',NULL,NULL,NULL,NULL,NULL,NULL,'Y','Y',0,'R','SYSTEM',NOW(),'SYSTEM',NOW()),</v>
      </c>
    </row>
    <row r="198" spans="1:31" s="35" customFormat="1" x14ac:dyDescent="0.35">
      <c r="A198" s="43">
        <v>3</v>
      </c>
      <c r="B198" s="12" t="s">
        <v>1069</v>
      </c>
      <c r="C198" s="8" t="s">
        <v>546</v>
      </c>
      <c r="D198" s="12" t="s">
        <v>294</v>
      </c>
      <c r="E198" s="6" t="s">
        <v>1074</v>
      </c>
      <c r="F198" s="12" t="s">
        <v>1078</v>
      </c>
      <c r="G198" s="8" t="s">
        <v>177</v>
      </c>
      <c r="H198" s="36" t="s">
        <v>164</v>
      </c>
      <c r="I198" s="8" t="s">
        <v>168</v>
      </c>
      <c r="J198" s="8"/>
      <c r="K198" s="8" t="s">
        <v>1103</v>
      </c>
      <c r="L198" s="8" t="s">
        <v>172</v>
      </c>
      <c r="M198" s="12" t="s">
        <v>1109</v>
      </c>
      <c r="N198" s="8" t="s">
        <v>190</v>
      </c>
      <c r="O198" s="8" t="s">
        <v>191</v>
      </c>
      <c r="P198" s="8" t="s">
        <v>173</v>
      </c>
      <c r="Q198" s="2"/>
      <c r="R198" s="8"/>
      <c r="S198" s="8"/>
      <c r="T198" s="8"/>
      <c r="U198" s="8"/>
      <c r="V198" s="8"/>
      <c r="W198" s="8" t="s">
        <v>172</v>
      </c>
      <c r="X198" s="8"/>
      <c r="Y198" s="8"/>
      <c r="Z198" s="8" t="s">
        <v>543</v>
      </c>
      <c r="AA198" s="8" t="s">
        <v>271</v>
      </c>
      <c r="AB198" s="8" t="s">
        <v>159</v>
      </c>
      <c r="AC198" s="8" t="s">
        <v>271</v>
      </c>
      <c r="AD198" s="8" t="s">
        <v>159</v>
      </c>
      <c r="AE198" s="2" t="str">
        <f t="shared" si="4"/>
        <v>('jinix55','관리자',SHA2('1',256),'jinix55@gmail.com','010-5327-3000','P2','D1','S1',NULL,'PPLUS','Y',DATE_FORMAT('2021-12-16','%Y-%m-%d %T'),DATE_FORMAT('2020-11-01','%Y-%m-%d'),DATE_FORMAT('2021-12-31','%Y-%m-%d'),'N',NULL,NULL,NULL,NULL,NULL,NULL,'Y','Y',0,'R','SYSTEM',NOW(),'SYSTEM',NOW()),</v>
      </c>
    </row>
    <row r="199" spans="1:31" x14ac:dyDescent="0.35">
      <c r="A199" s="43">
        <v>3</v>
      </c>
      <c r="B199" s="12" t="s">
        <v>329</v>
      </c>
      <c r="C199" s="8" t="s">
        <v>180</v>
      </c>
      <c r="D199" s="12"/>
      <c r="E199" s="2" t="str">
        <f>B199&amp;"@pplus.com"</f>
        <v>test11@pplus.com</v>
      </c>
      <c r="F199" s="12" t="s">
        <v>1080</v>
      </c>
      <c r="G199" s="8" t="s">
        <v>177</v>
      </c>
      <c r="H199" s="36" t="s">
        <v>164</v>
      </c>
      <c r="I199" s="8" t="s">
        <v>168</v>
      </c>
      <c r="J199" s="8" t="s">
        <v>165</v>
      </c>
      <c r="K199" s="8" t="s">
        <v>1103</v>
      </c>
      <c r="L199" s="8" t="s">
        <v>172</v>
      </c>
      <c r="M199" s="12" t="s">
        <v>1109</v>
      </c>
      <c r="N199" s="8" t="s">
        <v>190</v>
      </c>
      <c r="O199" s="8" t="s">
        <v>191</v>
      </c>
      <c r="P199" s="41" t="s">
        <v>172</v>
      </c>
      <c r="Q199" s="2"/>
      <c r="R199" s="8"/>
      <c r="S199" s="8"/>
      <c r="T199" s="8"/>
      <c r="U199" s="8"/>
      <c r="V199" s="8"/>
      <c r="W199" s="8" t="s">
        <v>172</v>
      </c>
      <c r="X199" s="8"/>
      <c r="Y199" s="8"/>
      <c r="Z199" s="8" t="s">
        <v>543</v>
      </c>
      <c r="AA199" s="8" t="s">
        <v>271</v>
      </c>
      <c r="AB199" s="8" t="s">
        <v>159</v>
      </c>
      <c r="AC199" s="8" t="s">
        <v>271</v>
      </c>
      <c r="AD199" s="8" t="s">
        <v>159</v>
      </c>
      <c r="AE199" s="2" t="str">
        <f t="shared" si="4"/>
        <v>('test11','테스트11',SHA2('pplus!1',256),'test11@pplus.com','010-9999-0001','P2','D1','S1','D2','PPLUS','Y',DATE_FORMAT('2021-12-16','%Y-%m-%d %T'),DATE_FORMAT('2020-11-01','%Y-%m-%d'),DATE_FORMAT('2021-12-31','%Y-%m-%d'),'Y',NULL,NULL,NULL,NULL,NULL,NULL,'Y','Y',0,'R','SYSTEM',NOW(),'SYSTEM',NOW()),</v>
      </c>
    </row>
    <row r="200" spans="1:31" x14ac:dyDescent="0.35">
      <c r="A200" s="43">
        <v>4</v>
      </c>
      <c r="B200" s="12" t="s">
        <v>330</v>
      </c>
      <c r="C200" s="8" t="s">
        <v>181</v>
      </c>
      <c r="D200" s="12"/>
      <c r="E200" s="2" t="str">
        <f t="shared" ref="E200:E215" si="5">B200&amp;"@pplus.com"</f>
        <v>test12@pplus.com</v>
      </c>
      <c r="F200" s="12" t="s">
        <v>1081</v>
      </c>
      <c r="G200" s="8" t="s">
        <v>176</v>
      </c>
      <c r="H200" s="36" t="s">
        <v>164</v>
      </c>
      <c r="I200" s="8" t="s">
        <v>168</v>
      </c>
      <c r="J200" s="8"/>
      <c r="K200" s="8" t="s">
        <v>1070</v>
      </c>
      <c r="L200" s="8" t="s">
        <v>172</v>
      </c>
      <c r="M200" s="12" t="s">
        <v>1109</v>
      </c>
      <c r="N200" s="8" t="s">
        <v>190</v>
      </c>
      <c r="O200" s="8" t="s">
        <v>191</v>
      </c>
      <c r="P200" s="41" t="s">
        <v>172</v>
      </c>
      <c r="Q200" s="2"/>
      <c r="R200" s="8"/>
      <c r="S200" s="8"/>
      <c r="T200" s="8"/>
      <c r="U200" s="8"/>
      <c r="V200" s="8"/>
      <c r="W200" s="8" t="s">
        <v>172</v>
      </c>
      <c r="X200" s="8"/>
      <c r="Y200" s="8"/>
      <c r="Z200" s="8" t="s">
        <v>543</v>
      </c>
      <c r="AA200" s="8" t="s">
        <v>271</v>
      </c>
      <c r="AB200" s="8" t="s">
        <v>159</v>
      </c>
      <c r="AC200" s="8" t="s">
        <v>271</v>
      </c>
      <c r="AD200" s="8" t="s">
        <v>159</v>
      </c>
      <c r="AE200" s="2" t="str">
        <f t="shared" si="4"/>
        <v>('test12','테스트12',SHA2('pplus!1',256),'test12@pplus.com','010-9999-0002','P1','D1','S1',NULL,'DTCOMPANY','Y',DATE_FORMAT('2021-12-16','%Y-%m-%d %T'),DATE_FORMAT('2020-11-01','%Y-%m-%d'),DATE_FORMAT('2021-12-31','%Y-%m-%d'),'Y',NULL,NULL,NULL,NULL,NULL,NULL,'Y','Y',0,'R','SYSTEM',NOW(),'SYSTEM',NOW()),</v>
      </c>
    </row>
    <row r="201" spans="1:31" x14ac:dyDescent="0.35">
      <c r="A201" s="43">
        <v>5</v>
      </c>
      <c r="B201" s="12" t="s">
        <v>339</v>
      </c>
      <c r="C201" s="8" t="s">
        <v>342</v>
      </c>
      <c r="D201" s="12"/>
      <c r="E201" s="2" t="str">
        <f t="shared" si="5"/>
        <v>test13@pplus.com</v>
      </c>
      <c r="F201" s="12" t="s">
        <v>1082</v>
      </c>
      <c r="G201" s="8" t="s">
        <v>176</v>
      </c>
      <c r="H201" s="36" t="s">
        <v>164</v>
      </c>
      <c r="I201" s="8" t="s">
        <v>168</v>
      </c>
      <c r="J201" s="8"/>
      <c r="K201" s="8" t="s">
        <v>1071</v>
      </c>
      <c r="L201" s="8" t="s">
        <v>173</v>
      </c>
      <c r="M201" s="12" t="s">
        <v>1109</v>
      </c>
      <c r="N201" s="8" t="s">
        <v>190</v>
      </c>
      <c r="O201" s="8" t="s">
        <v>191</v>
      </c>
      <c r="P201" s="41" t="s">
        <v>172</v>
      </c>
      <c r="Q201" s="2"/>
      <c r="R201" s="8"/>
      <c r="S201" s="8"/>
      <c r="T201" s="8"/>
      <c r="U201" s="8"/>
      <c r="V201" s="8"/>
      <c r="W201" s="8" t="s">
        <v>172</v>
      </c>
      <c r="X201" s="8"/>
      <c r="Y201" s="8"/>
      <c r="Z201" s="8" t="s">
        <v>543</v>
      </c>
      <c r="AA201" s="8" t="s">
        <v>271</v>
      </c>
      <c r="AB201" s="8" t="s">
        <v>159</v>
      </c>
      <c r="AC201" s="8" t="s">
        <v>271</v>
      </c>
      <c r="AD201" s="8" t="s">
        <v>159</v>
      </c>
      <c r="AE201" s="2" t="str">
        <f t="shared" si="4"/>
        <v>('test13','테스트13',SHA2('pplus!1',256),'test13@pplus.com','010-9999-0003','P1','D1','S1',NULL,'PCT','N',DATE_FORMAT('2021-12-16','%Y-%m-%d %T'),DATE_FORMAT('2020-11-01','%Y-%m-%d'),DATE_FORMAT('2021-12-31','%Y-%m-%d'),'Y',NULL,NULL,NULL,NULL,NULL,NULL,'Y','Y',0,'R','SYSTEM',NOW(),'SYSTEM',NOW()),</v>
      </c>
    </row>
    <row r="202" spans="1:31" x14ac:dyDescent="0.35">
      <c r="A202" s="43">
        <v>6</v>
      </c>
      <c r="B202" s="12" t="s">
        <v>340</v>
      </c>
      <c r="C202" s="8" t="s">
        <v>343</v>
      </c>
      <c r="D202" s="12"/>
      <c r="E202" s="2" t="str">
        <f t="shared" si="5"/>
        <v>test14@pplus.com</v>
      </c>
      <c r="F202" s="12" t="s">
        <v>1083</v>
      </c>
      <c r="G202" s="8" t="s">
        <v>176</v>
      </c>
      <c r="H202" s="36" t="s">
        <v>164</v>
      </c>
      <c r="I202" s="8" t="s">
        <v>168</v>
      </c>
      <c r="J202" s="8"/>
      <c r="K202" s="8" t="s">
        <v>1071</v>
      </c>
      <c r="L202" s="8" t="s">
        <v>173</v>
      </c>
      <c r="M202" s="12" t="s">
        <v>1109</v>
      </c>
      <c r="N202" s="8" t="s">
        <v>190</v>
      </c>
      <c r="O202" s="8" t="s">
        <v>191</v>
      </c>
      <c r="P202" s="41" t="s">
        <v>172</v>
      </c>
      <c r="Q202" s="2"/>
      <c r="R202" s="8"/>
      <c r="S202" s="8"/>
      <c r="T202" s="8"/>
      <c r="U202" s="8"/>
      <c r="V202" s="8"/>
      <c r="W202" s="8" t="s">
        <v>172</v>
      </c>
      <c r="X202" s="8"/>
      <c r="Y202" s="8"/>
      <c r="Z202" s="8" t="s">
        <v>543</v>
      </c>
      <c r="AA202" s="8" t="s">
        <v>271</v>
      </c>
      <c r="AB202" s="8" t="s">
        <v>159</v>
      </c>
      <c r="AC202" s="8" t="s">
        <v>271</v>
      </c>
      <c r="AD202" s="8" t="s">
        <v>159</v>
      </c>
      <c r="AE202" s="2" t="str">
        <f t="shared" si="4"/>
        <v>('test14','테스트14',SHA2('pplus!1',256),'test14@pplus.com','010-9999-0004','P1','D1','S1',NULL,'PCT','N',DATE_FORMAT('2021-12-16','%Y-%m-%d %T'),DATE_FORMAT('2020-11-01','%Y-%m-%d'),DATE_FORMAT('2021-12-31','%Y-%m-%d'),'Y',NULL,NULL,NULL,NULL,NULL,NULL,'Y','Y',0,'R','SYSTEM',NOW(),'SYSTEM',NOW()),</v>
      </c>
    </row>
    <row r="203" spans="1:31" x14ac:dyDescent="0.35">
      <c r="A203" s="43">
        <v>7</v>
      </c>
      <c r="B203" s="12" t="s">
        <v>341</v>
      </c>
      <c r="C203" s="8" t="s">
        <v>344</v>
      </c>
      <c r="D203" s="12"/>
      <c r="E203" s="2" t="str">
        <f t="shared" si="5"/>
        <v>test15@pplus.com</v>
      </c>
      <c r="F203" s="12" t="s">
        <v>1084</v>
      </c>
      <c r="G203" s="8" t="s">
        <v>176</v>
      </c>
      <c r="H203" s="36" t="s">
        <v>164</v>
      </c>
      <c r="I203" s="8" t="s">
        <v>168</v>
      </c>
      <c r="J203" s="8"/>
      <c r="K203" s="8" t="s">
        <v>1070</v>
      </c>
      <c r="L203" s="8" t="s">
        <v>173</v>
      </c>
      <c r="M203" s="12" t="s">
        <v>1109</v>
      </c>
      <c r="N203" s="8" t="s">
        <v>190</v>
      </c>
      <c r="O203" s="8" t="s">
        <v>191</v>
      </c>
      <c r="P203" s="41" t="s">
        <v>172</v>
      </c>
      <c r="Q203" s="2"/>
      <c r="R203" s="8"/>
      <c r="S203" s="8"/>
      <c r="T203" s="8"/>
      <c r="U203" s="8"/>
      <c r="V203" s="8"/>
      <c r="W203" s="8" t="s">
        <v>172</v>
      </c>
      <c r="X203" s="8"/>
      <c r="Y203" s="8"/>
      <c r="Z203" s="8" t="s">
        <v>543</v>
      </c>
      <c r="AA203" s="8" t="s">
        <v>271</v>
      </c>
      <c r="AB203" s="8" t="s">
        <v>159</v>
      </c>
      <c r="AC203" s="8" t="s">
        <v>271</v>
      </c>
      <c r="AD203" s="8" t="s">
        <v>159</v>
      </c>
      <c r="AE203" s="2" t="str">
        <f t="shared" si="4"/>
        <v>('test15','테스트15',SHA2('pplus!1',256),'test15@pplus.com','010-9999-0005','P1','D1','S1',NULL,'DTCOMPANY','N',DATE_FORMAT('2021-12-16','%Y-%m-%d %T'),DATE_FORMAT('2020-11-01','%Y-%m-%d'),DATE_FORMAT('2021-12-31','%Y-%m-%d'),'Y',NULL,NULL,NULL,NULL,NULL,NULL,'Y','Y',0,'R','SYSTEM',NOW(),'SYSTEM',NOW()),</v>
      </c>
    </row>
    <row r="204" spans="1:31" x14ac:dyDescent="0.35">
      <c r="A204" s="43">
        <v>8</v>
      </c>
      <c r="B204" s="12" t="s">
        <v>331</v>
      </c>
      <c r="C204" s="8" t="s">
        <v>182</v>
      </c>
      <c r="D204" s="12"/>
      <c r="E204" s="2" t="str">
        <f t="shared" si="5"/>
        <v>test21@pplus.com</v>
      </c>
      <c r="F204" s="12" t="s">
        <v>1085</v>
      </c>
      <c r="G204" s="8" t="s">
        <v>176</v>
      </c>
      <c r="H204" s="36" t="s">
        <v>165</v>
      </c>
      <c r="I204" s="8" t="s">
        <v>168</v>
      </c>
      <c r="J204" s="8" t="s">
        <v>164</v>
      </c>
      <c r="K204" s="8" t="s">
        <v>1103</v>
      </c>
      <c r="L204" s="8" t="s">
        <v>172</v>
      </c>
      <c r="M204" s="12" t="s">
        <v>1109</v>
      </c>
      <c r="N204" s="8" t="s">
        <v>190</v>
      </c>
      <c r="O204" s="8" t="s">
        <v>191</v>
      </c>
      <c r="P204" s="41" t="s">
        <v>172</v>
      </c>
      <c r="Q204" s="2"/>
      <c r="R204" s="8"/>
      <c r="S204" s="8"/>
      <c r="T204" s="8"/>
      <c r="U204" s="8"/>
      <c r="V204" s="8"/>
      <c r="W204" s="8" t="s">
        <v>172</v>
      </c>
      <c r="X204" s="8"/>
      <c r="Y204" s="8"/>
      <c r="Z204" s="8" t="s">
        <v>543</v>
      </c>
      <c r="AA204" s="8" t="s">
        <v>271</v>
      </c>
      <c r="AB204" s="8" t="s">
        <v>159</v>
      </c>
      <c r="AC204" s="8" t="s">
        <v>271</v>
      </c>
      <c r="AD204" s="8" t="s">
        <v>159</v>
      </c>
      <c r="AE204" s="2" t="str">
        <f t="shared" si="4"/>
        <v>('test21','테스트21',SHA2('pplus!1',256),'test21@pplus.com','010-9999-0006','P1','D2','S1','D1','PPLUS','Y',DATE_FORMAT('2021-12-16','%Y-%m-%d %T'),DATE_FORMAT('2020-11-01','%Y-%m-%d'),DATE_FORMAT('2021-12-31','%Y-%m-%d'),'Y',NULL,NULL,NULL,NULL,NULL,NULL,'Y','Y',0,'R','SYSTEM',NOW(),'SYSTEM',NOW()),</v>
      </c>
    </row>
    <row r="205" spans="1:31" x14ac:dyDescent="0.35">
      <c r="A205" s="43">
        <v>9</v>
      </c>
      <c r="B205" s="12" t="s">
        <v>332</v>
      </c>
      <c r="C205" s="8" t="s">
        <v>183</v>
      </c>
      <c r="D205" s="12"/>
      <c r="E205" s="2" t="str">
        <f t="shared" si="5"/>
        <v>test22@pplus.com</v>
      </c>
      <c r="F205" s="12" t="s">
        <v>1086</v>
      </c>
      <c r="G205" s="8" t="s">
        <v>176</v>
      </c>
      <c r="H205" s="36" t="s">
        <v>165</v>
      </c>
      <c r="I205" s="8" t="s">
        <v>168</v>
      </c>
      <c r="J205" s="8"/>
      <c r="K205" s="8" t="s">
        <v>1103</v>
      </c>
      <c r="L205" s="8" t="s">
        <v>172</v>
      </c>
      <c r="M205" s="12" t="s">
        <v>1109</v>
      </c>
      <c r="N205" s="8" t="s">
        <v>190</v>
      </c>
      <c r="O205" s="8" t="s">
        <v>191</v>
      </c>
      <c r="P205" s="41" t="s">
        <v>172</v>
      </c>
      <c r="Q205" s="2"/>
      <c r="R205" s="8"/>
      <c r="S205" s="8"/>
      <c r="T205" s="8"/>
      <c r="U205" s="8"/>
      <c r="V205" s="8"/>
      <c r="W205" s="8" t="s">
        <v>172</v>
      </c>
      <c r="X205" s="8"/>
      <c r="Y205" s="8"/>
      <c r="Z205" s="8" t="s">
        <v>543</v>
      </c>
      <c r="AA205" s="8" t="s">
        <v>271</v>
      </c>
      <c r="AB205" s="8" t="s">
        <v>159</v>
      </c>
      <c r="AC205" s="8" t="s">
        <v>271</v>
      </c>
      <c r="AD205" s="8" t="s">
        <v>159</v>
      </c>
      <c r="AE205" s="2" t="str">
        <f t="shared" si="4"/>
        <v>('test22','테스트22',SHA2('pplus!1',256),'test22@pplus.com','010-9999-0007','P1','D2','S1',NULL,'PPLUS','Y',DATE_FORMAT('2021-12-16','%Y-%m-%d %T'),DATE_FORMAT('2020-11-01','%Y-%m-%d'),DATE_FORMAT('2021-12-31','%Y-%m-%d'),'Y',NULL,NULL,NULL,NULL,NULL,NULL,'Y','Y',0,'R','SYSTEM',NOW(),'SYSTEM',NOW()),</v>
      </c>
    </row>
    <row r="206" spans="1:31" x14ac:dyDescent="0.35">
      <c r="A206" s="43">
        <v>10</v>
      </c>
      <c r="B206" s="12" t="s">
        <v>333</v>
      </c>
      <c r="C206" s="8" t="s">
        <v>184</v>
      </c>
      <c r="D206" s="12"/>
      <c r="E206" s="2" t="str">
        <f t="shared" si="5"/>
        <v>test23@pplus.com</v>
      </c>
      <c r="F206" s="12" t="s">
        <v>1087</v>
      </c>
      <c r="G206" s="8" t="s">
        <v>176</v>
      </c>
      <c r="H206" s="36" t="s">
        <v>165</v>
      </c>
      <c r="I206" s="8" t="s">
        <v>168</v>
      </c>
      <c r="J206" s="8"/>
      <c r="K206" s="8" t="s">
        <v>1103</v>
      </c>
      <c r="L206" s="8" t="s">
        <v>173</v>
      </c>
      <c r="M206" s="12" t="s">
        <v>1109</v>
      </c>
      <c r="N206" s="8" t="s">
        <v>190</v>
      </c>
      <c r="O206" s="8" t="s">
        <v>191</v>
      </c>
      <c r="P206" s="41" t="s">
        <v>172</v>
      </c>
      <c r="Q206" s="2"/>
      <c r="R206" s="8"/>
      <c r="S206" s="8"/>
      <c r="T206" s="8"/>
      <c r="U206" s="8"/>
      <c r="V206" s="8"/>
      <c r="W206" s="8" t="s">
        <v>172</v>
      </c>
      <c r="X206" s="8"/>
      <c r="Y206" s="8"/>
      <c r="Z206" s="8" t="s">
        <v>543</v>
      </c>
      <c r="AA206" s="8" t="s">
        <v>271</v>
      </c>
      <c r="AB206" s="8" t="s">
        <v>159</v>
      </c>
      <c r="AC206" s="8" t="s">
        <v>271</v>
      </c>
      <c r="AD206" s="8" t="s">
        <v>159</v>
      </c>
      <c r="AE206" s="2" t="str">
        <f t="shared" si="4"/>
        <v>('test23','테스트23',SHA2('pplus!1',256),'test23@pplus.com','010-9999-0008','P1','D2','S1',NULL,'PPLUS','N',DATE_FORMAT('2021-12-16','%Y-%m-%d %T'),DATE_FORMAT('2020-11-01','%Y-%m-%d'),DATE_FORMAT('2021-12-31','%Y-%m-%d'),'Y',NULL,NULL,NULL,NULL,NULL,NULL,'Y','Y',0,'R','SYSTEM',NOW(),'SYSTEM',NOW()),</v>
      </c>
    </row>
    <row r="207" spans="1:31" x14ac:dyDescent="0.35">
      <c r="A207" s="43">
        <v>11</v>
      </c>
      <c r="B207" s="12" t="s">
        <v>334</v>
      </c>
      <c r="C207" s="8" t="s">
        <v>185</v>
      </c>
      <c r="D207" s="12"/>
      <c r="E207" s="2" t="str">
        <f t="shared" si="5"/>
        <v>test24@pplus.com</v>
      </c>
      <c r="F207" s="12" t="s">
        <v>1088</v>
      </c>
      <c r="G207" s="8" t="s">
        <v>177</v>
      </c>
      <c r="H207" s="36" t="s">
        <v>165</v>
      </c>
      <c r="I207" s="8" t="s">
        <v>168</v>
      </c>
      <c r="J207" s="8"/>
      <c r="K207" s="8" t="s">
        <v>1103</v>
      </c>
      <c r="L207" s="8" t="s">
        <v>173</v>
      </c>
      <c r="M207" s="12" t="s">
        <v>1109</v>
      </c>
      <c r="N207" s="8" t="s">
        <v>190</v>
      </c>
      <c r="O207" s="8" t="s">
        <v>191</v>
      </c>
      <c r="P207" s="41" t="s">
        <v>172</v>
      </c>
      <c r="Q207" s="2"/>
      <c r="R207" s="8"/>
      <c r="S207" s="8"/>
      <c r="T207" s="8"/>
      <c r="U207" s="8"/>
      <c r="V207" s="8"/>
      <c r="W207" s="8" t="s">
        <v>172</v>
      </c>
      <c r="X207" s="8"/>
      <c r="Y207" s="8"/>
      <c r="Z207" s="8" t="s">
        <v>543</v>
      </c>
      <c r="AA207" s="8" t="s">
        <v>271</v>
      </c>
      <c r="AB207" s="8" t="s">
        <v>159</v>
      </c>
      <c r="AC207" s="8" t="s">
        <v>271</v>
      </c>
      <c r="AD207" s="8" t="s">
        <v>159</v>
      </c>
      <c r="AE207" s="2" t="str">
        <f t="shared" si="4"/>
        <v>('test24','테스트24',SHA2('pplus!1',256),'test24@pplus.com','010-9999-0009','P2','D2','S1',NULL,'PPLUS','N',DATE_FORMAT('2021-12-16','%Y-%m-%d %T'),DATE_FORMAT('2020-11-01','%Y-%m-%d'),DATE_FORMAT('2021-12-31','%Y-%m-%d'),'Y',NULL,NULL,NULL,NULL,NULL,NULL,'Y','Y',0,'R','SYSTEM',NOW(),'SYSTEM',NOW()),</v>
      </c>
    </row>
    <row r="208" spans="1:31" x14ac:dyDescent="0.35">
      <c r="A208" s="43">
        <v>12</v>
      </c>
      <c r="B208" s="12" t="s">
        <v>335</v>
      </c>
      <c r="C208" s="8" t="s">
        <v>186</v>
      </c>
      <c r="D208" s="12"/>
      <c r="E208" s="2" t="str">
        <f t="shared" si="5"/>
        <v>test25@pplus.com</v>
      </c>
      <c r="F208" s="12" t="s">
        <v>1089</v>
      </c>
      <c r="G208" s="8" t="s">
        <v>177</v>
      </c>
      <c r="H208" s="36" t="s">
        <v>165</v>
      </c>
      <c r="I208" s="8" t="s">
        <v>168</v>
      </c>
      <c r="J208" s="8"/>
      <c r="K208" s="8" t="s">
        <v>1103</v>
      </c>
      <c r="L208" s="8" t="s">
        <v>173</v>
      </c>
      <c r="M208" s="12" t="s">
        <v>1109</v>
      </c>
      <c r="N208" s="8" t="s">
        <v>190</v>
      </c>
      <c r="O208" s="8" t="s">
        <v>191</v>
      </c>
      <c r="P208" s="41" t="s">
        <v>172</v>
      </c>
      <c r="Q208" s="2"/>
      <c r="R208" s="8"/>
      <c r="S208" s="8"/>
      <c r="T208" s="8"/>
      <c r="U208" s="8"/>
      <c r="V208" s="8"/>
      <c r="W208" s="8" t="s">
        <v>172</v>
      </c>
      <c r="X208" s="8"/>
      <c r="Y208" s="8"/>
      <c r="Z208" s="8" t="s">
        <v>543</v>
      </c>
      <c r="AA208" s="8" t="s">
        <v>271</v>
      </c>
      <c r="AB208" s="8" t="s">
        <v>159</v>
      </c>
      <c r="AC208" s="8" t="s">
        <v>271</v>
      </c>
      <c r="AD208" s="8" t="s">
        <v>159</v>
      </c>
      <c r="AE208" s="2" t="str">
        <f t="shared" si="4"/>
        <v>('test25','테스트25',SHA2('pplus!1',256),'test25@pplus.com','010-9999-0010','P2','D2','S1',NULL,'PPLUS','N',DATE_FORMAT('2021-12-16','%Y-%m-%d %T'),DATE_FORMAT('2020-11-01','%Y-%m-%d'),DATE_FORMAT('2021-12-31','%Y-%m-%d'),'Y',NULL,NULL,NULL,NULL,NULL,NULL,'Y','Y',0,'R','SYSTEM',NOW(),'SYSTEM',NOW()),</v>
      </c>
    </row>
    <row r="209" spans="1:31" x14ac:dyDescent="0.35">
      <c r="A209" s="43">
        <v>13</v>
      </c>
      <c r="B209" s="12" t="s">
        <v>345</v>
      </c>
      <c r="C209" s="8" t="s">
        <v>349</v>
      </c>
      <c r="D209" s="12"/>
      <c r="E209" s="2" t="str">
        <f t="shared" si="5"/>
        <v>test26@pplus.com</v>
      </c>
      <c r="F209" s="12" t="s">
        <v>1090</v>
      </c>
      <c r="G209" s="8" t="s">
        <v>177</v>
      </c>
      <c r="H209" s="36" t="s">
        <v>165</v>
      </c>
      <c r="I209" s="8" t="s">
        <v>168</v>
      </c>
      <c r="J209" s="8" t="s">
        <v>164</v>
      </c>
      <c r="K209" s="8" t="s">
        <v>1103</v>
      </c>
      <c r="L209" s="8" t="s">
        <v>173</v>
      </c>
      <c r="M209" s="12" t="s">
        <v>1109</v>
      </c>
      <c r="N209" s="8" t="s">
        <v>190</v>
      </c>
      <c r="O209" s="8" t="s">
        <v>191</v>
      </c>
      <c r="P209" s="41" t="s">
        <v>172</v>
      </c>
      <c r="Q209" s="2"/>
      <c r="R209" s="8"/>
      <c r="S209" s="8"/>
      <c r="T209" s="8"/>
      <c r="U209" s="8"/>
      <c r="V209" s="8"/>
      <c r="W209" s="8" t="s">
        <v>172</v>
      </c>
      <c r="X209" s="8"/>
      <c r="Y209" s="8"/>
      <c r="Z209" s="8" t="s">
        <v>543</v>
      </c>
      <c r="AA209" s="8" t="s">
        <v>271</v>
      </c>
      <c r="AB209" s="8" t="s">
        <v>159</v>
      </c>
      <c r="AC209" s="8" t="s">
        <v>271</v>
      </c>
      <c r="AD209" s="8" t="s">
        <v>159</v>
      </c>
      <c r="AE209" s="2" t="str">
        <f t="shared" si="4"/>
        <v>('test26','테스트26',SHA2('pplus!1',256),'test26@pplus.com','010-9999-0011','P2','D2','S1','D1','PPLUS','N',DATE_FORMAT('2021-12-16','%Y-%m-%d %T'),DATE_FORMAT('2020-11-01','%Y-%m-%d'),DATE_FORMAT('2021-12-31','%Y-%m-%d'),'Y',NULL,NULL,NULL,NULL,NULL,NULL,'Y','Y',0,'R','SYSTEM',NOW(),'SYSTEM',NOW()),</v>
      </c>
    </row>
    <row r="210" spans="1:31" x14ac:dyDescent="0.35">
      <c r="A210" s="43">
        <v>14</v>
      </c>
      <c r="B210" s="12" t="s">
        <v>346</v>
      </c>
      <c r="C210" s="8" t="s">
        <v>350</v>
      </c>
      <c r="D210" s="12"/>
      <c r="E210" s="2" t="str">
        <f t="shared" si="5"/>
        <v>test27@pplus.com</v>
      </c>
      <c r="F210" s="12" t="s">
        <v>1091</v>
      </c>
      <c r="G210" s="8" t="s">
        <v>177</v>
      </c>
      <c r="H210" s="36" t="s">
        <v>165</v>
      </c>
      <c r="I210" s="8" t="s">
        <v>168</v>
      </c>
      <c r="J210" s="8"/>
      <c r="K210" s="8" t="s">
        <v>1103</v>
      </c>
      <c r="L210" s="8" t="s">
        <v>173</v>
      </c>
      <c r="M210" s="12" t="s">
        <v>1109</v>
      </c>
      <c r="N210" s="8" t="s">
        <v>190</v>
      </c>
      <c r="O210" s="8" t="s">
        <v>191</v>
      </c>
      <c r="P210" s="41" t="s">
        <v>172</v>
      </c>
      <c r="Q210" s="2"/>
      <c r="R210" s="8"/>
      <c r="S210" s="8"/>
      <c r="T210" s="8"/>
      <c r="U210" s="8"/>
      <c r="V210" s="8"/>
      <c r="W210" s="8" t="s">
        <v>172</v>
      </c>
      <c r="X210" s="8"/>
      <c r="Y210" s="8"/>
      <c r="Z210" s="8" t="s">
        <v>543</v>
      </c>
      <c r="AA210" s="8" t="s">
        <v>271</v>
      </c>
      <c r="AB210" s="8" t="s">
        <v>159</v>
      </c>
      <c r="AC210" s="8" t="s">
        <v>271</v>
      </c>
      <c r="AD210" s="8" t="s">
        <v>159</v>
      </c>
      <c r="AE210" s="2" t="str">
        <f t="shared" si="4"/>
        <v>('test27','테스트27',SHA2('pplus!1',256),'test27@pplus.com','010-9999-0012','P2','D2','S1',NULL,'PPLUS','N',DATE_FORMAT('2021-12-16','%Y-%m-%d %T'),DATE_FORMAT('2020-11-01','%Y-%m-%d'),DATE_FORMAT('2021-12-31','%Y-%m-%d'),'Y',NULL,NULL,NULL,NULL,NULL,NULL,'Y','Y',0,'R','SYSTEM',NOW(),'SYSTEM',NOW()),</v>
      </c>
    </row>
    <row r="211" spans="1:31" x14ac:dyDescent="0.35">
      <c r="A211" s="43">
        <v>15</v>
      </c>
      <c r="B211" s="12" t="s">
        <v>347</v>
      </c>
      <c r="C211" s="8" t="s">
        <v>351</v>
      </c>
      <c r="D211" s="12"/>
      <c r="E211" s="2" t="str">
        <f t="shared" si="5"/>
        <v>test28@pplus.com</v>
      </c>
      <c r="F211" s="12" t="s">
        <v>1092</v>
      </c>
      <c r="G211" s="8" t="s">
        <v>177</v>
      </c>
      <c r="H211" s="36" t="s">
        <v>165</v>
      </c>
      <c r="I211" s="8" t="s">
        <v>168</v>
      </c>
      <c r="J211" s="8"/>
      <c r="K211" s="8" t="s">
        <v>1103</v>
      </c>
      <c r="L211" s="8" t="s">
        <v>173</v>
      </c>
      <c r="M211" s="12" t="s">
        <v>1109</v>
      </c>
      <c r="N211" s="8" t="s">
        <v>190</v>
      </c>
      <c r="O211" s="8" t="s">
        <v>191</v>
      </c>
      <c r="P211" s="41" t="s">
        <v>172</v>
      </c>
      <c r="Q211" s="2"/>
      <c r="R211" s="8"/>
      <c r="S211" s="8"/>
      <c r="T211" s="8"/>
      <c r="U211" s="8"/>
      <c r="V211" s="8"/>
      <c r="W211" s="8" t="s">
        <v>172</v>
      </c>
      <c r="X211" s="8"/>
      <c r="Y211" s="8"/>
      <c r="Z211" s="8" t="s">
        <v>543</v>
      </c>
      <c r="AA211" s="8" t="s">
        <v>271</v>
      </c>
      <c r="AB211" s="8" t="s">
        <v>159</v>
      </c>
      <c r="AC211" s="8" t="s">
        <v>271</v>
      </c>
      <c r="AD211" s="8" t="s">
        <v>159</v>
      </c>
      <c r="AE211" s="2" t="str">
        <f t="shared" si="4"/>
        <v>('test28','테스트28',SHA2('pplus!1',256),'test28@pplus.com','010-9999-0013','P2','D2','S1',NULL,'PPLUS','N',DATE_FORMAT('2021-12-16','%Y-%m-%d %T'),DATE_FORMAT('2020-11-01','%Y-%m-%d'),DATE_FORMAT('2021-12-31','%Y-%m-%d'),'Y',NULL,NULL,NULL,NULL,NULL,NULL,'Y','Y',0,'R','SYSTEM',NOW(),'SYSTEM',NOW()),</v>
      </c>
    </row>
    <row r="212" spans="1:31" x14ac:dyDescent="0.35">
      <c r="A212" s="43">
        <v>16</v>
      </c>
      <c r="B212" s="12" t="s">
        <v>348</v>
      </c>
      <c r="C212" s="8" t="s">
        <v>352</v>
      </c>
      <c r="D212" s="12"/>
      <c r="E212" s="2" t="str">
        <f t="shared" si="5"/>
        <v>test29@pplus.com</v>
      </c>
      <c r="F212" s="12" t="s">
        <v>1093</v>
      </c>
      <c r="G212" s="8" t="s">
        <v>177</v>
      </c>
      <c r="H212" s="36" t="s">
        <v>165</v>
      </c>
      <c r="I212" s="8" t="s">
        <v>168</v>
      </c>
      <c r="J212" s="8"/>
      <c r="K212" s="8" t="s">
        <v>1103</v>
      </c>
      <c r="L212" s="8" t="s">
        <v>173</v>
      </c>
      <c r="M212" s="12" t="s">
        <v>1109</v>
      </c>
      <c r="N212" s="8" t="s">
        <v>190</v>
      </c>
      <c r="O212" s="8" t="s">
        <v>191</v>
      </c>
      <c r="P212" s="41" t="s">
        <v>172</v>
      </c>
      <c r="Q212" s="2"/>
      <c r="R212" s="8"/>
      <c r="S212" s="8"/>
      <c r="T212" s="8"/>
      <c r="U212" s="8"/>
      <c r="V212" s="8"/>
      <c r="W212" s="8" t="s">
        <v>172</v>
      </c>
      <c r="X212" s="8"/>
      <c r="Y212" s="8"/>
      <c r="Z212" s="8" t="s">
        <v>543</v>
      </c>
      <c r="AA212" s="8" t="s">
        <v>271</v>
      </c>
      <c r="AB212" s="8" t="s">
        <v>159</v>
      </c>
      <c r="AC212" s="8" t="s">
        <v>271</v>
      </c>
      <c r="AD212" s="8" t="s">
        <v>159</v>
      </c>
      <c r="AE212" s="2" t="str">
        <f t="shared" si="4"/>
        <v>('test29','테스트29',SHA2('pplus!1',256),'test29@pplus.com','010-9999-0014','P2','D2','S1',NULL,'PPLUS','N',DATE_FORMAT('2021-12-16','%Y-%m-%d %T'),DATE_FORMAT('2020-11-01','%Y-%m-%d'),DATE_FORMAT('2021-12-31','%Y-%m-%d'),'Y',NULL,NULL,NULL,NULL,NULL,NULL,'Y','Y',0,'R','SYSTEM',NOW(),'SYSTEM',NOW()),</v>
      </c>
    </row>
    <row r="213" spans="1:31" x14ac:dyDescent="0.35">
      <c r="A213" s="43">
        <v>17</v>
      </c>
      <c r="B213" s="12" t="s">
        <v>338</v>
      </c>
      <c r="C213" s="8" t="s">
        <v>187</v>
      </c>
      <c r="D213" s="12"/>
      <c r="E213" s="2" t="str">
        <f t="shared" si="5"/>
        <v>fail11@pplus.com</v>
      </c>
      <c r="F213" s="12" t="s">
        <v>1094</v>
      </c>
      <c r="G213" s="8" t="s">
        <v>176</v>
      </c>
      <c r="H213" s="36" t="s">
        <v>164</v>
      </c>
      <c r="I213" s="8" t="s">
        <v>168</v>
      </c>
      <c r="J213" s="8"/>
      <c r="K213" s="8" t="s">
        <v>1070</v>
      </c>
      <c r="L213" s="8" t="s">
        <v>173</v>
      </c>
      <c r="M213" s="12" t="s">
        <v>1109</v>
      </c>
      <c r="N213" s="8" t="s">
        <v>190</v>
      </c>
      <c r="O213" s="8" t="s">
        <v>191</v>
      </c>
      <c r="P213" s="41" t="s">
        <v>172</v>
      </c>
      <c r="Q213" s="2"/>
      <c r="R213" s="8"/>
      <c r="S213" s="8"/>
      <c r="T213" s="8"/>
      <c r="U213" s="8"/>
      <c r="V213" s="8"/>
      <c r="W213" s="8" t="s">
        <v>173</v>
      </c>
      <c r="X213" s="8"/>
      <c r="Y213" s="8"/>
      <c r="Z213" s="8" t="s">
        <v>543</v>
      </c>
      <c r="AA213" s="8" t="s">
        <v>271</v>
      </c>
      <c r="AB213" s="8" t="s">
        <v>159</v>
      </c>
      <c r="AC213" s="8" t="s">
        <v>271</v>
      </c>
      <c r="AD213" s="8" t="s">
        <v>159</v>
      </c>
      <c r="AE213" s="2" t="str">
        <f t="shared" si="4"/>
        <v>('fail11','실패11',SHA2('pplus!1',256),'fail11@pplus.com','010-9999-0015','P1','D1','S1',NULL,'DTCOMPANY','N',DATE_FORMAT('2021-12-16','%Y-%m-%d %T'),DATE_FORMAT('2020-11-01','%Y-%m-%d'),DATE_FORMAT('2021-12-31','%Y-%m-%d'),'Y',NULL,NULL,NULL,NULL,NULL,NULL,'N','Y',0,'R','SYSTEM',NOW(),'SYSTEM',NOW()),</v>
      </c>
    </row>
    <row r="214" spans="1:31" x14ac:dyDescent="0.35">
      <c r="A214" s="43">
        <v>18</v>
      </c>
      <c r="B214" s="12" t="s">
        <v>336</v>
      </c>
      <c r="C214" s="8" t="s">
        <v>188</v>
      </c>
      <c r="D214" s="12"/>
      <c r="E214" s="2" t="str">
        <f t="shared" si="5"/>
        <v>fail12@pplus.com</v>
      </c>
      <c r="F214" s="12" t="s">
        <v>1095</v>
      </c>
      <c r="G214" s="8" t="s">
        <v>176</v>
      </c>
      <c r="H214" s="36" t="s">
        <v>164</v>
      </c>
      <c r="I214" s="8" t="s">
        <v>168</v>
      </c>
      <c r="J214" s="8"/>
      <c r="K214" s="8" t="s">
        <v>1070</v>
      </c>
      <c r="L214" s="8" t="s">
        <v>173</v>
      </c>
      <c r="M214" s="12" t="s">
        <v>1109</v>
      </c>
      <c r="N214" s="8" t="s">
        <v>190</v>
      </c>
      <c r="O214" s="8" t="s">
        <v>191</v>
      </c>
      <c r="P214" s="41" t="s">
        <v>172</v>
      </c>
      <c r="Q214" s="2"/>
      <c r="R214" s="8"/>
      <c r="S214" s="8"/>
      <c r="T214" s="8"/>
      <c r="U214" s="8"/>
      <c r="V214" s="8"/>
      <c r="W214" s="8" t="s">
        <v>173</v>
      </c>
      <c r="X214" s="8"/>
      <c r="Y214" s="8"/>
      <c r="Z214" s="8" t="s">
        <v>543</v>
      </c>
      <c r="AA214" s="8" t="s">
        <v>271</v>
      </c>
      <c r="AB214" s="8" t="s">
        <v>159</v>
      </c>
      <c r="AC214" s="8" t="s">
        <v>271</v>
      </c>
      <c r="AD214" s="8" t="s">
        <v>159</v>
      </c>
      <c r="AE214" s="2" t="str">
        <f t="shared" si="4"/>
        <v>('fail12','실패12',SHA2('pplus!1',256),'fail12@pplus.com','010-9999-0016','P1','D1','S1',NULL,'DTCOMPANY','N',DATE_FORMAT('2021-12-16','%Y-%m-%d %T'),DATE_FORMAT('2020-11-01','%Y-%m-%d'),DATE_FORMAT('2021-12-31','%Y-%m-%d'),'Y',NULL,NULL,NULL,NULL,NULL,NULL,'N','Y',0,'R','SYSTEM',NOW(),'SYSTEM',NOW());</v>
      </c>
    </row>
    <row r="215" spans="1:31" x14ac:dyDescent="0.35">
      <c r="A215" s="43">
        <v>19</v>
      </c>
      <c r="B215" s="12" t="s">
        <v>337</v>
      </c>
      <c r="C215" s="8" t="s">
        <v>189</v>
      </c>
      <c r="D215" s="12"/>
      <c r="E215" s="2" t="str">
        <f t="shared" si="5"/>
        <v>fail13@pplus.com</v>
      </c>
      <c r="F215" s="12" t="s">
        <v>1096</v>
      </c>
      <c r="G215" s="8" t="s">
        <v>177</v>
      </c>
      <c r="H215" s="36" t="s">
        <v>164</v>
      </c>
      <c r="I215" s="8" t="s">
        <v>168</v>
      </c>
      <c r="J215" s="8"/>
      <c r="K215" s="8" t="s">
        <v>1070</v>
      </c>
      <c r="L215" s="8" t="s">
        <v>173</v>
      </c>
      <c r="M215" s="12" t="s">
        <v>1109</v>
      </c>
      <c r="N215" s="8" t="s">
        <v>190</v>
      </c>
      <c r="O215" s="8" t="s">
        <v>191</v>
      </c>
      <c r="P215" s="41" t="s">
        <v>172</v>
      </c>
      <c r="Q215" s="2"/>
      <c r="R215" s="8"/>
      <c r="S215" s="8"/>
      <c r="T215" s="8"/>
      <c r="U215" s="8"/>
      <c r="V215" s="8"/>
      <c r="W215" s="8" t="s">
        <v>173</v>
      </c>
      <c r="X215" s="8"/>
      <c r="Y215" s="8"/>
      <c r="Z215" s="8" t="s">
        <v>543</v>
      </c>
      <c r="AA215" s="8" t="s">
        <v>271</v>
      </c>
      <c r="AB215" s="8" t="s">
        <v>159</v>
      </c>
      <c r="AC215" s="8" t="s">
        <v>271</v>
      </c>
      <c r="AD215" s="8" t="s">
        <v>159</v>
      </c>
      <c r="AE215" s="2" t="str">
        <f t="shared" si="4"/>
        <v>('fail13','실패13',SHA2('pplus!1',256),'fail13@pplus.com','010-9999-0017','P2','D1','S1',NULL,'DTCOMPANY','N',DATE_FORMAT('2021-12-16','%Y-%m-%d %T'),DATE_FORMAT('2020-11-01','%Y-%m-%d'),DATE_FORMAT('2021-12-31','%Y-%m-%d'),'Y',NULL,NULL,NULL,NULL,NULL,NULL,'N','Y',0,'R','SYSTEM',NOW(),'SYSTEM',NOW());</v>
      </c>
    </row>
    <row r="216" spans="1:31" s="35" customFormat="1" x14ac:dyDescent="0.35">
      <c r="A216" s="10"/>
      <c r="B216" s="75"/>
      <c r="C216" s="11"/>
      <c r="D216" s="75"/>
      <c r="E216" s="11"/>
      <c r="F216" s="75"/>
      <c r="G216" s="11"/>
      <c r="H216" s="96"/>
      <c r="I216" s="11"/>
      <c r="J216" s="11"/>
      <c r="K216" s="11"/>
      <c r="L216" s="11"/>
      <c r="M216" s="11"/>
      <c r="N216" s="68"/>
      <c r="O216" s="9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9"/>
    </row>
    <row r="217" spans="1:31" s="35" customFormat="1" x14ac:dyDescent="0.35">
      <c r="A217" s="10"/>
      <c r="B217" s="75"/>
      <c r="C217" s="11"/>
      <c r="D217" s="75"/>
      <c r="E217" s="11"/>
      <c r="F217" s="75"/>
      <c r="G217" s="11"/>
      <c r="H217" s="96"/>
      <c r="I217" s="11"/>
      <c r="J217" s="11"/>
      <c r="K217" s="11"/>
      <c r="L217" s="11"/>
      <c r="M217" s="11"/>
      <c r="N217" s="68"/>
      <c r="O217" s="9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9"/>
    </row>
    <row r="218" spans="1:31" x14ac:dyDescent="0.35">
      <c r="C218" s="9"/>
    </row>
    <row r="219" spans="1:31" x14ac:dyDescent="0.35">
      <c r="A219" s="114" t="s">
        <v>547</v>
      </c>
      <c r="B219" s="114"/>
      <c r="C219" s="114"/>
      <c r="D219" s="114"/>
      <c r="E219" s="114"/>
      <c r="F219" s="114"/>
    </row>
    <row r="220" spans="1:31" s="35" customFormat="1" x14ac:dyDescent="0.35">
      <c r="A220" s="133" t="str">
        <f>VLOOKUP(C220,table!B:D,3,FALSE)</f>
        <v>공통</v>
      </c>
      <c r="B220" s="133"/>
      <c r="C220" s="134" t="s">
        <v>548</v>
      </c>
      <c r="D220" s="134"/>
      <c r="E220" s="134"/>
      <c r="F220" s="133" t="s">
        <v>156</v>
      </c>
      <c r="G220"/>
      <c r="H220" s="59"/>
      <c r="I220"/>
      <c r="J220"/>
      <c r="K220"/>
      <c r="L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1:31" x14ac:dyDescent="0.35">
      <c r="A221" s="133"/>
      <c r="B221" s="133"/>
      <c r="C221" s="134" t="str">
        <f>VLOOKUP(C220,table!B:D,2,FALSE)</f>
        <v>T_USER_TEST</v>
      </c>
      <c r="D221" s="134"/>
      <c r="E221" s="134"/>
      <c r="F221" s="133"/>
    </row>
    <row r="222" spans="1:31" s="35" customFormat="1" x14ac:dyDescent="0.35">
      <c r="A222" s="133" t="s">
        <v>2</v>
      </c>
      <c r="B222" s="101" t="s">
        <v>78</v>
      </c>
      <c r="C222" s="7" t="s">
        <v>80</v>
      </c>
      <c r="D222" s="101" t="s">
        <v>57</v>
      </c>
      <c r="E222" s="7" t="s">
        <v>379</v>
      </c>
      <c r="F222" s="43" t="str">
        <f>"TRUNCATE TABLE "&amp;$C221&amp;";"</f>
        <v>TRUNCATE TABLE T_USER_TEST;</v>
      </c>
      <c r="G222"/>
      <c r="H222" s="59"/>
      <c r="I222"/>
      <c r="J222"/>
      <c r="K222"/>
      <c r="L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1:31" s="35" customFormat="1" x14ac:dyDescent="0.35">
      <c r="A223" s="133"/>
      <c r="B223" s="101" t="s">
        <v>79</v>
      </c>
      <c r="C223" s="7" t="s">
        <v>81</v>
      </c>
      <c r="D223" s="101" t="s">
        <v>58</v>
      </c>
      <c r="E223" s="7" t="s">
        <v>55</v>
      </c>
      <c r="F223" s="43" t="str">
        <f>"INSERT INTO "&amp;C221&amp;" ("&amp;B223&amp;","&amp;C223&amp;","&amp;D223&amp;","&amp;E223&amp;") VALUES"</f>
        <v>INSERT INTO T_USER_TEST (USER_ID,USER_NM,RGST_ID,RGST_DT) VALUES</v>
      </c>
      <c r="G223"/>
      <c r="H223" s="59"/>
      <c r="I223"/>
      <c r="J223"/>
      <c r="K223"/>
      <c r="L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1:31" s="35" customFormat="1" x14ac:dyDescent="0.35">
      <c r="A224" s="12">
        <v>1</v>
      </c>
      <c r="B224" s="12" t="s">
        <v>544</v>
      </c>
      <c r="C224" s="8" t="s">
        <v>545</v>
      </c>
      <c r="D224" s="12" t="s">
        <v>271</v>
      </c>
      <c r="E224" s="8" t="s">
        <v>159</v>
      </c>
      <c r="F224" s="43" t="str">
        <f>"('"&amp;B224&amp;"','"&amp;C224&amp;"','"&amp;D224&amp;"',"&amp;E224&amp;IF(A225="",");","),")</f>
        <v>('SYSTEM','시스템','SYSTEM',NOW()),</v>
      </c>
      <c r="G224"/>
      <c r="H224" s="59"/>
      <c r="I224"/>
      <c r="J224"/>
      <c r="K224"/>
      <c r="L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1:29" s="35" customFormat="1" x14ac:dyDescent="0.35">
      <c r="A225" s="12">
        <v>2</v>
      </c>
      <c r="B225" s="12" t="s">
        <v>328</v>
      </c>
      <c r="C225" s="8" t="s">
        <v>546</v>
      </c>
      <c r="D225" s="12" t="s">
        <v>271</v>
      </c>
      <c r="E225" s="8" t="s">
        <v>159</v>
      </c>
      <c r="F225" s="43" t="str">
        <f t="shared" ref="F225:F242" si="6">"('"&amp;B225&amp;"','"&amp;C225&amp;"','"&amp;D225&amp;"',"&amp;E225&amp;IF(A226="",");","),")</f>
        <v>('admin','관리자','SYSTEM',NOW()),</v>
      </c>
      <c r="G225"/>
      <c r="H225" s="59"/>
      <c r="I225"/>
      <c r="J225"/>
      <c r="K225"/>
      <c r="L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1:29" s="35" customFormat="1" x14ac:dyDescent="0.35">
      <c r="A226" s="12">
        <v>3</v>
      </c>
      <c r="B226" s="12" t="s">
        <v>329</v>
      </c>
      <c r="C226" s="8" t="s">
        <v>180</v>
      </c>
      <c r="D226" s="12" t="s">
        <v>271</v>
      </c>
      <c r="E226" s="8" t="s">
        <v>159</v>
      </c>
      <c r="F226" s="43" t="str">
        <f t="shared" si="6"/>
        <v>('test11','테스트11','SYSTEM',NOW()),</v>
      </c>
      <c r="G226"/>
      <c r="H226" s="59"/>
      <c r="I226"/>
      <c r="J226"/>
      <c r="K226"/>
      <c r="L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1:29" s="35" customFormat="1" x14ac:dyDescent="0.35">
      <c r="A227" s="12">
        <v>4</v>
      </c>
      <c r="B227" s="12" t="s">
        <v>330</v>
      </c>
      <c r="C227" s="8" t="s">
        <v>181</v>
      </c>
      <c r="D227" s="12" t="s">
        <v>271</v>
      </c>
      <c r="E227" s="8" t="s">
        <v>159</v>
      </c>
      <c r="F227" s="43" t="str">
        <f t="shared" si="6"/>
        <v>('test12','테스트12','SYSTEM',NOW()),</v>
      </c>
      <c r="G227"/>
      <c r="H227" s="59"/>
      <c r="I227"/>
      <c r="J227"/>
      <c r="K227"/>
      <c r="L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1:29" s="35" customFormat="1" x14ac:dyDescent="0.35">
      <c r="A228" s="12">
        <v>5</v>
      </c>
      <c r="B228" s="12" t="s">
        <v>339</v>
      </c>
      <c r="C228" s="8" t="s">
        <v>342</v>
      </c>
      <c r="D228" s="12" t="s">
        <v>271</v>
      </c>
      <c r="E228" s="8" t="s">
        <v>159</v>
      </c>
      <c r="F228" s="43" t="str">
        <f t="shared" si="6"/>
        <v>('test13','테스트13','SYSTEM',NOW()),</v>
      </c>
      <c r="G228"/>
      <c r="H228" s="59"/>
      <c r="I228"/>
      <c r="J228"/>
      <c r="K228"/>
      <c r="L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29" s="35" customFormat="1" x14ac:dyDescent="0.35">
      <c r="A229" s="12">
        <v>6</v>
      </c>
      <c r="B229" s="12" t="s">
        <v>340</v>
      </c>
      <c r="C229" s="8" t="s">
        <v>343</v>
      </c>
      <c r="D229" s="12" t="s">
        <v>271</v>
      </c>
      <c r="E229" s="8" t="s">
        <v>159</v>
      </c>
      <c r="F229" s="43" t="str">
        <f t="shared" si="6"/>
        <v>('test14','테스트14','SYSTEM',NOW()),</v>
      </c>
      <c r="G229"/>
      <c r="H229" s="59"/>
      <c r="I229"/>
      <c r="J229"/>
      <c r="K229"/>
      <c r="L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1:29" s="35" customFormat="1" x14ac:dyDescent="0.35">
      <c r="A230" s="12">
        <v>7</v>
      </c>
      <c r="B230" s="12" t="s">
        <v>341</v>
      </c>
      <c r="C230" s="8" t="s">
        <v>344</v>
      </c>
      <c r="D230" s="12" t="s">
        <v>271</v>
      </c>
      <c r="E230" s="8" t="s">
        <v>159</v>
      </c>
      <c r="F230" s="43" t="str">
        <f t="shared" si="6"/>
        <v>('test15','테스트15','SYSTEM',NOW()),</v>
      </c>
      <c r="G230"/>
      <c r="H230" s="59"/>
      <c r="I230"/>
      <c r="J230"/>
      <c r="K230"/>
      <c r="L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9" s="35" customFormat="1" x14ac:dyDescent="0.35">
      <c r="A231" s="12">
        <v>8</v>
      </c>
      <c r="B231" s="12" t="s">
        <v>331</v>
      </c>
      <c r="C231" s="8" t="s">
        <v>182</v>
      </c>
      <c r="D231" s="12" t="s">
        <v>271</v>
      </c>
      <c r="E231" s="8" t="s">
        <v>159</v>
      </c>
      <c r="F231" s="43" t="str">
        <f t="shared" si="6"/>
        <v>('test21','테스트21','SYSTEM',NOW()),</v>
      </c>
      <c r="G231"/>
      <c r="H231" s="59"/>
      <c r="I231"/>
      <c r="J231"/>
      <c r="K231"/>
      <c r="L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9" s="35" customFormat="1" x14ac:dyDescent="0.35">
      <c r="A232" s="12">
        <v>9</v>
      </c>
      <c r="B232" s="12" t="s">
        <v>332</v>
      </c>
      <c r="C232" s="8" t="s">
        <v>183</v>
      </c>
      <c r="D232" s="12" t="s">
        <v>271</v>
      </c>
      <c r="E232" s="8" t="s">
        <v>159</v>
      </c>
      <c r="F232" s="43" t="str">
        <f t="shared" si="6"/>
        <v>('test22','테스트22','SYSTEM',NOW()),</v>
      </c>
      <c r="G232"/>
      <c r="H232" s="59"/>
      <c r="I232"/>
      <c r="J232"/>
      <c r="K232"/>
      <c r="L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1:29" s="35" customFormat="1" x14ac:dyDescent="0.35">
      <c r="A233" s="12">
        <v>10</v>
      </c>
      <c r="B233" s="12" t="s">
        <v>333</v>
      </c>
      <c r="C233" s="8" t="s">
        <v>184</v>
      </c>
      <c r="D233" s="12" t="s">
        <v>271</v>
      </c>
      <c r="E233" s="8" t="s">
        <v>159</v>
      </c>
      <c r="F233" s="43" t="str">
        <f t="shared" si="6"/>
        <v>('test23','테스트23','SYSTEM',NOW()),</v>
      </c>
      <c r="G233"/>
      <c r="H233" s="59"/>
      <c r="I233"/>
      <c r="J233"/>
      <c r="K233"/>
      <c r="L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1:29" s="35" customFormat="1" x14ac:dyDescent="0.35">
      <c r="A234" s="12">
        <v>11</v>
      </c>
      <c r="B234" s="12" t="s">
        <v>334</v>
      </c>
      <c r="C234" s="8" t="s">
        <v>185</v>
      </c>
      <c r="D234" s="12" t="s">
        <v>271</v>
      </c>
      <c r="E234" s="8" t="s">
        <v>159</v>
      </c>
      <c r="F234" s="43" t="str">
        <f t="shared" si="6"/>
        <v>('test24','테스트24','SYSTEM',NOW()),</v>
      </c>
      <c r="G234"/>
      <c r="H234" s="59"/>
      <c r="I234"/>
      <c r="J234"/>
      <c r="K234"/>
      <c r="L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x14ac:dyDescent="0.35">
      <c r="A235" s="12">
        <v>12</v>
      </c>
      <c r="B235" s="12" t="s">
        <v>335</v>
      </c>
      <c r="C235" s="8" t="s">
        <v>186</v>
      </c>
      <c r="D235" s="12" t="s">
        <v>271</v>
      </c>
      <c r="E235" s="8" t="s">
        <v>159</v>
      </c>
      <c r="F235" s="43" t="str">
        <f t="shared" si="6"/>
        <v>('test25','테스트25','SYSTEM',NOW()),</v>
      </c>
    </row>
    <row r="236" spans="1:29" x14ac:dyDescent="0.35">
      <c r="A236" s="12">
        <v>13</v>
      </c>
      <c r="B236" s="12" t="s">
        <v>345</v>
      </c>
      <c r="C236" s="8" t="s">
        <v>349</v>
      </c>
      <c r="D236" s="12" t="s">
        <v>271</v>
      </c>
      <c r="E236" s="8" t="s">
        <v>159</v>
      </c>
      <c r="F236" s="43" t="str">
        <f t="shared" si="6"/>
        <v>('test26','테스트26','SYSTEM',NOW()),</v>
      </c>
    </row>
    <row r="237" spans="1:29" x14ac:dyDescent="0.35">
      <c r="A237" s="12">
        <v>14</v>
      </c>
      <c r="B237" s="12" t="s">
        <v>346</v>
      </c>
      <c r="C237" s="8" t="s">
        <v>350</v>
      </c>
      <c r="D237" s="12" t="s">
        <v>271</v>
      </c>
      <c r="E237" s="8" t="s">
        <v>159</v>
      </c>
      <c r="F237" s="43" t="str">
        <f t="shared" si="6"/>
        <v>('test27','테스트27','SYSTEM',NOW()),</v>
      </c>
    </row>
    <row r="238" spans="1:29" x14ac:dyDescent="0.35">
      <c r="A238" s="12">
        <v>15</v>
      </c>
      <c r="B238" s="12" t="s">
        <v>347</v>
      </c>
      <c r="C238" s="8" t="s">
        <v>351</v>
      </c>
      <c r="D238" s="12" t="s">
        <v>271</v>
      </c>
      <c r="E238" s="8" t="s">
        <v>159</v>
      </c>
      <c r="F238" s="43" t="str">
        <f t="shared" si="6"/>
        <v>('test28','테스트28','SYSTEM',NOW()),</v>
      </c>
    </row>
    <row r="239" spans="1:29" x14ac:dyDescent="0.35">
      <c r="A239" s="12">
        <v>16</v>
      </c>
      <c r="B239" s="12" t="s">
        <v>348</v>
      </c>
      <c r="C239" s="8" t="s">
        <v>352</v>
      </c>
      <c r="D239" s="12" t="s">
        <v>271</v>
      </c>
      <c r="E239" s="8" t="s">
        <v>159</v>
      </c>
      <c r="F239" s="43" t="str">
        <f t="shared" si="6"/>
        <v>('test29','테스트29','SYSTEM',NOW()),</v>
      </c>
    </row>
    <row r="240" spans="1:29" x14ac:dyDescent="0.35">
      <c r="A240" s="12">
        <v>17</v>
      </c>
      <c r="B240" s="12" t="s">
        <v>338</v>
      </c>
      <c r="C240" s="8" t="s">
        <v>187</v>
      </c>
      <c r="D240" s="12" t="s">
        <v>271</v>
      </c>
      <c r="E240" s="8" t="s">
        <v>159</v>
      </c>
      <c r="F240" s="43" t="str">
        <f t="shared" si="6"/>
        <v>('fail11','실패11','SYSTEM',NOW()),</v>
      </c>
    </row>
    <row r="241" spans="1:29" x14ac:dyDescent="0.35">
      <c r="A241" s="12">
        <v>18</v>
      </c>
      <c r="B241" s="12" t="s">
        <v>336</v>
      </c>
      <c r="C241" s="8" t="s">
        <v>188</v>
      </c>
      <c r="D241" s="12" t="s">
        <v>271</v>
      </c>
      <c r="E241" s="8" t="s">
        <v>159</v>
      </c>
      <c r="F241" s="43" t="str">
        <f t="shared" si="6"/>
        <v>('fail12','실패12','SYSTEM',NOW()),</v>
      </c>
    </row>
    <row r="242" spans="1:29" x14ac:dyDescent="0.35">
      <c r="A242" s="12">
        <v>19</v>
      </c>
      <c r="B242" s="12" t="s">
        <v>337</v>
      </c>
      <c r="C242" s="8" t="s">
        <v>189</v>
      </c>
      <c r="D242" s="12" t="s">
        <v>271</v>
      </c>
      <c r="E242" s="8" t="s">
        <v>159</v>
      </c>
      <c r="F242" s="43" t="str">
        <f t="shared" si="6"/>
        <v>('fail13','실패13','SYSTEM',NOW());</v>
      </c>
    </row>
    <row r="243" spans="1:29" x14ac:dyDescent="0.35">
      <c r="C243" s="9"/>
    </row>
    <row r="244" spans="1:29" x14ac:dyDescent="0.35">
      <c r="C244" s="9"/>
      <c r="E244" s="35"/>
      <c r="G244" s="35"/>
      <c r="I244" s="35"/>
      <c r="J244" s="35"/>
      <c r="K244" s="35"/>
      <c r="L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 spans="1:29" x14ac:dyDescent="0.35">
      <c r="C245" s="9"/>
    </row>
    <row r="246" spans="1:29" x14ac:dyDescent="0.35">
      <c r="A246" s="133" t="str">
        <f>VLOOKUP(C246,table!B:D,3,FALSE)</f>
        <v>공통</v>
      </c>
      <c r="B246" s="133"/>
      <c r="C246" s="135" t="s">
        <v>655</v>
      </c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7"/>
      <c r="P246" s="133" t="s">
        <v>156</v>
      </c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 spans="1:29" x14ac:dyDescent="0.35">
      <c r="A247" s="133"/>
      <c r="B247" s="133"/>
      <c r="C247" s="135" t="str">
        <f>VLOOKUP(C246,table!B:D,2,FALSE)</f>
        <v>T_DEPT_CL</v>
      </c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7"/>
      <c r="P247" s="133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 spans="1:29" x14ac:dyDescent="0.35">
      <c r="A248" s="133" t="s">
        <v>2</v>
      </c>
      <c r="B248" s="101" t="s">
        <v>73</v>
      </c>
      <c r="C248" s="7" t="s">
        <v>645</v>
      </c>
      <c r="D248" s="101" t="s">
        <v>71</v>
      </c>
      <c r="E248" s="7" t="s">
        <v>94</v>
      </c>
      <c r="F248" s="101" t="s">
        <v>646</v>
      </c>
      <c r="G248" s="7" t="s">
        <v>647</v>
      </c>
      <c r="H248" s="95" t="s">
        <v>648</v>
      </c>
      <c r="I248" s="7" t="s">
        <v>649</v>
      </c>
      <c r="J248" s="7" t="s">
        <v>75</v>
      </c>
      <c r="K248" s="7" t="s">
        <v>86</v>
      </c>
      <c r="L248" s="7" t="s">
        <v>57</v>
      </c>
      <c r="M248" s="7" t="s">
        <v>379</v>
      </c>
      <c r="N248" s="7" t="s">
        <v>84</v>
      </c>
      <c r="O248" s="7" t="s">
        <v>88</v>
      </c>
      <c r="P248" s="2" t="str">
        <f>"TRUNCATE TABLE "&amp;$C247&amp;";"</f>
        <v>TRUNCATE TABLE T_DEPT_CL;</v>
      </c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 spans="1:29" x14ac:dyDescent="0.35">
      <c r="A249" s="133"/>
      <c r="B249" s="101" t="s">
        <v>74</v>
      </c>
      <c r="C249" s="7" t="s">
        <v>650</v>
      </c>
      <c r="D249" s="101" t="s">
        <v>72</v>
      </c>
      <c r="E249" s="7" t="s">
        <v>95</v>
      </c>
      <c r="F249" s="101" t="s">
        <v>651</v>
      </c>
      <c r="G249" s="7" t="s">
        <v>652</v>
      </c>
      <c r="H249" s="95" t="s">
        <v>653</v>
      </c>
      <c r="I249" s="7" t="s">
        <v>654</v>
      </c>
      <c r="J249" s="7" t="s">
        <v>76</v>
      </c>
      <c r="K249" s="7" t="s">
        <v>87</v>
      </c>
      <c r="L249" s="7" t="s">
        <v>58</v>
      </c>
      <c r="M249" s="7" t="s">
        <v>55</v>
      </c>
      <c r="N249" s="7" t="s">
        <v>85</v>
      </c>
      <c r="O249" s="7" t="s">
        <v>89</v>
      </c>
      <c r="P249" s="2" t="str">
        <f>"INSERT INTO "&amp;C247&amp;" ("&amp;B249&amp;","&amp;C249&amp;","&amp;D249&amp;","&amp;E249&amp;","&amp;F249&amp;","&amp;G249&amp;","&amp;H249&amp;","&amp;I249&amp;","&amp;J249&amp;","&amp;K249&amp;","&amp;L249&amp;","&amp;M249&amp;","&amp;N249&amp;","&amp;O249&amp;") VALUES"</f>
        <v>INSERT INTO T_DEPT_CL (DEPT_CODE,UP_DEPT_CODE,DEPT_NM,ORD_SEQ,LV,DEPT_PATH,GROUP_CODE,UP_GROUP_CODE,USE_YN,MODI_SE,RGST_ID,RGST_DT,MODI_ID,MODI_DT) VALUES</v>
      </c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 spans="1:29" x14ac:dyDescent="0.35">
      <c r="A250" s="12">
        <v>1</v>
      </c>
      <c r="B250" s="12" t="s">
        <v>658</v>
      </c>
      <c r="C250" s="8" t="s">
        <v>669</v>
      </c>
      <c r="D250" s="12" t="s">
        <v>1104</v>
      </c>
      <c r="E250" s="36">
        <v>1</v>
      </c>
      <c r="F250" s="12" t="s">
        <v>677</v>
      </c>
      <c r="G250" s="8" t="s">
        <v>670</v>
      </c>
      <c r="H250" s="36" t="s">
        <v>658</v>
      </c>
      <c r="I250" s="8" t="s">
        <v>669</v>
      </c>
      <c r="J250" s="8" t="s">
        <v>657</v>
      </c>
      <c r="K250" s="8" t="s">
        <v>656</v>
      </c>
      <c r="L250" s="8" t="s">
        <v>271</v>
      </c>
      <c r="M250" s="8" t="s">
        <v>159</v>
      </c>
      <c r="N250" s="8" t="s">
        <v>271</v>
      </c>
      <c r="O250" s="8" t="s">
        <v>159</v>
      </c>
      <c r="P250" s="2" t="str">
        <f t="shared" ref="P250:P256" si="7">"('"&amp;B250&amp;"','"&amp;C250&amp;"','"&amp;D250&amp;"',"&amp;IF(E250="","NULL","'"&amp;E250&amp;"'")&amp;","&amp;IF(F250="","NULL","'"&amp;F250&amp;"'")&amp;","&amp;IF(G250="","NULL","'"&amp;G250&amp;"'")&amp;","&amp;IF(H250="","NULL","'"&amp;H250&amp;"'")&amp;","&amp;IF(I250="","NULL","'"&amp;I250&amp;"'")&amp;","&amp;IF(J250="","NULL","'"&amp;J250&amp;"'")&amp;",'"&amp;K250&amp;"','"&amp;L250&amp;"',"&amp;M250&amp;",'"&amp;N250&amp;"',"&amp;O250&amp;IF(A251="",");","),")</f>
        <v>('D0','Top','피플러스','1','1','top/D0','D0','Top','Y','C','SYSTEM',NOW(),'SYSTEM',NOW()),</v>
      </c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 spans="1:29" x14ac:dyDescent="0.35">
      <c r="A251" s="12">
        <v>2</v>
      </c>
      <c r="B251" s="12" t="s">
        <v>659</v>
      </c>
      <c r="C251" s="8" t="s">
        <v>658</v>
      </c>
      <c r="D251" s="12" t="s">
        <v>665</v>
      </c>
      <c r="E251" s="36">
        <v>2</v>
      </c>
      <c r="F251" s="12" t="s">
        <v>678</v>
      </c>
      <c r="G251" s="8" t="s">
        <v>671</v>
      </c>
      <c r="H251" s="36" t="s">
        <v>659</v>
      </c>
      <c r="I251" s="8" t="s">
        <v>658</v>
      </c>
      <c r="J251" s="8" t="s">
        <v>657</v>
      </c>
      <c r="K251" s="8" t="s">
        <v>656</v>
      </c>
      <c r="L251" s="8" t="s">
        <v>271</v>
      </c>
      <c r="M251" s="8" t="s">
        <v>159</v>
      </c>
      <c r="N251" s="8" t="s">
        <v>271</v>
      </c>
      <c r="O251" s="8" t="s">
        <v>159</v>
      </c>
      <c r="P251" s="2" t="str">
        <f t="shared" si="7"/>
        <v>('D1','D0','경영지원그룹','2','2','top/D0/D1','D1','D0','Y','C','SYSTEM',NOW(),'SYSTEM',NOW()),</v>
      </c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 spans="1:29" x14ac:dyDescent="0.35">
      <c r="A252" s="12">
        <v>3</v>
      </c>
      <c r="B252" s="12" t="s">
        <v>660</v>
      </c>
      <c r="C252" s="8" t="s">
        <v>659</v>
      </c>
      <c r="D252" s="12" t="s">
        <v>668</v>
      </c>
      <c r="E252" s="36">
        <v>3</v>
      </c>
      <c r="F252" s="12" t="s">
        <v>679</v>
      </c>
      <c r="G252" s="8" t="s">
        <v>673</v>
      </c>
      <c r="H252" s="36" t="s">
        <v>660</v>
      </c>
      <c r="I252" s="8" t="s">
        <v>659</v>
      </c>
      <c r="J252" s="8" t="s">
        <v>657</v>
      </c>
      <c r="K252" s="8" t="s">
        <v>656</v>
      </c>
      <c r="L252" s="8" t="s">
        <v>271</v>
      </c>
      <c r="M252" s="8" t="s">
        <v>159</v>
      </c>
      <c r="N252" s="8" t="s">
        <v>271</v>
      </c>
      <c r="O252" s="8" t="s">
        <v>159</v>
      </c>
      <c r="P252" s="2" t="str">
        <f t="shared" si="7"/>
        <v>('D2','D1','경영지원부','3','3','top/D0/D1/D2','D2','D1','Y','C','SYSTEM',NOW(),'SYSTEM',NOW()),</v>
      </c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 spans="1:29" x14ac:dyDescent="0.35">
      <c r="A253" s="12">
        <v>4</v>
      </c>
      <c r="B253" s="12" t="s">
        <v>661</v>
      </c>
      <c r="C253" s="8" t="s">
        <v>659</v>
      </c>
      <c r="D253" s="12" t="s">
        <v>667</v>
      </c>
      <c r="E253" s="36">
        <v>4</v>
      </c>
      <c r="F253" s="12" t="s">
        <v>679</v>
      </c>
      <c r="G253" s="8" t="s">
        <v>674</v>
      </c>
      <c r="H253" s="36" t="s">
        <v>661</v>
      </c>
      <c r="I253" s="8" t="s">
        <v>659</v>
      </c>
      <c r="J253" s="8" t="s">
        <v>657</v>
      </c>
      <c r="K253" s="8" t="s">
        <v>656</v>
      </c>
      <c r="L253" s="8" t="s">
        <v>271</v>
      </c>
      <c r="M253" s="8" t="s">
        <v>159</v>
      </c>
      <c r="N253" s="8" t="s">
        <v>271</v>
      </c>
      <c r="O253" s="8" t="s">
        <v>159</v>
      </c>
      <c r="P253" s="2" t="str">
        <f t="shared" si="7"/>
        <v>('D3','D1','영업부','4','3','top/D0/D1/D3','D3','D1','Y','C','SYSTEM',NOW(),'SYSTEM',NOW()),</v>
      </c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 spans="1:29" x14ac:dyDescent="0.35">
      <c r="A254" s="12">
        <v>5</v>
      </c>
      <c r="B254" s="12" t="s">
        <v>662</v>
      </c>
      <c r="C254" s="8" t="s">
        <v>658</v>
      </c>
      <c r="D254" s="12" t="s">
        <v>666</v>
      </c>
      <c r="E254" s="36">
        <v>5</v>
      </c>
      <c r="F254" s="12" t="s">
        <v>678</v>
      </c>
      <c r="G254" s="8" t="s">
        <v>672</v>
      </c>
      <c r="H254" s="36" t="s">
        <v>662</v>
      </c>
      <c r="I254" s="8" t="s">
        <v>658</v>
      </c>
      <c r="J254" s="8" t="s">
        <v>657</v>
      </c>
      <c r="K254" s="8" t="s">
        <v>656</v>
      </c>
      <c r="L254" s="8" t="s">
        <v>271</v>
      </c>
      <c r="M254" s="8" t="s">
        <v>159</v>
      </c>
      <c r="N254" s="8" t="s">
        <v>271</v>
      </c>
      <c r="O254" s="8" t="s">
        <v>159</v>
      </c>
      <c r="P254" s="2" t="str">
        <f t="shared" si="7"/>
        <v>('D4','D0','개발 그룹','5','2','top/D0/D4','D4','D0','Y','C','SYSTEM',NOW(),'SYSTEM',NOW()),</v>
      </c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 spans="1:29" x14ac:dyDescent="0.35">
      <c r="A255" s="12">
        <v>6</v>
      </c>
      <c r="B255" s="12" t="s">
        <v>663</v>
      </c>
      <c r="C255" s="8" t="s">
        <v>662</v>
      </c>
      <c r="D255" s="12" t="s">
        <v>166</v>
      </c>
      <c r="E255" s="36">
        <v>6</v>
      </c>
      <c r="F255" s="12" t="s">
        <v>679</v>
      </c>
      <c r="G255" s="8" t="s">
        <v>675</v>
      </c>
      <c r="H255" s="36" t="s">
        <v>663</v>
      </c>
      <c r="I255" s="8" t="s">
        <v>662</v>
      </c>
      <c r="J255" s="8" t="s">
        <v>657</v>
      </c>
      <c r="K255" s="8" t="s">
        <v>656</v>
      </c>
      <c r="L255" s="8" t="s">
        <v>271</v>
      </c>
      <c r="M255" s="8" t="s">
        <v>159</v>
      </c>
      <c r="N255" s="8" t="s">
        <v>271</v>
      </c>
      <c r="O255" s="8" t="s">
        <v>159</v>
      </c>
      <c r="P255" s="2" t="str">
        <f t="shared" si="7"/>
        <v>('D5','D4','개발부','6','3','top/D0/D4/D5','D5','D4','Y','C','SYSTEM',NOW(),'SYSTEM',NOW()),</v>
      </c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 spans="1:29" x14ac:dyDescent="0.35">
      <c r="A256" s="12">
        <v>7</v>
      </c>
      <c r="B256" s="12" t="s">
        <v>664</v>
      </c>
      <c r="C256" s="8" t="s">
        <v>662</v>
      </c>
      <c r="D256" s="12" t="s">
        <v>175</v>
      </c>
      <c r="E256" s="36">
        <v>7</v>
      </c>
      <c r="F256" s="12" t="s">
        <v>679</v>
      </c>
      <c r="G256" s="8" t="s">
        <v>676</v>
      </c>
      <c r="H256" s="36" t="s">
        <v>664</v>
      </c>
      <c r="I256" s="8" t="s">
        <v>662</v>
      </c>
      <c r="J256" s="8" t="s">
        <v>657</v>
      </c>
      <c r="K256" s="8" t="s">
        <v>656</v>
      </c>
      <c r="L256" s="8" t="s">
        <v>271</v>
      </c>
      <c r="M256" s="8" t="s">
        <v>159</v>
      </c>
      <c r="N256" s="8" t="s">
        <v>271</v>
      </c>
      <c r="O256" s="8" t="s">
        <v>159</v>
      </c>
      <c r="P256" s="2" t="str">
        <f t="shared" si="7"/>
        <v>('D6','D4','디자인부','7','3','top/D0/D4/D6','D6','D4','Y','C','SYSTEM',NOW(),'SYSTEM',NOW());</v>
      </c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 spans="1:29" x14ac:dyDescent="0.35">
      <c r="C257" s="9"/>
      <c r="E257" s="35"/>
      <c r="G257" s="35"/>
      <c r="I257" s="35"/>
      <c r="J257" s="35"/>
      <c r="K257" s="35"/>
      <c r="L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 spans="1:29" x14ac:dyDescent="0.35">
      <c r="C258" s="9"/>
      <c r="E258" s="35"/>
      <c r="G258" s="35"/>
      <c r="I258" s="35"/>
      <c r="J258" s="35"/>
      <c r="K258" s="35"/>
      <c r="L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 spans="1:29" x14ac:dyDescent="0.35">
      <c r="C259" s="9"/>
    </row>
    <row r="260" spans="1:29" x14ac:dyDescent="0.35">
      <c r="A260" s="133" t="str">
        <f>VLOOKUP(C260,table!B:D,3,FALSE)</f>
        <v>공통</v>
      </c>
      <c r="B260" s="133"/>
      <c r="C260" s="134" t="s">
        <v>281</v>
      </c>
      <c r="D260" s="134"/>
      <c r="E260" s="134"/>
      <c r="F260" s="134"/>
      <c r="G260" s="134"/>
      <c r="H260" s="134"/>
      <c r="I260" s="134"/>
      <c r="J260" s="134"/>
      <c r="K260" s="134"/>
      <c r="L260" s="134"/>
      <c r="M260" s="133" t="s">
        <v>156</v>
      </c>
    </row>
    <row r="261" spans="1:29" x14ac:dyDescent="0.35">
      <c r="A261" s="133"/>
      <c r="B261" s="133"/>
      <c r="C261" s="134" t="str">
        <f>VLOOKUP(C260,table!B:D,2,FALSE)</f>
        <v>T_BBS_NOTICE</v>
      </c>
      <c r="D261" s="134"/>
      <c r="E261" s="134"/>
      <c r="F261" s="134"/>
      <c r="G261" s="134"/>
      <c r="H261" s="134"/>
      <c r="I261" s="134"/>
      <c r="J261" s="134"/>
      <c r="K261" s="134"/>
      <c r="L261" s="134"/>
      <c r="M261" s="133"/>
    </row>
    <row r="262" spans="1:29" x14ac:dyDescent="0.35">
      <c r="A262" s="133" t="s">
        <v>2</v>
      </c>
      <c r="B262" s="101" t="s">
        <v>274</v>
      </c>
      <c r="C262" s="7" t="s">
        <v>244</v>
      </c>
      <c r="D262" s="101" t="s">
        <v>246</v>
      </c>
      <c r="E262" s="7" t="s">
        <v>248</v>
      </c>
      <c r="F262" s="101" t="s">
        <v>94</v>
      </c>
      <c r="G262" s="7" t="s">
        <v>234</v>
      </c>
      <c r="H262" s="95" t="s">
        <v>75</v>
      </c>
      <c r="I262" s="7" t="s">
        <v>57</v>
      </c>
      <c r="J262" s="7" t="s">
        <v>379</v>
      </c>
      <c r="K262" s="7" t="s">
        <v>84</v>
      </c>
      <c r="L262" s="7" t="s">
        <v>88</v>
      </c>
      <c r="M262" s="2" t="str">
        <f>"TRUNCATE TABLE "&amp;$C261&amp;";"</f>
        <v>TRUNCATE TABLE T_BBS_NOTICE;</v>
      </c>
    </row>
    <row r="263" spans="1:29" x14ac:dyDescent="0.35">
      <c r="A263" s="133"/>
      <c r="B263" s="101" t="s">
        <v>277</v>
      </c>
      <c r="C263" s="7" t="s">
        <v>258</v>
      </c>
      <c r="D263" s="101" t="s">
        <v>260</v>
      </c>
      <c r="E263" s="7" t="s">
        <v>256</v>
      </c>
      <c r="F263" s="101" t="s">
        <v>95</v>
      </c>
      <c r="G263" s="7" t="s">
        <v>219</v>
      </c>
      <c r="H263" s="95" t="s">
        <v>76</v>
      </c>
      <c r="I263" s="7" t="s">
        <v>58</v>
      </c>
      <c r="J263" s="7" t="s">
        <v>55</v>
      </c>
      <c r="K263" s="7" t="s">
        <v>85</v>
      </c>
      <c r="L263" s="7" t="s">
        <v>89</v>
      </c>
      <c r="M263" s="2" t="str">
        <f>"INSERT INTO "&amp;C261&amp;" ("&amp;B263&amp;","&amp;C263&amp;","&amp;D263&amp;","&amp;E263&amp;","&amp;F263&amp;","&amp;G263&amp;","&amp;H263&amp;","&amp;I263&amp;","&amp;J263&amp;","&amp;K263&amp;","&amp;L263&amp;") VALUES"</f>
        <v>INSERT INTO T_BBS_NOTICE (NOTICE_ID,SJ,CN,IMPORTANT_YN,ORD_SEQ,FILE_ID,USE_YN,RGST_ID,RGST_DT,MODI_ID,MODI_DT) VALUES</v>
      </c>
    </row>
    <row r="264" spans="1:29" x14ac:dyDescent="0.35">
      <c r="A264" s="43">
        <v>1</v>
      </c>
      <c r="B264" s="12" t="s">
        <v>976</v>
      </c>
      <c r="C264" s="8" t="s">
        <v>296</v>
      </c>
      <c r="D264" s="12" t="s">
        <v>299</v>
      </c>
      <c r="E264" s="8" t="s">
        <v>292</v>
      </c>
      <c r="F264" s="12" t="s">
        <v>293</v>
      </c>
      <c r="G264" s="8"/>
      <c r="H264" s="36" t="s">
        <v>291</v>
      </c>
      <c r="I264" s="8" t="s">
        <v>271</v>
      </c>
      <c r="J264" s="8" t="s">
        <v>159</v>
      </c>
      <c r="K264" s="8" t="s">
        <v>271</v>
      </c>
      <c r="L264" s="8" t="s">
        <v>159</v>
      </c>
      <c r="M264" s="2" t="str">
        <f>"('"&amp;B264&amp;"','"&amp;C264&amp;"','"&amp;D264&amp;"','"&amp;E264&amp;"','"&amp;F264&amp;"',"&amp;IF(G264="","NULL","'"&amp;G264&amp;"'")&amp;",'"&amp;H264&amp;"','"&amp;I264&amp;"',"&amp;J264&amp;",'"&amp;K264&amp;"',"&amp;L264&amp;IF(A265="",");","),")</f>
        <v>('nt2000001','공지사항 1','공지사항 내용 1','N','2',NULL,'Y','SYSTEM',NOW(),'SYSTEM',NOW()),</v>
      </c>
    </row>
    <row r="265" spans="1:29" x14ac:dyDescent="0.35">
      <c r="A265" s="43">
        <v>2</v>
      </c>
      <c r="B265" s="12" t="s">
        <v>977</v>
      </c>
      <c r="C265" s="8" t="s">
        <v>297</v>
      </c>
      <c r="D265" s="12" t="s">
        <v>300</v>
      </c>
      <c r="E265" s="8" t="s">
        <v>292</v>
      </c>
      <c r="F265" s="12" t="s">
        <v>294</v>
      </c>
      <c r="G265" s="8"/>
      <c r="H265" s="36" t="s">
        <v>291</v>
      </c>
      <c r="I265" s="8" t="s">
        <v>271</v>
      </c>
      <c r="J265" s="8" t="s">
        <v>159</v>
      </c>
      <c r="K265" s="8" t="s">
        <v>271</v>
      </c>
      <c r="L265" s="8" t="s">
        <v>159</v>
      </c>
      <c r="M265" s="2" t="str">
        <f>"('"&amp;B265&amp;"','"&amp;C265&amp;"','"&amp;D265&amp;"','"&amp;E265&amp;"','"&amp;F265&amp;"',"&amp;IF(G265="","NULL","'"&amp;G265&amp;"'")&amp;",'"&amp;H265&amp;"','"&amp;I265&amp;"',"&amp;J265&amp;",'"&amp;K265&amp;"',"&amp;L265&amp;IF(A266="",");","),")</f>
        <v>('nt2000002','공지사항 2','공지사항 내용 2','N','1',NULL,'Y','SYSTEM',NOW(),'SYSTEM',NOW()),</v>
      </c>
    </row>
    <row r="266" spans="1:29" x14ac:dyDescent="0.35">
      <c r="A266" s="43">
        <v>3</v>
      </c>
      <c r="B266" s="12" t="s">
        <v>978</v>
      </c>
      <c r="C266" s="8" t="s">
        <v>298</v>
      </c>
      <c r="D266" s="12" t="s">
        <v>301</v>
      </c>
      <c r="E266" s="8" t="s">
        <v>291</v>
      </c>
      <c r="F266" s="12" t="s">
        <v>295</v>
      </c>
      <c r="G266" s="8"/>
      <c r="H266" s="36" t="s">
        <v>291</v>
      </c>
      <c r="I266" s="8" t="s">
        <v>271</v>
      </c>
      <c r="J266" s="8" t="s">
        <v>159</v>
      </c>
      <c r="K266" s="8" t="s">
        <v>271</v>
      </c>
      <c r="L266" s="8" t="s">
        <v>159</v>
      </c>
      <c r="M266" s="2" t="str">
        <f>"('"&amp;B266&amp;"','"&amp;C266&amp;"','"&amp;D266&amp;"','"&amp;E266&amp;"','"&amp;F266&amp;"',"&amp;IF(G266="","NULL","'"&amp;G266&amp;"'")&amp;",'"&amp;H266&amp;"','"&amp;I266&amp;"',"&amp;J266&amp;",'"&amp;K266&amp;"',"&amp;L266&amp;IF(A267="",");","),")</f>
        <v>('nt2000003','공지사항 3','공지사항 내용 3','Y','3',NULL,'Y','SYSTEM',NOW(),'SYSTEM',NOW());</v>
      </c>
    </row>
    <row r="267" spans="1:29" x14ac:dyDescent="0.35">
      <c r="C267" s="9"/>
    </row>
    <row r="268" spans="1:29" x14ac:dyDescent="0.35">
      <c r="C268" s="9"/>
    </row>
    <row r="269" spans="1:29" x14ac:dyDescent="0.35">
      <c r="C269" s="9"/>
    </row>
    <row r="270" spans="1:29" x14ac:dyDescent="0.35">
      <c r="A270" s="133" t="str">
        <f>VLOOKUP(C270,table!B:D,3,FALSE)</f>
        <v>공통</v>
      </c>
      <c r="B270" s="133"/>
      <c r="C270" s="134" t="s">
        <v>282</v>
      </c>
      <c r="D270" s="134"/>
      <c r="E270" s="134"/>
      <c r="F270" s="134"/>
      <c r="G270" s="134"/>
      <c r="H270" s="134"/>
      <c r="I270" s="134"/>
      <c r="J270" s="134"/>
      <c r="K270" s="134"/>
      <c r="L270" s="134"/>
      <c r="M270" s="133" t="s">
        <v>156</v>
      </c>
    </row>
    <row r="271" spans="1:29" x14ac:dyDescent="0.35">
      <c r="A271" s="133"/>
      <c r="B271" s="133"/>
      <c r="C271" s="134" t="str">
        <f>VLOOKUP(C270,table!B:D,2,FALSE)</f>
        <v>T_BBS_FAQ</v>
      </c>
      <c r="D271" s="134"/>
      <c r="E271" s="134"/>
      <c r="F271" s="134"/>
      <c r="G271" s="134"/>
      <c r="H271" s="134"/>
      <c r="I271" s="134"/>
      <c r="J271" s="134"/>
      <c r="K271" s="134"/>
      <c r="L271" s="134"/>
      <c r="M271" s="133"/>
    </row>
    <row r="272" spans="1:29" x14ac:dyDescent="0.35">
      <c r="A272" s="133" t="s">
        <v>2</v>
      </c>
      <c r="B272" s="101" t="s">
        <v>273</v>
      </c>
      <c r="C272" s="7" t="s">
        <v>266</v>
      </c>
      <c r="D272" s="101" t="s">
        <v>251</v>
      </c>
      <c r="E272" s="7" t="s">
        <v>253</v>
      </c>
      <c r="F272" s="101" t="s">
        <v>94</v>
      </c>
      <c r="G272" s="7" t="s">
        <v>234</v>
      </c>
      <c r="H272" s="95" t="s">
        <v>75</v>
      </c>
      <c r="I272" s="7" t="s">
        <v>57</v>
      </c>
      <c r="J272" s="7" t="s">
        <v>379</v>
      </c>
      <c r="K272" s="7" t="s">
        <v>84</v>
      </c>
      <c r="L272" s="7" t="s">
        <v>88</v>
      </c>
      <c r="M272" s="2" t="str">
        <f>"TRUNCATE TABLE "&amp;$C271&amp;";"</f>
        <v>TRUNCATE TABLE T_BBS_FAQ;</v>
      </c>
    </row>
    <row r="273" spans="1:13" x14ac:dyDescent="0.35">
      <c r="A273" s="133"/>
      <c r="B273" s="101" t="s">
        <v>279</v>
      </c>
      <c r="C273" s="7" t="s">
        <v>268</v>
      </c>
      <c r="D273" s="101" t="s">
        <v>264</v>
      </c>
      <c r="E273" s="7" t="s">
        <v>262</v>
      </c>
      <c r="F273" s="101" t="s">
        <v>95</v>
      </c>
      <c r="G273" s="7" t="s">
        <v>219</v>
      </c>
      <c r="H273" s="95" t="s">
        <v>76</v>
      </c>
      <c r="I273" s="7" t="s">
        <v>58</v>
      </c>
      <c r="J273" s="7" t="s">
        <v>55</v>
      </c>
      <c r="K273" s="7" t="s">
        <v>85</v>
      </c>
      <c r="L273" s="7" t="s">
        <v>89</v>
      </c>
      <c r="M273" s="2" t="str">
        <f>"INSERT INTO "&amp;C271&amp;" ("&amp;B273&amp;","&amp;C273&amp;","&amp;D273&amp;","&amp;E273&amp;","&amp;F273&amp;","&amp;G273&amp;","&amp;H273&amp;","&amp;I273&amp;","&amp;J273&amp;","&amp;K273&amp;","&amp;L273&amp;") VALUES"</f>
        <v>INSERT INTO T_BBS_FAQ (FAQ_ID,CL_CODE,QSTN,ANSW,ORD_SEQ,FILE_ID,USE_YN,RGST_ID,RGST_DT,MODI_ID,MODI_DT) VALUES</v>
      </c>
    </row>
    <row r="274" spans="1:13" x14ac:dyDescent="0.35">
      <c r="A274" s="43">
        <v>1</v>
      </c>
      <c r="B274" s="12" t="s">
        <v>972</v>
      </c>
      <c r="C274" s="8" t="s">
        <v>270</v>
      </c>
      <c r="D274" s="12" t="s">
        <v>283</v>
      </c>
      <c r="E274" s="8" t="s">
        <v>287</v>
      </c>
      <c r="F274" s="12">
        <v>1</v>
      </c>
      <c r="G274" s="8"/>
      <c r="H274" s="36" t="s">
        <v>291</v>
      </c>
      <c r="I274" s="8" t="s">
        <v>271</v>
      </c>
      <c r="J274" s="8" t="s">
        <v>159</v>
      </c>
      <c r="K274" s="8" t="s">
        <v>271</v>
      </c>
      <c r="L274" s="8" t="s">
        <v>159</v>
      </c>
      <c r="M274" s="2" t="str">
        <f>"('"&amp;B274&amp;"','"&amp;C274&amp;"','"&amp;D274&amp;"','"&amp;E274&amp;"','"&amp;F274&amp;"',"&amp;IF(G274="","NULL","'"&amp;G274&amp;"'")&amp;",'"&amp;H274&amp;"','"&amp;I274&amp;"',"&amp;J274&amp;",'"&amp;K274&amp;"',"&amp;L274&amp;IF(A275="",");","),")</f>
        <v>('fq2000001','LOGIN','로그인 질문 1','로그인 답변 1','1',NULL,'Y','SYSTEM',NOW(),'SYSTEM',NOW()),</v>
      </c>
    </row>
    <row r="275" spans="1:13" x14ac:dyDescent="0.35">
      <c r="A275" s="43">
        <v>2</v>
      </c>
      <c r="B275" s="12" t="s">
        <v>973</v>
      </c>
      <c r="C275" s="8" t="s">
        <v>270</v>
      </c>
      <c r="D275" s="12" t="s">
        <v>284</v>
      </c>
      <c r="E275" s="8" t="s">
        <v>290</v>
      </c>
      <c r="F275" s="12">
        <v>2</v>
      </c>
      <c r="G275" s="8"/>
      <c r="H275" s="36" t="s">
        <v>291</v>
      </c>
      <c r="I275" s="8" t="s">
        <v>271</v>
      </c>
      <c r="J275" s="8" t="s">
        <v>159</v>
      </c>
      <c r="K275" s="8" t="s">
        <v>271</v>
      </c>
      <c r="L275" s="8" t="s">
        <v>159</v>
      </c>
      <c r="M275" s="2" t="str">
        <f>"('"&amp;B275&amp;"','"&amp;C275&amp;"','"&amp;D275&amp;"','"&amp;E275&amp;"','"&amp;F275&amp;"',"&amp;IF(G275="","NULL","'"&amp;G275&amp;"'")&amp;",'"&amp;H275&amp;"','"&amp;I275&amp;"',"&amp;J275&amp;",'"&amp;K275&amp;"',"&amp;L275&amp;IF(A276="",");","),")</f>
        <v>('fq2000002','LOGIN','로그인 질문 2','로그인 답변 2','2',NULL,'Y','SYSTEM',NOW(),'SYSTEM',NOW()),</v>
      </c>
    </row>
    <row r="276" spans="1:13" x14ac:dyDescent="0.35">
      <c r="A276" s="43">
        <v>3</v>
      </c>
      <c r="B276" s="12" t="s">
        <v>974</v>
      </c>
      <c r="C276" s="8" t="s">
        <v>271</v>
      </c>
      <c r="D276" s="12" t="s">
        <v>285</v>
      </c>
      <c r="E276" s="8" t="s">
        <v>289</v>
      </c>
      <c r="F276" s="12">
        <v>2</v>
      </c>
      <c r="G276" s="8"/>
      <c r="H276" s="36" t="s">
        <v>291</v>
      </c>
      <c r="I276" s="8" t="s">
        <v>271</v>
      </c>
      <c r="J276" s="8" t="s">
        <v>159</v>
      </c>
      <c r="K276" s="8" t="s">
        <v>271</v>
      </c>
      <c r="L276" s="8" t="s">
        <v>159</v>
      </c>
      <c r="M276" s="2" t="str">
        <f>"('"&amp;B276&amp;"','"&amp;C276&amp;"','"&amp;D276&amp;"','"&amp;E276&amp;"','"&amp;F276&amp;"',"&amp;IF(G276="","NULL","'"&amp;G276&amp;"'")&amp;",'"&amp;H276&amp;"','"&amp;I276&amp;"',"&amp;J276&amp;",'"&amp;K276&amp;"',"&amp;L276&amp;IF(A277="",");","),")</f>
        <v>('fq2000003','SYSTEM','시스템 질문 1','시스템 답변 1','2',NULL,'Y','SYSTEM',NOW(),'SYSTEM',NOW()),</v>
      </c>
    </row>
    <row r="277" spans="1:13" x14ac:dyDescent="0.35">
      <c r="A277" s="43">
        <v>4</v>
      </c>
      <c r="B277" s="12" t="s">
        <v>975</v>
      </c>
      <c r="C277" s="8" t="s">
        <v>271</v>
      </c>
      <c r="D277" s="12" t="s">
        <v>286</v>
      </c>
      <c r="E277" s="8" t="s">
        <v>288</v>
      </c>
      <c r="F277" s="12">
        <v>1</v>
      </c>
      <c r="G277" s="8"/>
      <c r="H277" s="36" t="s">
        <v>291</v>
      </c>
      <c r="I277" s="8" t="s">
        <v>271</v>
      </c>
      <c r="J277" s="8" t="s">
        <v>159</v>
      </c>
      <c r="K277" s="8" t="s">
        <v>271</v>
      </c>
      <c r="L277" s="8" t="s">
        <v>159</v>
      </c>
      <c r="M277" s="2" t="str">
        <f>"('"&amp;B277&amp;"','"&amp;C277&amp;"','"&amp;D277&amp;"','"&amp;E277&amp;"','"&amp;F277&amp;"',"&amp;IF(G277="","NULL","'"&amp;G277&amp;"'")&amp;",'"&amp;H277&amp;"','"&amp;I277&amp;"',"&amp;J277&amp;",'"&amp;K277&amp;"',"&amp;L277&amp;IF(A278="",");","),")</f>
        <v>('fq2000004','SYSTEM','시스템 질문 2','시스템 답변 2','1',NULL,'Y','SYSTEM',NOW(),'SYSTEM',NOW());</v>
      </c>
    </row>
    <row r="278" spans="1:13" x14ac:dyDescent="0.35">
      <c r="C278" s="9"/>
    </row>
    <row r="279" spans="1:13" x14ac:dyDescent="0.35">
      <c r="C279" s="9"/>
    </row>
    <row r="280" spans="1:13" x14ac:dyDescent="0.35">
      <c r="C280" s="9"/>
    </row>
    <row r="281" spans="1:13" x14ac:dyDescent="0.35">
      <c r="A281" s="133" t="str">
        <f>VLOOKUP(C281,table!B:D,3,FALSE)</f>
        <v>관리자</v>
      </c>
      <c r="B281" s="133"/>
      <c r="C281" s="134" t="s">
        <v>955</v>
      </c>
      <c r="D281" s="134"/>
      <c r="E281" s="134"/>
      <c r="F281" s="134"/>
      <c r="G281" s="134"/>
      <c r="H281" s="134"/>
      <c r="I281" s="133" t="s">
        <v>156</v>
      </c>
    </row>
    <row r="282" spans="1:13" x14ac:dyDescent="0.35">
      <c r="A282" s="133"/>
      <c r="B282" s="133"/>
      <c r="C282" s="134" t="str">
        <f>VLOOKUP(C281,table!B:D,2,FALSE)</f>
        <v>T_GROUP</v>
      </c>
      <c r="D282" s="134"/>
      <c r="E282" s="134"/>
      <c r="F282" s="134"/>
      <c r="G282" s="134"/>
      <c r="H282" s="134"/>
      <c r="I282" s="133"/>
    </row>
    <row r="283" spans="1:13" x14ac:dyDescent="0.35">
      <c r="A283" s="133" t="s">
        <v>157</v>
      </c>
      <c r="B283" s="101" t="s">
        <v>78</v>
      </c>
      <c r="C283" s="7" t="s">
        <v>45</v>
      </c>
      <c r="D283" s="101" t="s">
        <v>75</v>
      </c>
      <c r="E283" s="7" t="s">
        <v>57</v>
      </c>
      <c r="F283" s="101" t="s">
        <v>379</v>
      </c>
      <c r="G283" s="7" t="s">
        <v>84</v>
      </c>
      <c r="H283" s="95" t="s">
        <v>88</v>
      </c>
      <c r="I283" s="2" t="str">
        <f>"TRUNCATE TABLE "&amp;$C282&amp;";"</f>
        <v>TRUNCATE TABLE T_GROUP;</v>
      </c>
    </row>
    <row r="284" spans="1:13" x14ac:dyDescent="0.35">
      <c r="A284" s="133"/>
      <c r="B284" s="101" t="s">
        <v>79</v>
      </c>
      <c r="C284" s="7" t="s">
        <v>46</v>
      </c>
      <c r="D284" s="101" t="s">
        <v>76</v>
      </c>
      <c r="E284" s="7" t="s">
        <v>58</v>
      </c>
      <c r="F284" s="101" t="s">
        <v>55</v>
      </c>
      <c r="G284" s="7" t="s">
        <v>85</v>
      </c>
      <c r="H284" s="95" t="s">
        <v>89</v>
      </c>
      <c r="I284" s="2" t="str">
        <f>"INSERT INTO "&amp;C282&amp;" ("&amp;B284&amp;","&amp;C284&amp;","&amp;D284&amp;","&amp;E284&amp;","&amp;F284&amp;","&amp;G284&amp;","&amp;H284&amp;") VALUES"</f>
        <v>INSERT INTO T_GROUP (USER_ID,AUTH_ID,USE_YN,RGST_ID,RGST_DT,MODI_ID,MODI_DT) VALUES</v>
      </c>
    </row>
    <row r="285" spans="1:13" x14ac:dyDescent="0.35">
      <c r="A285" s="43">
        <v>1</v>
      </c>
      <c r="B285" s="12" t="s">
        <v>328</v>
      </c>
      <c r="C285" s="8" t="s">
        <v>958</v>
      </c>
      <c r="D285" s="12" t="s">
        <v>29</v>
      </c>
      <c r="E285" s="8" t="s">
        <v>271</v>
      </c>
      <c r="F285" s="12" t="s">
        <v>159</v>
      </c>
      <c r="G285" s="8" t="s">
        <v>271</v>
      </c>
      <c r="H285" s="36" t="s">
        <v>159</v>
      </c>
      <c r="I285" s="2" t="str">
        <f>"('"&amp;B285&amp;"','"&amp;C285&amp;"','"&amp;D285&amp;"','"&amp;E285&amp;"',"&amp;F285&amp;",'"&amp;G285&amp;"',"&amp;H285&amp;IF(A287="",");","),")</f>
        <v>('admin','au2000001','Y','SYSTEM',NOW(),'SYSTEM',NOW()),</v>
      </c>
    </row>
    <row r="286" spans="1:13" s="35" customFormat="1" x14ac:dyDescent="0.35">
      <c r="A286" s="43">
        <v>2</v>
      </c>
      <c r="B286" s="12" t="s">
        <v>1069</v>
      </c>
      <c r="C286" s="8" t="s">
        <v>958</v>
      </c>
      <c r="D286" s="12" t="s">
        <v>29</v>
      </c>
      <c r="E286" s="8" t="s">
        <v>271</v>
      </c>
      <c r="F286" s="12" t="s">
        <v>159</v>
      </c>
      <c r="G286" s="8" t="s">
        <v>271</v>
      </c>
      <c r="H286" s="36" t="s">
        <v>159</v>
      </c>
      <c r="I286" s="2" t="str">
        <f t="shared" ref="I286:I291" si="8">"('"&amp;B286&amp;"','"&amp;C286&amp;"','"&amp;D286&amp;"','"&amp;E286&amp;"',"&amp;F286&amp;",'"&amp;G286&amp;"',"&amp;H286&amp;IF(A287="",");","),")</f>
        <v>('jinix55','au2000001','Y','SYSTEM',NOW(),'SYSTEM',NOW()),</v>
      </c>
    </row>
    <row r="287" spans="1:13" x14ac:dyDescent="0.35">
      <c r="A287" s="43">
        <v>2</v>
      </c>
      <c r="B287" s="12" t="s">
        <v>329</v>
      </c>
      <c r="C287" s="8" t="s">
        <v>958</v>
      </c>
      <c r="D287" s="12" t="s">
        <v>29</v>
      </c>
      <c r="E287" s="8" t="s">
        <v>271</v>
      </c>
      <c r="F287" s="12" t="s">
        <v>159</v>
      </c>
      <c r="G287" s="8" t="s">
        <v>271</v>
      </c>
      <c r="H287" s="36" t="s">
        <v>159</v>
      </c>
      <c r="I287" s="2" t="str">
        <f t="shared" si="8"/>
        <v>('test11','au2000001','Y','SYSTEM',NOW(),'SYSTEM',NOW()),</v>
      </c>
    </row>
    <row r="288" spans="1:13" x14ac:dyDescent="0.35">
      <c r="A288" s="43">
        <v>3</v>
      </c>
      <c r="B288" s="12" t="s">
        <v>330</v>
      </c>
      <c r="C288" s="8" t="s">
        <v>958</v>
      </c>
      <c r="D288" s="12" t="s">
        <v>29</v>
      </c>
      <c r="E288" s="8" t="s">
        <v>271</v>
      </c>
      <c r="F288" s="12" t="s">
        <v>159</v>
      </c>
      <c r="G288" s="8" t="s">
        <v>271</v>
      </c>
      <c r="H288" s="36" t="s">
        <v>159</v>
      </c>
      <c r="I288" s="2" t="str">
        <f t="shared" si="8"/>
        <v>('test12','au2000001','Y','SYSTEM',NOW(),'SYSTEM',NOW()),</v>
      </c>
    </row>
    <row r="289" spans="1:30" x14ac:dyDescent="0.35">
      <c r="A289" s="43">
        <v>4</v>
      </c>
      <c r="B289" s="12" t="s">
        <v>339</v>
      </c>
      <c r="C289" s="8" t="s">
        <v>958</v>
      </c>
      <c r="D289" s="12" t="s">
        <v>29</v>
      </c>
      <c r="E289" s="8" t="s">
        <v>271</v>
      </c>
      <c r="F289" s="12" t="s">
        <v>159</v>
      </c>
      <c r="G289" s="8" t="s">
        <v>271</v>
      </c>
      <c r="H289" s="36" t="s">
        <v>159</v>
      </c>
      <c r="I289" s="2" t="str">
        <f t="shared" si="8"/>
        <v>('test13','au2000001','Y','SYSTEM',NOW(),'SYSTEM',NOW()),</v>
      </c>
    </row>
    <row r="290" spans="1:30" x14ac:dyDescent="0.35">
      <c r="A290" s="43">
        <v>5</v>
      </c>
      <c r="B290" s="12" t="s">
        <v>340</v>
      </c>
      <c r="C290" s="8" t="s">
        <v>959</v>
      </c>
      <c r="D290" s="12" t="s">
        <v>29</v>
      </c>
      <c r="E290" s="8" t="s">
        <v>271</v>
      </c>
      <c r="F290" s="12" t="s">
        <v>159</v>
      </c>
      <c r="G290" s="8" t="s">
        <v>271</v>
      </c>
      <c r="H290" s="36" t="s">
        <v>159</v>
      </c>
      <c r="I290" s="2" t="str">
        <f t="shared" si="8"/>
        <v>('test14','au2000002','Y','SYSTEM',NOW(),'SYSTEM',NOW()),</v>
      </c>
    </row>
    <row r="291" spans="1:30" x14ac:dyDescent="0.35">
      <c r="A291" s="43">
        <v>6</v>
      </c>
      <c r="B291" s="12" t="s">
        <v>341</v>
      </c>
      <c r="C291" s="8" t="s">
        <v>959</v>
      </c>
      <c r="D291" s="12" t="s">
        <v>29</v>
      </c>
      <c r="E291" s="8" t="s">
        <v>271</v>
      </c>
      <c r="F291" s="12" t="s">
        <v>159</v>
      </c>
      <c r="G291" s="8" t="s">
        <v>271</v>
      </c>
      <c r="H291" s="36" t="s">
        <v>159</v>
      </c>
      <c r="I291" s="2" t="str">
        <f t="shared" si="8"/>
        <v>('test15','au2000002','Y','SYSTEM',NOW(),'SYSTEM',NOW());</v>
      </c>
    </row>
    <row r="292" spans="1:30" s="35" customFormat="1" x14ac:dyDescent="0.35">
      <c r="A292" s="58"/>
      <c r="B292" s="58"/>
      <c r="C292"/>
      <c r="D292" s="58"/>
      <c r="E292"/>
      <c r="F292" s="58"/>
      <c r="G292"/>
      <c r="H292" s="59"/>
      <c r="I292"/>
      <c r="J292"/>
      <c r="K292"/>
      <c r="L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</row>
    <row r="294" spans="1:30" s="35" customFormat="1" x14ac:dyDescent="0.35">
      <c r="A294" s="58"/>
      <c r="B294" s="58"/>
      <c r="C294"/>
      <c r="D294" s="58"/>
      <c r="E294"/>
      <c r="F294" s="58"/>
      <c r="G294"/>
      <c r="H294" s="59"/>
      <c r="I294"/>
      <c r="J294"/>
      <c r="K294"/>
      <c r="L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</row>
    <row r="295" spans="1:30" s="35" customFormat="1" x14ac:dyDescent="0.35">
      <c r="A295" s="133" t="str">
        <f>VLOOKUP(C295,table!B:D,3,FALSE)</f>
        <v>관리자</v>
      </c>
      <c r="B295" s="133"/>
      <c r="C295" s="134" t="s">
        <v>956</v>
      </c>
      <c r="D295" s="134"/>
      <c r="E295" s="134"/>
      <c r="F295" s="134"/>
      <c r="G295" s="134"/>
      <c r="H295" s="134"/>
      <c r="I295" s="134"/>
      <c r="J295" s="134"/>
      <c r="K295" s="133" t="s">
        <v>156</v>
      </c>
      <c r="L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</row>
    <row r="296" spans="1:30" s="35" customFormat="1" x14ac:dyDescent="0.35">
      <c r="A296" s="133"/>
      <c r="B296" s="133"/>
      <c r="C296" s="134" t="str">
        <f>VLOOKUP(C295,table!B:D,2,FALSE)</f>
        <v>T_GROUP_AUTH</v>
      </c>
      <c r="D296" s="134"/>
      <c r="E296" s="134"/>
      <c r="F296" s="134"/>
      <c r="G296" s="134"/>
      <c r="H296" s="134"/>
      <c r="I296" s="134"/>
      <c r="J296" s="134"/>
      <c r="K296" s="133"/>
      <c r="L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</row>
    <row r="297" spans="1:30" s="35" customFormat="1" x14ac:dyDescent="0.35">
      <c r="A297" s="133" t="s">
        <v>157</v>
      </c>
      <c r="B297" s="101" t="s">
        <v>45</v>
      </c>
      <c r="C297" s="7" t="s">
        <v>983</v>
      </c>
      <c r="D297" s="101" t="s">
        <v>359</v>
      </c>
      <c r="E297" s="7" t="s">
        <v>48</v>
      </c>
      <c r="F297" s="101" t="s">
        <v>50</v>
      </c>
      <c r="G297" s="7" t="s">
        <v>75</v>
      </c>
      <c r="H297" s="95" t="s">
        <v>57</v>
      </c>
      <c r="I297" s="7" t="s">
        <v>379</v>
      </c>
      <c r="J297" s="7" t="s">
        <v>84</v>
      </c>
      <c r="K297" s="7" t="s">
        <v>88</v>
      </c>
      <c r="L297" s="2" t="str">
        <f>"TRUNCATE TABLE "&amp;$C296&amp;";"</f>
        <v>TRUNCATE TABLE T_GROUP_AUTH;</v>
      </c>
      <c r="M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35" customFormat="1" x14ac:dyDescent="0.35">
      <c r="A298" s="133"/>
      <c r="B298" s="101" t="s">
        <v>46</v>
      </c>
      <c r="C298" s="7" t="s">
        <v>559</v>
      </c>
      <c r="D298" s="101" t="s">
        <v>360</v>
      </c>
      <c r="E298" s="7" t="s">
        <v>49</v>
      </c>
      <c r="F298" s="101" t="s">
        <v>51</v>
      </c>
      <c r="G298" s="7" t="s">
        <v>76</v>
      </c>
      <c r="H298" s="95" t="s">
        <v>58</v>
      </c>
      <c r="I298" s="7" t="s">
        <v>55</v>
      </c>
      <c r="J298" s="7" t="s">
        <v>85</v>
      </c>
      <c r="K298" s="7" t="s">
        <v>89</v>
      </c>
      <c r="L298" s="2" t="str">
        <f>"INSERT INTO "&amp;C296&amp;" ("&amp;B298&amp;","&amp;C298&amp;","&amp;D298&amp;","&amp;E298&amp;","&amp;F298&amp;","&amp;G298&amp;","&amp;H298&amp;","&amp;I298&amp;","&amp;J298&amp;","&amp;K298&amp;") VALUES"</f>
        <v>INSERT INTO T_GROUP_AUTH (AUTH_ID,COMPANY_CODE,AUTH_CL,AUTH_NM,AUTH_DSC,USE_YN,RGST_ID,RGST_DT,MODI_ID,MODI_DT) VALUES</v>
      </c>
      <c r="M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35" customFormat="1" x14ac:dyDescent="0.35">
      <c r="A299" s="12">
        <v>1</v>
      </c>
      <c r="B299" s="12" t="s">
        <v>960</v>
      </c>
      <c r="C299" s="8" t="s">
        <v>1103</v>
      </c>
      <c r="D299" s="12" t="s">
        <v>612</v>
      </c>
      <c r="E299" s="8" t="s">
        <v>1015</v>
      </c>
      <c r="F299" s="12" t="s">
        <v>1015</v>
      </c>
      <c r="G299" s="8" t="s">
        <v>29</v>
      </c>
      <c r="H299" s="36" t="s">
        <v>271</v>
      </c>
      <c r="I299" s="8" t="s">
        <v>159</v>
      </c>
      <c r="J299" s="8" t="s">
        <v>271</v>
      </c>
      <c r="K299" s="8" t="s">
        <v>159</v>
      </c>
      <c r="L299" s="2" t="str">
        <f>"('"&amp;B299&amp;"','"&amp;C299&amp;"','"&amp;D299&amp;"','"&amp;E299&amp;"','"&amp;F299&amp;"','"&amp;G299&amp;"','"&amp;H299&amp;"',"&amp;I299&amp;",'"&amp;J299&amp;"',"&amp;K299&amp;IF(A300="",");","),")</f>
        <v>('au2000001','PPLUS','M','최고관리자','최고관리자','Y','SYSTEM',NOW(),'SYSTEM',NOW()),</v>
      </c>
      <c r="M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35" customFormat="1" x14ac:dyDescent="0.35">
      <c r="A300" s="12">
        <v>2</v>
      </c>
      <c r="B300" s="12" t="s">
        <v>959</v>
      </c>
      <c r="C300" s="8" t="s">
        <v>1004</v>
      </c>
      <c r="D300" s="12" t="s">
        <v>1017</v>
      </c>
      <c r="E300" s="8" t="s">
        <v>1016</v>
      </c>
      <c r="F300" s="12" t="s">
        <v>1016</v>
      </c>
      <c r="G300" s="8" t="s">
        <v>29</v>
      </c>
      <c r="H300" s="36" t="s">
        <v>936</v>
      </c>
      <c r="I300" s="8" t="s">
        <v>159</v>
      </c>
      <c r="J300" s="8" t="s">
        <v>271</v>
      </c>
      <c r="K300" s="8" t="s">
        <v>159</v>
      </c>
      <c r="L300" s="2" t="str">
        <f>"('"&amp;B300&amp;"','"&amp;C300&amp;"','"&amp;D300&amp;"','"&amp;E300&amp;"','"&amp;F300&amp;"','"&amp;G300&amp;"','"&amp;H300&amp;"',"&amp;I300&amp;",'"&amp;J300&amp;"',"&amp;K300&amp;IF(A301="",");","),")</f>
        <v>('au2000002','DTCOMPANY','A','A사이트 관리자','A사이트 관리자','Y','SYSTEM',NOW(),'SYSTEM',NOW()),</v>
      </c>
      <c r="M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35" customFormat="1" x14ac:dyDescent="0.35">
      <c r="A301" s="12">
        <v>3</v>
      </c>
      <c r="B301" s="43" t="s">
        <v>1020</v>
      </c>
      <c r="C301" s="8" t="s">
        <v>1005</v>
      </c>
      <c r="D301" s="43" t="s">
        <v>1017</v>
      </c>
      <c r="E301" s="2" t="s">
        <v>1021</v>
      </c>
      <c r="F301" s="43" t="s">
        <v>1021</v>
      </c>
      <c r="G301" s="8" t="s">
        <v>29</v>
      </c>
      <c r="H301" s="36" t="s">
        <v>271</v>
      </c>
      <c r="I301" s="8" t="s">
        <v>159</v>
      </c>
      <c r="J301" s="8" t="s">
        <v>271</v>
      </c>
      <c r="K301" s="8" t="s">
        <v>159</v>
      </c>
      <c r="L301" s="2" t="str">
        <f>"('"&amp;B301&amp;"','"&amp;C301&amp;"','"&amp;D301&amp;"','"&amp;E301&amp;"','"&amp;F301&amp;"','"&amp;G301&amp;"','"&amp;H301&amp;"',"&amp;I301&amp;",'"&amp;J301&amp;"',"&amp;K301&amp;IF(A302="",");","),")</f>
        <v>('au2000003','PCT','A','B사이트 관리자','B사이트 관리자','Y','SYSTEM',NOW(),'SYSTEM',NOW()),</v>
      </c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</row>
    <row r="302" spans="1:30" s="35" customFormat="1" x14ac:dyDescent="0.35">
      <c r="A302" s="12">
        <v>4</v>
      </c>
      <c r="B302" s="43" t="s">
        <v>1022</v>
      </c>
      <c r="C302" s="8" t="s">
        <v>1004</v>
      </c>
      <c r="D302" s="43" t="s">
        <v>1019</v>
      </c>
      <c r="E302" s="2" t="s">
        <v>1018</v>
      </c>
      <c r="F302" s="43" t="s">
        <v>1018</v>
      </c>
      <c r="G302" s="8" t="s">
        <v>29</v>
      </c>
      <c r="H302" s="36" t="s">
        <v>271</v>
      </c>
      <c r="I302" s="8" t="s">
        <v>159</v>
      </c>
      <c r="J302" s="8" t="s">
        <v>271</v>
      </c>
      <c r="K302" s="8" t="s">
        <v>159</v>
      </c>
      <c r="L302" s="2" t="str">
        <f>"('"&amp;B302&amp;"','"&amp;C302&amp;"','"&amp;D302&amp;"','"&amp;E302&amp;"','"&amp;F302&amp;"','"&amp;G302&amp;"','"&amp;H302&amp;"',"&amp;I302&amp;",'"&amp;J302&amp;"',"&amp;K302&amp;IF(A303="",");","),")</f>
        <v>('au2000004','DTCOMPANY','U','A사이트 직원','A사이트 직원','Y','SYSTEM',NOW(),'SYSTEM',NOW());</v>
      </c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</row>
    <row r="303" spans="1:30" s="35" customFormat="1" x14ac:dyDescent="0.35">
      <c r="A303" s="75"/>
      <c r="B303" s="10"/>
      <c r="C303" s="11"/>
      <c r="D303" s="10"/>
      <c r="E303" s="9"/>
      <c r="F303" s="10"/>
      <c r="G303" s="11"/>
      <c r="H303" s="96"/>
      <c r="I303" s="11"/>
      <c r="J303" s="11"/>
      <c r="K303" s="11"/>
      <c r="L303" s="9"/>
    </row>
    <row r="304" spans="1:30" s="35" customFormat="1" x14ac:dyDescent="0.35">
      <c r="A304" s="58"/>
      <c r="B304" s="58"/>
      <c r="D304" s="58"/>
      <c r="F304" s="58"/>
      <c r="H304" s="59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</row>
    <row r="305" spans="1:29" s="35" customFormat="1" x14ac:dyDescent="0.35">
      <c r="A305" s="133" t="str">
        <f>VLOOKUP(C305,table!B:D,3,FALSE)</f>
        <v>관리자</v>
      </c>
      <c r="B305" s="133"/>
      <c r="C305" s="134" t="s">
        <v>979</v>
      </c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3" t="s">
        <v>156</v>
      </c>
      <c r="Q305" t="s">
        <v>762</v>
      </c>
      <c r="R305"/>
      <c r="S305"/>
      <c r="T305"/>
      <c r="U305"/>
      <c r="V305"/>
      <c r="W305"/>
      <c r="X305"/>
      <c r="Y305"/>
      <c r="Z305"/>
      <c r="AA305"/>
      <c r="AB305"/>
      <c r="AC305"/>
    </row>
    <row r="306" spans="1:29" s="35" customFormat="1" x14ac:dyDescent="0.35">
      <c r="A306" s="133"/>
      <c r="B306" s="133"/>
      <c r="C306" s="134" t="str">
        <f>VLOOKUP(C305,table!B:D,2,FALSE)</f>
        <v>T_GROUP_MENU</v>
      </c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2"/>
      <c r="P306" s="133"/>
      <c r="Q306" t="s">
        <v>763</v>
      </c>
      <c r="R306"/>
      <c r="S306"/>
      <c r="T306"/>
      <c r="U306"/>
      <c r="V306"/>
      <c r="W306"/>
      <c r="X306"/>
      <c r="Y306"/>
      <c r="Z306"/>
      <c r="AA306"/>
      <c r="AB306"/>
      <c r="AC306"/>
    </row>
    <row r="307" spans="1:29" s="35" customFormat="1" x14ac:dyDescent="0.35">
      <c r="A307" s="133" t="s">
        <v>157</v>
      </c>
      <c r="B307" s="101" t="s">
        <v>60</v>
      </c>
      <c r="C307" s="7" t="s">
        <v>82</v>
      </c>
      <c r="D307" s="101" t="s">
        <v>64</v>
      </c>
      <c r="E307" s="7" t="s">
        <v>61</v>
      </c>
      <c r="F307" s="101" t="s">
        <v>65</v>
      </c>
      <c r="G307" s="7" t="s">
        <v>94</v>
      </c>
      <c r="H307" s="95" t="s">
        <v>62</v>
      </c>
      <c r="I307" s="20" t="s">
        <v>324</v>
      </c>
      <c r="J307" s="7" t="s">
        <v>75</v>
      </c>
      <c r="K307" s="7" t="s">
        <v>1051</v>
      </c>
      <c r="L307" s="7" t="s">
        <v>57</v>
      </c>
      <c r="M307" s="7" t="s">
        <v>379</v>
      </c>
      <c r="N307" s="7" t="s">
        <v>84</v>
      </c>
      <c r="O307" s="7" t="s">
        <v>88</v>
      </c>
      <c r="P307" s="2" t="str">
        <f>"TRUNCATE TABLE "&amp;$C306&amp;";"</f>
        <v>TRUNCATE TABLE T_GROUP_MENU;</v>
      </c>
      <c r="Q307"/>
      <c r="R307"/>
      <c r="S307"/>
      <c r="T307"/>
      <c r="U307"/>
      <c r="V307"/>
      <c r="W307"/>
      <c r="X307"/>
      <c r="Y307"/>
      <c r="Z307"/>
      <c r="AA307"/>
      <c r="AB307"/>
      <c r="AC307"/>
    </row>
    <row r="308" spans="1:29" s="35" customFormat="1" x14ac:dyDescent="0.35">
      <c r="A308" s="133"/>
      <c r="B308" s="101" t="s">
        <v>13</v>
      </c>
      <c r="C308" s="7" t="s">
        <v>83</v>
      </c>
      <c r="D308" s="101" t="s">
        <v>14</v>
      </c>
      <c r="E308" s="7" t="s">
        <v>15</v>
      </c>
      <c r="F308" s="101" t="s">
        <v>66</v>
      </c>
      <c r="G308" s="7" t="s">
        <v>95</v>
      </c>
      <c r="H308" s="95" t="s">
        <v>63</v>
      </c>
      <c r="I308" s="20" t="s">
        <v>325</v>
      </c>
      <c r="J308" s="7" t="s">
        <v>76</v>
      </c>
      <c r="K308" s="7" t="s">
        <v>1053</v>
      </c>
      <c r="L308" s="7" t="s">
        <v>58</v>
      </c>
      <c r="M308" s="7" t="s">
        <v>55</v>
      </c>
      <c r="N308" s="7" t="s">
        <v>85</v>
      </c>
      <c r="O308" s="7" t="s">
        <v>89</v>
      </c>
      <c r="P308" s="2" t="str">
        <f>"INSERT INTO "&amp;C306&amp;" ("&amp;B308&amp;","&amp;C308&amp;","&amp;D308&amp;","&amp;E308&amp;","&amp;F308&amp;","&amp;G308&amp;","&amp;H308&amp;","&amp;I308&amp;","&amp;J308&amp;","&amp;K308&amp;","&amp;L308&amp;","&amp;M308&amp;","&amp;N308&amp;","&amp;O308&amp;") VALUES"</f>
        <v>INSERT INTO T_GROUP_MENU (MENU_ID,UP_MENU_ID,MENU_NM,MENU_URL,MENU_DSC,ORD_SEQ,MENU_SE,MENU_ATTR,USE_YN,ICON_NM,RGST_ID,RGST_DT,MODI_ID,MODI_DT) VALUES</v>
      </c>
      <c r="Q308"/>
      <c r="R308"/>
      <c r="S308"/>
      <c r="T308"/>
      <c r="U308"/>
      <c r="V308"/>
      <c r="W308"/>
      <c r="X308"/>
      <c r="Y308"/>
      <c r="Z308"/>
      <c r="AA308"/>
      <c r="AB308"/>
      <c r="AC308"/>
    </row>
    <row r="309" spans="1:29" s="35" customFormat="1" x14ac:dyDescent="0.35">
      <c r="A309" s="43">
        <v>1</v>
      </c>
      <c r="B309" s="43" t="s">
        <v>1209</v>
      </c>
      <c r="C309" s="2" t="s">
        <v>961</v>
      </c>
      <c r="D309" s="43" t="s">
        <v>1210</v>
      </c>
      <c r="E309" s="2" t="s">
        <v>1211</v>
      </c>
      <c r="F309" s="43"/>
      <c r="G309" s="2">
        <v>0</v>
      </c>
      <c r="H309" s="40" t="s">
        <v>1212</v>
      </c>
      <c r="I309" s="2" t="s">
        <v>1213</v>
      </c>
      <c r="J309" s="2" t="s">
        <v>29</v>
      </c>
      <c r="K309" s="2"/>
      <c r="L309" s="8" t="s">
        <v>271</v>
      </c>
      <c r="M309" s="8" t="s">
        <v>159</v>
      </c>
      <c r="N309" s="8" t="s">
        <v>271</v>
      </c>
      <c r="O309" s="8" t="s">
        <v>159</v>
      </c>
      <c r="P309" s="2" t="str">
        <f>"('"&amp;B309&amp;"',"&amp;IF(C309="","NULL","'"&amp;C309&amp;"'")&amp;",'"&amp;D309&amp;"','"&amp;E309&amp;"','"&amp;F309&amp;"','"&amp;G309&amp;"','"&amp;H309&amp;"',"&amp;IF(I309="","NULL","'"&amp;I309&amp;"'")&amp;",'"&amp;J309&amp;"','"&amp;K309&amp;"','"&amp;L309&amp;"',"&amp;M309&amp;",'"&amp;N309&amp;"',"&amp;O309&amp;IF(A311="",");","),")</f>
        <v>('mn5000000','mn5000001','비밀번호 변경','/member/pwdChange','','0','F','{"attr":{"insert":true,"update":true,"delete":true,"detail":true}}','Y','','SYSTEM',NOW(),'SYSTEM',NOW()),</v>
      </c>
      <c r="Q309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1:29" s="35" customFormat="1" x14ac:dyDescent="0.35">
      <c r="A310" s="43">
        <v>2</v>
      </c>
      <c r="B310" s="43" t="s">
        <v>961</v>
      </c>
      <c r="C310" s="2"/>
      <c r="D310" s="43" t="s">
        <v>1214</v>
      </c>
      <c r="E310" s="2" t="s">
        <v>192</v>
      </c>
      <c r="F310" s="43"/>
      <c r="G310" s="2">
        <v>1</v>
      </c>
      <c r="H310" s="40" t="s">
        <v>1017</v>
      </c>
      <c r="I310" s="2" t="s">
        <v>1213</v>
      </c>
      <c r="J310" s="2" t="s">
        <v>29</v>
      </c>
      <c r="K310" s="2"/>
      <c r="L310" s="8" t="s">
        <v>271</v>
      </c>
      <c r="M310" s="8" t="s">
        <v>159</v>
      </c>
      <c r="N310" s="8" t="s">
        <v>271</v>
      </c>
      <c r="O310" s="8" t="s">
        <v>159</v>
      </c>
      <c r="P310" s="2" t="str">
        <f t="shared" ref="P310:P344" si="9">"('"&amp;B310&amp;"',"&amp;IF(C310="","NULL","'"&amp;C310&amp;"'")&amp;",'"&amp;D310&amp;"','"&amp;E310&amp;"','"&amp;F310&amp;"','"&amp;G310&amp;"','"&amp;H310&amp;"',"&amp;IF(I310="","NULL","'"&amp;I310&amp;"'")&amp;",'"&amp;J310&amp;"','"&amp;K310&amp;"','"&amp;L310&amp;"',"&amp;M310&amp;",'"&amp;N310&amp;"',"&amp;O310&amp;IF(A312="",");","),")</f>
        <v>('mn5000001',NULL,'HOME','/','','1','A','{"attr":{"insert":true,"update":true,"delete":true,"detail":true}}','Y','','SYSTEM',NOW(),'SYSTEM',NOW()),</v>
      </c>
    </row>
    <row r="311" spans="1:29" s="35" customFormat="1" x14ac:dyDescent="0.35">
      <c r="A311" s="43">
        <v>3</v>
      </c>
      <c r="B311" s="43" t="s">
        <v>962</v>
      </c>
      <c r="C311" s="2" t="s">
        <v>961</v>
      </c>
      <c r="D311" s="43" t="s">
        <v>1215</v>
      </c>
      <c r="E311" s="2" t="s">
        <v>1216</v>
      </c>
      <c r="F311" s="43"/>
      <c r="G311" s="2">
        <v>2</v>
      </c>
      <c r="H311" s="40" t="s">
        <v>1017</v>
      </c>
      <c r="I311" s="2" t="s">
        <v>1213</v>
      </c>
      <c r="J311" s="2" t="s">
        <v>29</v>
      </c>
      <c r="K311" s="2" t="s">
        <v>1217</v>
      </c>
      <c r="L311" s="8" t="s">
        <v>271</v>
      </c>
      <c r="M311" s="8" t="s">
        <v>159</v>
      </c>
      <c r="N311" s="8" t="s">
        <v>271</v>
      </c>
      <c r="O311" s="8" t="s">
        <v>159</v>
      </c>
      <c r="P311" s="2" t="str">
        <f t="shared" si="9"/>
        <v>('mn5000002','mn5000001','계정관리','/member','','2','A','{"attr":{"insert":true,"update":true,"delete":true,"detail":true}}','Y','user','SYSTEM',NOW(),'SYSTEM',NOW()),</v>
      </c>
    </row>
    <row r="312" spans="1:29" x14ac:dyDescent="0.35">
      <c r="A312" s="43">
        <v>4</v>
      </c>
      <c r="B312" s="43" t="s">
        <v>963</v>
      </c>
      <c r="C312" s="2" t="s">
        <v>962</v>
      </c>
      <c r="D312" s="43" t="s">
        <v>1215</v>
      </c>
      <c r="E312" s="2" t="s">
        <v>1218</v>
      </c>
      <c r="F312" s="43"/>
      <c r="G312" s="2">
        <v>3</v>
      </c>
      <c r="H312" s="40" t="s">
        <v>158</v>
      </c>
      <c r="I312" s="2" t="s">
        <v>1213</v>
      </c>
      <c r="J312" s="2" t="s">
        <v>29</v>
      </c>
      <c r="K312" s="2"/>
      <c r="L312" s="8" t="s">
        <v>271</v>
      </c>
      <c r="M312" s="8" t="s">
        <v>159</v>
      </c>
      <c r="N312" s="8" t="s">
        <v>271</v>
      </c>
      <c r="O312" s="8" t="s">
        <v>159</v>
      </c>
      <c r="P312" s="2" t="str">
        <f t="shared" si="9"/>
        <v>('mn5000003','mn5000002','계정관리','/member/member','','3','M','{"attr":{"insert":true,"update":true,"delete":true,"detail":true}}','Y','','SYSTEM',NOW(),'SYSTEM',NOW()),</v>
      </c>
    </row>
    <row r="313" spans="1:29" x14ac:dyDescent="0.35">
      <c r="A313" s="43">
        <v>5</v>
      </c>
      <c r="B313" s="43" t="s">
        <v>964</v>
      </c>
      <c r="C313" s="2" t="s">
        <v>961</v>
      </c>
      <c r="D313" s="43" t="s">
        <v>1219</v>
      </c>
      <c r="E313" s="2" t="s">
        <v>1220</v>
      </c>
      <c r="F313" s="43"/>
      <c r="G313" s="2">
        <v>4</v>
      </c>
      <c r="H313" s="40" t="s">
        <v>1017</v>
      </c>
      <c r="I313" s="2" t="s">
        <v>1213</v>
      </c>
      <c r="J313" s="2" t="s">
        <v>29</v>
      </c>
      <c r="K313" s="2" t="s">
        <v>1054</v>
      </c>
      <c r="L313" s="8" t="s">
        <v>271</v>
      </c>
      <c r="M313" s="8" t="s">
        <v>159</v>
      </c>
      <c r="N313" s="8" t="s">
        <v>271</v>
      </c>
      <c r="O313" s="8" t="s">
        <v>159</v>
      </c>
      <c r="P313" s="2" t="str">
        <f t="shared" si="9"/>
        <v>('mn5000004','mn5000001','시스템관리','/system','','4','A','{"attr":{"insert":true,"update":true,"delete":true,"detail":true}}','Y','system','SYSTEM',NOW(),'SYSTEM',NOW()),</v>
      </c>
    </row>
    <row r="314" spans="1:29" s="35" customFormat="1" x14ac:dyDescent="0.35">
      <c r="A314" s="43">
        <v>6</v>
      </c>
      <c r="B314" s="43" t="s">
        <v>965</v>
      </c>
      <c r="C314" s="2" t="s">
        <v>964</v>
      </c>
      <c r="D314" s="43" t="s">
        <v>1221</v>
      </c>
      <c r="E314" s="2" t="s">
        <v>1222</v>
      </c>
      <c r="F314" s="43"/>
      <c r="G314" s="2">
        <v>5</v>
      </c>
      <c r="H314" s="40" t="s">
        <v>158</v>
      </c>
      <c r="I314" s="2" t="s">
        <v>1213</v>
      </c>
      <c r="J314" s="2" t="s">
        <v>29</v>
      </c>
      <c r="K314" s="2"/>
      <c r="L314" s="8" t="s">
        <v>271</v>
      </c>
      <c r="M314" s="8" t="s">
        <v>159</v>
      </c>
      <c r="N314" s="8" t="s">
        <v>271</v>
      </c>
      <c r="O314" s="8" t="s">
        <v>159</v>
      </c>
      <c r="P314" s="2" t="str">
        <f t="shared" si="9"/>
        <v>('mn5000005','mn5000004','회사관리','/system/company','','5','M','{"attr":{"insert":true,"update":true,"delete":true,"detail":true}}','Y','','SYSTEM',NOW(),'SYSTEM',NOW()),</v>
      </c>
      <c r="Q314"/>
      <c r="R314"/>
      <c r="S314"/>
      <c r="T314"/>
      <c r="U314"/>
      <c r="V314"/>
      <c r="W314"/>
      <c r="X314"/>
      <c r="Y314"/>
      <c r="Z314"/>
      <c r="AA314"/>
      <c r="AB314"/>
      <c r="AC314"/>
    </row>
    <row r="315" spans="1:29" s="35" customFormat="1" x14ac:dyDescent="0.35">
      <c r="A315" s="43">
        <v>7</v>
      </c>
      <c r="B315" s="43" t="s">
        <v>966</v>
      </c>
      <c r="C315" s="2" t="s">
        <v>964</v>
      </c>
      <c r="D315" s="43" t="s">
        <v>1223</v>
      </c>
      <c r="E315" s="2" t="s">
        <v>1224</v>
      </c>
      <c r="F315" s="43"/>
      <c r="G315" s="2">
        <v>6</v>
      </c>
      <c r="H315" s="40" t="s">
        <v>158</v>
      </c>
      <c r="I315" s="2" t="s">
        <v>1213</v>
      </c>
      <c r="J315" s="2" t="s">
        <v>29</v>
      </c>
      <c r="K315" s="2"/>
      <c r="L315" s="8" t="s">
        <v>271</v>
      </c>
      <c r="M315" s="8" t="s">
        <v>159</v>
      </c>
      <c r="N315" s="8" t="s">
        <v>271</v>
      </c>
      <c r="O315" s="8" t="s">
        <v>159</v>
      </c>
      <c r="P315" s="2" t="str">
        <f t="shared" si="9"/>
        <v>('mn5000006','mn5000004','그룹관리','/system/role','','6','M','{"attr":{"insert":true,"update":true,"delete":true,"detail":true}}','Y','','SYSTEM',NOW(),'SYSTEM',NOW()),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1:29" x14ac:dyDescent="0.35">
      <c r="A316" s="43">
        <v>8</v>
      </c>
      <c r="B316" s="43" t="s">
        <v>967</v>
      </c>
      <c r="C316" s="2" t="s">
        <v>964</v>
      </c>
      <c r="D316" s="43" t="s">
        <v>1225</v>
      </c>
      <c r="E316" s="2" t="s">
        <v>1226</v>
      </c>
      <c r="F316" s="43"/>
      <c r="G316" s="2">
        <v>7</v>
      </c>
      <c r="H316" s="40" t="s">
        <v>158</v>
      </c>
      <c r="I316" s="2" t="s">
        <v>1179</v>
      </c>
      <c r="J316" s="2" t="s">
        <v>29</v>
      </c>
      <c r="K316" s="2"/>
      <c r="L316" s="8" t="s">
        <v>271</v>
      </c>
      <c r="M316" s="8" t="s">
        <v>159</v>
      </c>
      <c r="N316" s="8" t="s">
        <v>271</v>
      </c>
      <c r="O316" s="8" t="s">
        <v>159</v>
      </c>
      <c r="P316" s="2" t="str">
        <f t="shared" si="9"/>
        <v>('mn5000007','mn5000004','공통 코드 관리','/system/code','','7','M','{"attr":{"insert":true,"update":true,"detail":true,"delete":true}}','Y','','SYSTEM',NOW(),'SYSTEM',NOW()),</v>
      </c>
    </row>
    <row r="317" spans="1:29" x14ac:dyDescent="0.35">
      <c r="A317" s="43">
        <v>9</v>
      </c>
      <c r="B317" s="43" t="s">
        <v>968</v>
      </c>
      <c r="C317" s="2" t="s">
        <v>964</v>
      </c>
      <c r="D317" s="43" t="s">
        <v>1124</v>
      </c>
      <c r="E317" s="2" t="s">
        <v>1201</v>
      </c>
      <c r="F317" s="43"/>
      <c r="G317" s="2">
        <v>8</v>
      </c>
      <c r="H317" s="40" t="s">
        <v>158</v>
      </c>
      <c r="I317" s="2" t="s">
        <v>1179</v>
      </c>
      <c r="J317" s="2" t="s">
        <v>29</v>
      </c>
      <c r="K317" s="2"/>
      <c r="L317" s="8" t="s">
        <v>271</v>
      </c>
      <c r="M317" s="8" t="s">
        <v>159</v>
      </c>
      <c r="N317" s="8" t="s">
        <v>271</v>
      </c>
      <c r="O317" s="8" t="s">
        <v>159</v>
      </c>
      <c r="P317" s="2" t="str">
        <f t="shared" si="9"/>
        <v>('mn5000008','mn5000004','제품 코드 관리','/system/packagingCode','','8','M','{"attr":{"insert":true,"update":true,"detail":true,"delete":true}}','Y','','SYSTEM',NOW(),'SYSTEM',NOW()),</v>
      </c>
      <c r="Q317" s="35"/>
      <c r="R317" s="35"/>
      <c r="S317" s="35"/>
      <c r="T317" s="35"/>
      <c r="V317" s="35"/>
      <c r="W317" s="35"/>
      <c r="X317" s="35"/>
      <c r="Y317" s="35"/>
      <c r="Z317" s="35"/>
      <c r="AA317" s="35"/>
      <c r="AB317" s="35"/>
      <c r="AC317" s="35"/>
    </row>
    <row r="318" spans="1:29" x14ac:dyDescent="0.35">
      <c r="A318" s="43">
        <v>10</v>
      </c>
      <c r="B318" s="43" t="s">
        <v>969</v>
      </c>
      <c r="C318" s="2" t="s">
        <v>964</v>
      </c>
      <c r="D318" s="43" t="s">
        <v>1147</v>
      </c>
      <c r="E318" s="2" t="s">
        <v>1202</v>
      </c>
      <c r="F318" s="43"/>
      <c r="G318" s="2">
        <v>9</v>
      </c>
      <c r="H318" s="40" t="s">
        <v>158</v>
      </c>
      <c r="I318" s="2" t="s">
        <v>1179</v>
      </c>
      <c r="J318" s="2" t="s">
        <v>29</v>
      </c>
      <c r="K318" s="2"/>
      <c r="L318" s="8" t="s">
        <v>271</v>
      </c>
      <c r="M318" s="8" t="s">
        <v>159</v>
      </c>
      <c r="N318" s="8" t="s">
        <v>271</v>
      </c>
      <c r="O318" s="8" t="s">
        <v>159</v>
      </c>
      <c r="P318" s="2" t="str">
        <f t="shared" si="9"/>
        <v>('mn5000009','mn5000004','환경부 코드 관리','/system/environmentCode','','9','M','{"attr":{"insert":true,"update":true,"detail":true,"delete":true}}','Y','','SYSTEM',NOW(),'SYSTEM',NOW()),</v>
      </c>
    </row>
    <row r="319" spans="1:29" x14ac:dyDescent="0.35">
      <c r="A319" s="43">
        <v>11</v>
      </c>
      <c r="B319" s="43" t="s">
        <v>970</v>
      </c>
      <c r="C319" s="2" t="s">
        <v>964</v>
      </c>
      <c r="D319" s="43" t="s">
        <v>1227</v>
      </c>
      <c r="E319" s="2" t="s">
        <v>1228</v>
      </c>
      <c r="F319" s="43"/>
      <c r="G319" s="2">
        <v>10</v>
      </c>
      <c r="H319" s="40" t="s">
        <v>158</v>
      </c>
      <c r="I319" s="2" t="s">
        <v>1179</v>
      </c>
      <c r="J319" s="2" t="s">
        <v>29</v>
      </c>
      <c r="K319" s="2"/>
      <c r="L319" s="8" t="s">
        <v>271</v>
      </c>
      <c r="M319" s="8" t="s">
        <v>159</v>
      </c>
      <c r="N319" s="8" t="s">
        <v>271</v>
      </c>
      <c r="O319" s="8" t="s">
        <v>159</v>
      </c>
      <c r="P319" s="2" t="str">
        <f t="shared" si="9"/>
        <v>('mn5000010','mn5000004','휴일관리','/system/holiday','','10','M','{"attr":{"insert":true,"update":true,"detail":true,"delete":true}}','Y','','SYSTEM',NOW(),'SYSTEM',NOW()),</v>
      </c>
      <c r="Q319" s="35"/>
      <c r="R319" s="35"/>
      <c r="S319" s="35"/>
      <c r="T319" s="35"/>
      <c r="V319" s="35"/>
      <c r="W319" s="35"/>
      <c r="X319" s="35"/>
      <c r="Y319" s="35"/>
      <c r="Z319" s="35"/>
      <c r="AA319" s="35"/>
      <c r="AB319" s="35"/>
      <c r="AC319" s="35"/>
    </row>
    <row r="320" spans="1:29" x14ac:dyDescent="0.35">
      <c r="A320" s="43">
        <v>12</v>
      </c>
      <c r="B320" s="43" t="s">
        <v>971</v>
      </c>
      <c r="C320" s="2" t="s">
        <v>961</v>
      </c>
      <c r="D320" s="43" t="s">
        <v>1229</v>
      </c>
      <c r="E320" s="2" t="s">
        <v>1230</v>
      </c>
      <c r="F320" s="43"/>
      <c r="G320" s="2">
        <v>11</v>
      </c>
      <c r="H320" s="40" t="s">
        <v>1017</v>
      </c>
      <c r="I320" s="2" t="s">
        <v>1213</v>
      </c>
      <c r="J320" s="2" t="s">
        <v>29</v>
      </c>
      <c r="K320" s="2" t="s">
        <v>1231</v>
      </c>
      <c r="L320" s="8" t="s">
        <v>271</v>
      </c>
      <c r="M320" s="8" t="s">
        <v>159</v>
      </c>
      <c r="N320" s="8" t="s">
        <v>271</v>
      </c>
      <c r="O320" s="8" t="s">
        <v>159</v>
      </c>
      <c r="P320" s="2" t="str">
        <f t="shared" si="9"/>
        <v>('mn5000011','mn5000001','메뉴관리','/menu','','11','A','{"attr":{"insert":true,"update":true,"delete":true,"detail":true}}','Y','menu','SYSTEM',NOW(),'SYSTEM',NOW()),</v>
      </c>
      <c r="Q320" s="35"/>
      <c r="R320" s="35"/>
      <c r="S320" s="35"/>
      <c r="T320" s="35"/>
      <c r="V320" s="35"/>
      <c r="W320" s="35"/>
      <c r="X320" s="35"/>
      <c r="Y320" s="35"/>
      <c r="Z320" s="35"/>
      <c r="AA320" s="35"/>
      <c r="AB320" s="35"/>
      <c r="AC320" s="35"/>
    </row>
    <row r="321" spans="1:29" x14ac:dyDescent="0.35">
      <c r="A321" s="43">
        <v>13</v>
      </c>
      <c r="B321" s="43" t="s">
        <v>1042</v>
      </c>
      <c r="C321" s="2" t="s">
        <v>1269</v>
      </c>
      <c r="D321" s="43" t="s">
        <v>1229</v>
      </c>
      <c r="E321" s="2" t="s">
        <v>1232</v>
      </c>
      <c r="F321" s="43"/>
      <c r="G321" s="2">
        <v>12</v>
      </c>
      <c r="H321" s="40" t="s">
        <v>158</v>
      </c>
      <c r="I321" s="2" t="s">
        <v>1213</v>
      </c>
      <c r="J321" s="2" t="s">
        <v>29</v>
      </c>
      <c r="K321" s="2"/>
      <c r="L321" s="8" t="s">
        <v>271</v>
      </c>
      <c r="M321" s="8" t="s">
        <v>159</v>
      </c>
      <c r="N321" s="8" t="s">
        <v>271</v>
      </c>
      <c r="O321" s="8" t="s">
        <v>159</v>
      </c>
      <c r="P321" s="2" t="str">
        <f t="shared" si="9"/>
        <v>('mn5000012','mn5000011','메뉴관리','/menu/menu','','12','M','{"attr":{"insert":true,"update":true,"delete":true,"detail":true}}','Y','','SYSTEM',NOW(),'SYSTEM',NOW()),</v>
      </c>
      <c r="Q321" s="35"/>
      <c r="R321" s="35"/>
      <c r="S321" s="35"/>
      <c r="T321" s="35"/>
      <c r="V321" s="35"/>
      <c r="W321" s="35"/>
      <c r="X321" s="35"/>
      <c r="Y321" s="35"/>
      <c r="Z321" s="35"/>
      <c r="AA321" s="35"/>
      <c r="AB321" s="35"/>
      <c r="AC321" s="35"/>
    </row>
    <row r="322" spans="1:29" x14ac:dyDescent="0.35">
      <c r="A322" s="43">
        <v>14</v>
      </c>
      <c r="B322" s="43" t="s">
        <v>1043</v>
      </c>
      <c r="C322" s="2" t="s">
        <v>1269</v>
      </c>
      <c r="D322" s="43" t="s">
        <v>1233</v>
      </c>
      <c r="E322" s="2" t="s">
        <v>1234</v>
      </c>
      <c r="F322" s="43"/>
      <c r="G322" s="2">
        <v>13</v>
      </c>
      <c r="H322" s="40" t="s">
        <v>158</v>
      </c>
      <c r="I322" s="2" t="s">
        <v>1213</v>
      </c>
      <c r="J322" s="2" t="s">
        <v>29</v>
      </c>
      <c r="K322" s="2"/>
      <c r="L322" s="8" t="s">
        <v>271</v>
      </c>
      <c r="M322" s="8" t="s">
        <v>159</v>
      </c>
      <c r="N322" s="8" t="s">
        <v>271</v>
      </c>
      <c r="O322" s="8" t="s">
        <v>159</v>
      </c>
      <c r="P322" s="2" t="str">
        <f t="shared" si="9"/>
        <v>('mn5000013','mn5000011','레포트관리','/menu/report','','13','M','{"attr":{"insert":true,"update":true,"delete":true,"detail":true}}','Y','','SYSTEM',NOW(),'SYSTEM',NOW()),</v>
      </c>
      <c r="Q322" s="35"/>
      <c r="R322" s="35"/>
      <c r="S322" s="35"/>
      <c r="T322" s="35"/>
      <c r="V322" s="35"/>
      <c r="W322" s="35"/>
      <c r="X322" s="35"/>
      <c r="Y322" s="35"/>
      <c r="Z322" s="35"/>
      <c r="AA322" s="35"/>
      <c r="AB322" s="35"/>
      <c r="AC322" s="35"/>
    </row>
    <row r="323" spans="1:29" x14ac:dyDescent="0.35">
      <c r="A323" s="43">
        <v>15</v>
      </c>
      <c r="B323" s="43" t="s">
        <v>1044</v>
      </c>
      <c r="C323" s="2" t="s">
        <v>961</v>
      </c>
      <c r="D323" s="43" t="s">
        <v>1197</v>
      </c>
      <c r="E323" s="2" t="s">
        <v>1198</v>
      </c>
      <c r="F323" s="43"/>
      <c r="G323" s="2">
        <v>14</v>
      </c>
      <c r="H323" s="40" t="s">
        <v>1017</v>
      </c>
      <c r="I323" s="2" t="s">
        <v>1179</v>
      </c>
      <c r="J323" s="2" t="s">
        <v>29</v>
      </c>
      <c r="K323" s="2" t="s">
        <v>1199</v>
      </c>
      <c r="L323" s="8" t="s">
        <v>271</v>
      </c>
      <c r="M323" s="8" t="s">
        <v>159</v>
      </c>
      <c r="N323" s="8" t="s">
        <v>271</v>
      </c>
      <c r="O323" s="8" t="s">
        <v>159</v>
      </c>
      <c r="P323" s="2" t="str">
        <f t="shared" si="9"/>
        <v>('mn5000014','mn5000001','공급 업체','/supplier','','14','A','{"attr":{"insert":true,"update":true,"detail":true,"delete":true}}','Y','myself','SYSTEM',NOW(),'SYSTEM',NOW()),</v>
      </c>
      <c r="Q323" s="35"/>
      <c r="R323" s="35"/>
      <c r="S323" s="35"/>
      <c r="T323" s="35"/>
      <c r="V323" s="35"/>
      <c r="W323" s="35"/>
      <c r="X323" s="35"/>
      <c r="Y323" s="35"/>
      <c r="Z323" s="35"/>
      <c r="AA323" s="35"/>
      <c r="AB323" s="35"/>
      <c r="AC323" s="35"/>
    </row>
    <row r="324" spans="1:29" x14ac:dyDescent="0.35">
      <c r="A324" s="43">
        <v>16</v>
      </c>
      <c r="B324" s="43" t="s">
        <v>1045</v>
      </c>
      <c r="C324" s="2" t="s">
        <v>1044</v>
      </c>
      <c r="D324" s="43" t="s">
        <v>1122</v>
      </c>
      <c r="E324" s="2" t="s">
        <v>1200</v>
      </c>
      <c r="F324" s="43" t="s">
        <v>1122</v>
      </c>
      <c r="G324" s="2">
        <v>15</v>
      </c>
      <c r="H324" s="40" t="s">
        <v>158</v>
      </c>
      <c r="I324" s="2" t="s">
        <v>1179</v>
      </c>
      <c r="J324" s="2" t="s">
        <v>29</v>
      </c>
      <c r="K324" s="2"/>
      <c r="L324" s="8" t="s">
        <v>271</v>
      </c>
      <c r="M324" s="8" t="s">
        <v>159</v>
      </c>
      <c r="N324" s="8" t="s">
        <v>271</v>
      </c>
      <c r="O324" s="8" t="s">
        <v>159</v>
      </c>
      <c r="P324" s="2" t="str">
        <f t="shared" si="9"/>
        <v>('mn5000015','mn5000014','공급 업체 관리','/supplier/supplier','공급 업체 관리','15','M','{"attr":{"insert":true,"update":true,"detail":true,"delete":true}}','Y','','SYSTEM',NOW(),'SYSTEM',NOW()),</v>
      </c>
      <c r="Q324" s="35"/>
      <c r="R324" s="35"/>
      <c r="S324" s="35"/>
      <c r="T324" s="35"/>
      <c r="V324" s="35"/>
      <c r="W324" s="35"/>
      <c r="X324" s="35"/>
      <c r="Y324" s="35"/>
      <c r="Z324" s="35"/>
      <c r="AA324" s="35"/>
      <c r="AB324" s="35"/>
      <c r="AC324" s="35"/>
    </row>
    <row r="325" spans="1:29" x14ac:dyDescent="0.35">
      <c r="A325" s="43">
        <v>17</v>
      </c>
      <c r="B325" s="43" t="s">
        <v>1046</v>
      </c>
      <c r="C325" s="2" t="s">
        <v>961</v>
      </c>
      <c r="D325" s="43" t="s">
        <v>1235</v>
      </c>
      <c r="E325" s="2" t="s">
        <v>1236</v>
      </c>
      <c r="F325" s="43"/>
      <c r="G325" s="2">
        <v>16</v>
      </c>
      <c r="H325" s="40" t="s">
        <v>1017</v>
      </c>
      <c r="I325" s="2" t="s">
        <v>1213</v>
      </c>
      <c r="J325" s="2" t="s">
        <v>30</v>
      </c>
      <c r="K325" s="2" t="s">
        <v>1055</v>
      </c>
      <c r="L325" s="8" t="s">
        <v>271</v>
      </c>
      <c r="M325" s="8" t="s">
        <v>159</v>
      </c>
      <c r="N325" s="8" t="s">
        <v>271</v>
      </c>
      <c r="O325" s="8" t="s">
        <v>159</v>
      </c>
      <c r="P325" s="2" t="str">
        <f t="shared" si="9"/>
        <v>('mn5000016','mn5000001','로그관리','/log','','16','A','{"attr":{"insert":true,"update":true,"delete":true,"detail":true}}','N','loglist','SYSTEM',NOW(),'SYSTEM',NOW()),</v>
      </c>
      <c r="Q325" s="35"/>
      <c r="R325" s="35"/>
      <c r="S325" s="35"/>
      <c r="T325" s="35"/>
      <c r="V325" s="35"/>
      <c r="W325" s="35"/>
      <c r="X325" s="35"/>
      <c r="Y325" s="35"/>
      <c r="Z325" s="35"/>
      <c r="AA325" s="35"/>
      <c r="AB325" s="35"/>
      <c r="AC325" s="35"/>
    </row>
    <row r="326" spans="1:29" x14ac:dyDescent="0.35">
      <c r="A326" s="43">
        <v>18</v>
      </c>
      <c r="B326" s="43" t="s">
        <v>1047</v>
      </c>
      <c r="C326" s="2" t="s">
        <v>1270</v>
      </c>
      <c r="D326" s="43" t="s">
        <v>1237</v>
      </c>
      <c r="E326" s="2" t="s">
        <v>1238</v>
      </c>
      <c r="F326" s="43"/>
      <c r="G326" s="2">
        <v>17</v>
      </c>
      <c r="H326" s="40" t="s">
        <v>158</v>
      </c>
      <c r="I326" s="2" t="s">
        <v>1213</v>
      </c>
      <c r="J326" s="2" t="s">
        <v>29</v>
      </c>
      <c r="K326" s="2"/>
      <c r="L326" s="8" t="s">
        <v>271</v>
      </c>
      <c r="M326" s="8" t="s">
        <v>159</v>
      </c>
      <c r="N326" s="8" t="s">
        <v>271</v>
      </c>
      <c r="O326" s="8" t="s">
        <v>159</v>
      </c>
      <c r="P326" s="2" t="str">
        <f t="shared" si="9"/>
        <v>('mn5000017','mn5000016','로그인이력관리','/log/loginHst','','17','M','{"attr":{"insert":true,"update":true,"delete":true,"detail":true}}','Y','','SYSTEM',NOW(),'SYSTEM',NOW()),</v>
      </c>
      <c r="Q326" s="35"/>
      <c r="R326" s="35"/>
      <c r="S326" s="35"/>
      <c r="T326" s="35"/>
      <c r="V326" s="35"/>
      <c r="W326" s="35"/>
      <c r="X326" s="35"/>
      <c r="Y326" s="35"/>
      <c r="Z326" s="35"/>
      <c r="AA326" s="35"/>
      <c r="AB326" s="35"/>
      <c r="AC326" s="35"/>
    </row>
    <row r="327" spans="1:29" x14ac:dyDescent="0.35">
      <c r="A327" s="43">
        <v>19</v>
      </c>
      <c r="B327" s="43" t="s">
        <v>1048</v>
      </c>
      <c r="C327" s="2" t="s">
        <v>1270</v>
      </c>
      <c r="D327" s="43" t="s">
        <v>1239</v>
      </c>
      <c r="E327" s="2" t="s">
        <v>1240</v>
      </c>
      <c r="F327" s="43"/>
      <c r="G327" s="2">
        <v>18</v>
      </c>
      <c r="H327" s="40" t="s">
        <v>158</v>
      </c>
      <c r="I327" s="2" t="s">
        <v>1213</v>
      </c>
      <c r="J327" s="2" t="s">
        <v>29</v>
      </c>
      <c r="K327" s="2"/>
      <c r="L327" s="8" t="s">
        <v>271</v>
      </c>
      <c r="M327" s="8" t="s">
        <v>159</v>
      </c>
      <c r="N327" s="8" t="s">
        <v>271</v>
      </c>
      <c r="O327" s="8" t="s">
        <v>159</v>
      </c>
      <c r="P327" s="2" t="str">
        <f t="shared" si="9"/>
        <v>('mn5000018','mn5000016','작업이력관리','/log/jobHst','','18','M','{"attr":{"insert":true,"update":true,"delete":true,"detail":true}}','Y','','SYSTEM',NOW(),'SYSTEM',NOW()),</v>
      </c>
      <c r="Q327" s="35"/>
      <c r="R327" s="35"/>
      <c r="S327" s="35"/>
      <c r="T327" s="35"/>
      <c r="V327" s="35"/>
      <c r="W327" s="35"/>
      <c r="X327" s="35"/>
      <c r="Y327" s="35"/>
      <c r="Z327" s="35"/>
      <c r="AA327" s="35"/>
      <c r="AB327" s="35"/>
      <c r="AC327" s="35"/>
    </row>
    <row r="328" spans="1:29" x14ac:dyDescent="0.35">
      <c r="A328" s="43">
        <v>20</v>
      </c>
      <c r="B328" s="43" t="s">
        <v>1049</v>
      </c>
      <c r="C328" s="2" t="s">
        <v>961</v>
      </c>
      <c r="D328" s="43" t="s">
        <v>1241</v>
      </c>
      <c r="E328" s="2" t="s">
        <v>1242</v>
      </c>
      <c r="F328" s="43"/>
      <c r="G328" s="2">
        <v>19</v>
      </c>
      <c r="H328" s="40" t="s">
        <v>1017</v>
      </c>
      <c r="I328" s="2" t="s">
        <v>1179</v>
      </c>
      <c r="J328" s="2" t="s">
        <v>1271</v>
      </c>
      <c r="K328" s="2" t="s">
        <v>1243</v>
      </c>
      <c r="L328" s="8" t="s">
        <v>271</v>
      </c>
      <c r="M328" s="8" t="s">
        <v>159</v>
      </c>
      <c r="N328" s="8" t="s">
        <v>271</v>
      </c>
      <c r="O328" s="8" t="s">
        <v>159</v>
      </c>
      <c r="P328" s="2" t="str">
        <f t="shared" si="9"/>
        <v>('mn5000019','mn5000001','게시판관리','/board','','19','A','{"attr":{"insert":true,"update":true,"detail":true,"delete":true}}','N','board','SYSTEM',NOW(),'SYSTEM',NOW()),</v>
      </c>
      <c r="Q328" s="35"/>
      <c r="R328" s="35"/>
      <c r="S328" s="35"/>
      <c r="T328" s="35"/>
      <c r="V328" s="35"/>
      <c r="W328" s="35"/>
      <c r="X328" s="35"/>
      <c r="Y328" s="35"/>
      <c r="Z328" s="35"/>
      <c r="AA328" s="35"/>
      <c r="AB328" s="35"/>
      <c r="AC328" s="35"/>
    </row>
    <row r="329" spans="1:29" s="35" customFormat="1" x14ac:dyDescent="0.35">
      <c r="A329" s="43">
        <v>21</v>
      </c>
      <c r="B329" s="43" t="s">
        <v>1050</v>
      </c>
      <c r="C329" s="2" t="s">
        <v>1049</v>
      </c>
      <c r="D329" s="43" t="s">
        <v>1244</v>
      </c>
      <c r="E329" s="2" t="s">
        <v>1245</v>
      </c>
      <c r="F329" s="43"/>
      <c r="G329" s="2">
        <v>20</v>
      </c>
      <c r="H329" s="40" t="s">
        <v>158</v>
      </c>
      <c r="I329" s="2" t="s">
        <v>1213</v>
      </c>
      <c r="J329" s="2" t="s">
        <v>29</v>
      </c>
      <c r="K329" s="2"/>
      <c r="L329" s="8" t="s">
        <v>271</v>
      </c>
      <c r="M329" s="8" t="s">
        <v>159</v>
      </c>
      <c r="N329" s="8" t="s">
        <v>271</v>
      </c>
      <c r="O329" s="8" t="s">
        <v>159</v>
      </c>
      <c r="P329" s="2" t="str">
        <f t="shared" si="9"/>
        <v>('mn5000020','mn5000019','공지사항','/board/notice','','20','M','{"attr":{"insert":true,"update":true,"delete":true,"detail":true}}','Y','','SYSTEM',NOW(),'SYSTEM',NOW()),</v>
      </c>
    </row>
    <row r="330" spans="1:29" s="35" customFormat="1" x14ac:dyDescent="0.35">
      <c r="A330" s="43">
        <v>22</v>
      </c>
      <c r="B330" s="43" t="s">
        <v>1253</v>
      </c>
      <c r="C330" s="2" t="s">
        <v>1049</v>
      </c>
      <c r="D330" s="43" t="s">
        <v>1246</v>
      </c>
      <c r="E330" s="2" t="s">
        <v>1247</v>
      </c>
      <c r="F330" s="43"/>
      <c r="G330" s="2">
        <v>21</v>
      </c>
      <c r="H330" s="40" t="s">
        <v>158</v>
      </c>
      <c r="I330" s="2" t="s">
        <v>1213</v>
      </c>
      <c r="J330" s="2" t="s">
        <v>29</v>
      </c>
      <c r="K330" s="2"/>
      <c r="L330" s="8" t="s">
        <v>271</v>
      </c>
      <c r="M330" s="8" t="s">
        <v>159</v>
      </c>
      <c r="N330" s="8" t="s">
        <v>271</v>
      </c>
      <c r="O330" s="8" t="s">
        <v>159</v>
      </c>
      <c r="P330" s="2" t="str">
        <f t="shared" si="9"/>
        <v>('mn5000021','mn5000019','FAQ','/board/faq','','21','M','{"attr":{"insert":true,"update":true,"delete":true,"detail":true}}','Y','','SYSTEM',NOW(),'SYSTEM',NOW()),</v>
      </c>
    </row>
    <row r="331" spans="1:29" s="35" customFormat="1" x14ac:dyDescent="0.35">
      <c r="A331" s="43">
        <v>23</v>
      </c>
      <c r="B331" s="43" t="s">
        <v>1256</v>
      </c>
      <c r="C331" s="2" t="s">
        <v>1049</v>
      </c>
      <c r="D331" s="43" t="s">
        <v>1248</v>
      </c>
      <c r="E331" s="2" t="s">
        <v>1249</v>
      </c>
      <c r="F331" s="43"/>
      <c r="G331" s="2">
        <v>22</v>
      </c>
      <c r="H331" s="40" t="s">
        <v>158</v>
      </c>
      <c r="I331" s="2" t="s">
        <v>1213</v>
      </c>
      <c r="J331" s="2" t="s">
        <v>29</v>
      </c>
      <c r="K331" s="2"/>
      <c r="L331" s="8" t="s">
        <v>271</v>
      </c>
      <c r="M331" s="8" t="s">
        <v>159</v>
      </c>
      <c r="N331" s="8" t="s">
        <v>271</v>
      </c>
      <c r="O331" s="8" t="s">
        <v>159</v>
      </c>
      <c r="P331" s="2" t="str">
        <f t="shared" si="9"/>
        <v>('mn5000022','mn5000019','QNA','/board/qna','','22','M','{"attr":{"insert":true,"update":true,"delete":true,"detail":true}}','Y','','SYSTEM',NOW(),'SYSTEM',NOW()),</v>
      </c>
    </row>
    <row r="332" spans="1:29" s="35" customFormat="1" x14ac:dyDescent="0.35">
      <c r="A332" s="43">
        <v>24</v>
      </c>
      <c r="B332" s="43" t="s">
        <v>1257</v>
      </c>
      <c r="C332" s="2" t="s">
        <v>961</v>
      </c>
      <c r="D332" s="43" t="s">
        <v>1250</v>
      </c>
      <c r="E332" s="2" t="s">
        <v>1251</v>
      </c>
      <c r="F332" s="43"/>
      <c r="G332" s="2">
        <v>23</v>
      </c>
      <c r="H332" s="40" t="s">
        <v>1017</v>
      </c>
      <c r="I332" s="2" t="s">
        <v>1213</v>
      </c>
      <c r="J332" s="2" t="s">
        <v>29</v>
      </c>
      <c r="K332" s="2" t="s">
        <v>1252</v>
      </c>
      <c r="L332" s="8" t="s">
        <v>271</v>
      </c>
      <c r="M332" s="8" t="s">
        <v>159</v>
      </c>
      <c r="N332" s="8" t="s">
        <v>271</v>
      </c>
      <c r="O332" s="8" t="s">
        <v>159</v>
      </c>
      <c r="P332" s="2" t="str">
        <f t="shared" si="9"/>
        <v>('mn5000023','mn5000001','알람관리','/alarm','','23','A','{"attr":{"insert":true,"update":true,"delete":true,"detail":true}}','Y','alarm','SYSTEM',NOW(),'SYSTEM',NOW()),</v>
      </c>
    </row>
    <row r="333" spans="1:29" s="35" customFormat="1" x14ac:dyDescent="0.35">
      <c r="A333" s="43">
        <v>25</v>
      </c>
      <c r="B333" s="43" t="s">
        <v>1258</v>
      </c>
      <c r="C333" s="2" t="s">
        <v>1257</v>
      </c>
      <c r="D333" s="43" t="s">
        <v>1250</v>
      </c>
      <c r="E333" s="2" t="s">
        <v>1254</v>
      </c>
      <c r="F333" s="43"/>
      <c r="G333" s="2">
        <v>24</v>
      </c>
      <c r="H333" s="40" t="s">
        <v>158</v>
      </c>
      <c r="I333" s="2" t="s">
        <v>1179</v>
      </c>
      <c r="J333" s="2" t="s">
        <v>29</v>
      </c>
      <c r="K333" s="2"/>
      <c r="L333" s="8" t="s">
        <v>271</v>
      </c>
      <c r="M333" s="8" t="s">
        <v>159</v>
      </c>
      <c r="N333" s="8" t="s">
        <v>271</v>
      </c>
      <c r="O333" s="8" t="s">
        <v>159</v>
      </c>
      <c r="P333" s="2" t="str">
        <f>"('"&amp;B333&amp;"',"&amp;IF(C333="","NULL","'"&amp;C333&amp;"'")&amp;",'"&amp;D333&amp;"','"&amp;E333&amp;"','"&amp;F333&amp;"','"&amp;G333&amp;"','"&amp;H333&amp;"',"&amp;IF(I333="","NULL","'"&amp;I333&amp;"'")&amp;",'"&amp;J333&amp;"','"&amp;K333&amp;"','"&amp;L333&amp;"',"&amp;M333&amp;",'"&amp;N333&amp;"',"&amp;O333&amp;IF(A336="",");","),")</f>
        <v>('mn5000024','mn5000023','알람관리','/alarm/alarm','','24','M','{"attr":{"insert":true,"update":true,"detail":true,"delete":true}}','Y','','SYSTEM',NOW(),'SYSTEM',NOW()),</v>
      </c>
    </row>
    <row r="334" spans="1:29" s="35" customFormat="1" x14ac:dyDescent="0.35">
      <c r="A334" s="43">
        <v>26</v>
      </c>
      <c r="B334" s="43" t="s">
        <v>1259</v>
      </c>
      <c r="C334" s="2" t="s">
        <v>961</v>
      </c>
      <c r="D334" s="43" t="s">
        <v>1203</v>
      </c>
      <c r="E334" s="2" t="s">
        <v>1204</v>
      </c>
      <c r="F334" s="43"/>
      <c r="G334" s="2">
        <v>25</v>
      </c>
      <c r="H334" s="40" t="s">
        <v>1017</v>
      </c>
      <c r="I334" s="2" t="s">
        <v>1179</v>
      </c>
      <c r="J334" s="2" t="s">
        <v>29</v>
      </c>
      <c r="K334" s="2" t="s">
        <v>1199</v>
      </c>
      <c r="L334" s="8" t="s">
        <v>271</v>
      </c>
      <c r="M334" s="8" t="s">
        <v>159</v>
      </c>
      <c r="N334" s="8" t="s">
        <v>271</v>
      </c>
      <c r="O334" s="8" t="s">
        <v>159</v>
      </c>
      <c r="P334" s="2" t="str">
        <f>"('"&amp;B334&amp;"',"&amp;IF(C334="","NULL","'"&amp;C334&amp;"'")&amp;",'"&amp;D334&amp;"','"&amp;E334&amp;"','"&amp;F334&amp;"','"&amp;G334&amp;"','"&amp;H334&amp;"',"&amp;IF(I334="","NULL","'"&amp;I334&amp;"'")&amp;",'"&amp;J334&amp;"','"&amp;K334&amp;"','"&amp;L334&amp;"',"&amp;M334&amp;",'"&amp;N334&amp;"',"&amp;O334&amp;IF(A337="",");","),")</f>
        <v>('mn5000025','mn5000001','상품','/product','','25','A','{"attr":{"insert":true,"update":true,"detail":true,"delete":true}}','Y','myself','SYSTEM',NOW(),'SYSTEM',NOW()),</v>
      </c>
    </row>
    <row r="335" spans="1:29" s="35" customFormat="1" x14ac:dyDescent="0.35">
      <c r="A335" s="43">
        <v>27</v>
      </c>
      <c r="B335" s="43" t="s">
        <v>1260</v>
      </c>
      <c r="C335" s="2" t="s">
        <v>1259</v>
      </c>
      <c r="D335" s="43" t="s">
        <v>1205</v>
      </c>
      <c r="E335" s="2" t="s">
        <v>1206</v>
      </c>
      <c r="F335" s="43"/>
      <c r="G335" s="2">
        <v>26</v>
      </c>
      <c r="H335" s="40" t="s">
        <v>158</v>
      </c>
      <c r="I335" s="2" t="s">
        <v>1179</v>
      </c>
      <c r="J335" s="2" t="s">
        <v>29</v>
      </c>
      <c r="K335" s="2"/>
      <c r="L335" s="8" t="s">
        <v>271</v>
      </c>
      <c r="M335" s="8" t="s">
        <v>159</v>
      </c>
      <c r="N335" s="8" t="s">
        <v>271</v>
      </c>
      <c r="O335" s="8" t="s">
        <v>159</v>
      </c>
      <c r="P335" s="2" t="str">
        <f t="shared" ref="P335" si="10">"('"&amp;B335&amp;"',"&amp;IF(C335="","NULL","'"&amp;C335&amp;"'")&amp;",'"&amp;D335&amp;"','"&amp;E335&amp;"','"&amp;F335&amp;"','"&amp;G335&amp;"','"&amp;H335&amp;"',"&amp;IF(I335="","NULL","'"&amp;I335&amp;"'")&amp;",'"&amp;J335&amp;"','"&amp;K335&amp;"','"&amp;L335&amp;"',"&amp;M335&amp;",'"&amp;N335&amp;"',"&amp;O335&amp;IF(A337="",");","),")</f>
        <v>('mn5000026','mn5000025','상품 관리','/product/prodList','','26','M','{"attr":{"insert":true,"update":true,"detail":true,"delete":true}}','Y','','SYSTEM',NOW(),'SYSTEM',NOW()),</v>
      </c>
    </row>
    <row r="336" spans="1:29" s="35" customFormat="1" x14ac:dyDescent="0.35">
      <c r="A336" s="43">
        <v>27</v>
      </c>
      <c r="B336" s="43" t="s">
        <v>2266</v>
      </c>
      <c r="C336" s="2" t="s">
        <v>1259</v>
      </c>
      <c r="D336" s="43" t="s">
        <v>2265</v>
      </c>
      <c r="E336" s="2" t="s">
        <v>2267</v>
      </c>
      <c r="F336" s="43"/>
      <c r="G336" s="2">
        <v>26</v>
      </c>
      <c r="H336" s="40" t="s">
        <v>158</v>
      </c>
      <c r="I336" s="2" t="s">
        <v>1179</v>
      </c>
      <c r="J336" s="2" t="s">
        <v>29</v>
      </c>
      <c r="K336" s="2"/>
      <c r="L336" s="8" t="s">
        <v>271</v>
      </c>
      <c r="M336" s="8" t="s">
        <v>159</v>
      </c>
      <c r="N336" s="8" t="s">
        <v>271</v>
      </c>
      <c r="O336" s="8" t="s">
        <v>159</v>
      </c>
      <c r="P336" s="2" t="str">
        <f t="shared" si="9"/>
        <v>('mn5000027','mn5000025','공급 업체','/product/supplier','','26','M','{"attr":{"insert":true,"update":true,"detail":true,"delete":true}}','Y','','SYSTEM',NOW(),'SYSTEM',NOW()),</v>
      </c>
    </row>
    <row r="337" spans="1:16" s="35" customFormat="1" x14ac:dyDescent="0.35">
      <c r="A337" s="43">
        <v>28</v>
      </c>
      <c r="B337" s="43" t="s">
        <v>1262</v>
      </c>
      <c r="C337" s="2" t="s">
        <v>1259</v>
      </c>
      <c r="D337" s="43" t="s">
        <v>1207</v>
      </c>
      <c r="E337" s="2" t="s">
        <v>1208</v>
      </c>
      <c r="F337" s="43"/>
      <c r="G337" s="2">
        <v>27</v>
      </c>
      <c r="H337" s="40" t="s">
        <v>158</v>
      </c>
      <c r="I337" s="2" t="s">
        <v>1179</v>
      </c>
      <c r="J337" s="2" t="s">
        <v>29</v>
      </c>
      <c r="K337" s="2"/>
      <c r="L337" s="8" t="s">
        <v>271</v>
      </c>
      <c r="M337" s="8" t="s">
        <v>159</v>
      </c>
      <c r="N337" s="8" t="s">
        <v>271</v>
      </c>
      <c r="O337" s="8" t="s">
        <v>159</v>
      </c>
      <c r="P337" s="2" t="str">
        <f t="shared" si="9"/>
        <v>('mn5000028','mn5000025','상품 이미지','/product/prodImage','','27','M','{"attr":{"insert":true,"update":true,"detail":true,"delete":true}}','Y','','SYSTEM',NOW(),'SYSTEM',NOW()),</v>
      </c>
    </row>
    <row r="338" spans="1:16" s="35" customFormat="1" x14ac:dyDescent="0.35">
      <c r="A338" s="43">
        <v>29</v>
      </c>
      <c r="B338" s="43" t="s">
        <v>1263</v>
      </c>
      <c r="C338" s="2" t="s">
        <v>961</v>
      </c>
      <c r="D338" s="43" t="s">
        <v>1177</v>
      </c>
      <c r="E338" s="2" t="s">
        <v>1178</v>
      </c>
      <c r="F338" s="43" t="s">
        <v>1177</v>
      </c>
      <c r="G338" s="2">
        <v>28</v>
      </c>
      <c r="H338" s="40" t="s">
        <v>1017</v>
      </c>
      <c r="I338" s="2" t="s">
        <v>1179</v>
      </c>
      <c r="J338" s="2" t="s">
        <v>29</v>
      </c>
      <c r="K338" s="2" t="s">
        <v>1180</v>
      </c>
      <c r="L338" s="8" t="s">
        <v>271</v>
      </c>
      <c r="M338" s="8" t="s">
        <v>159</v>
      </c>
      <c r="N338" s="8" t="s">
        <v>271</v>
      </c>
      <c r="O338" s="8" t="s">
        <v>159</v>
      </c>
      <c r="P338" s="2" t="str">
        <f t="shared" si="9"/>
        <v>('mn5000029','mn5000001','레포트','/report','레포트','28','A','{"attr":{"insert":true,"update":true,"detail":true,"delete":true}}','Y','chat','SYSTEM',NOW(),'SYSTEM',NOW()),</v>
      </c>
    </row>
    <row r="339" spans="1:16" s="35" customFormat="1" x14ac:dyDescent="0.35">
      <c r="A339" s="43">
        <v>30</v>
      </c>
      <c r="B339" s="43" t="s">
        <v>1264</v>
      </c>
      <c r="C339" s="93" t="s">
        <v>1263</v>
      </c>
      <c r="D339" s="43" t="s">
        <v>1181</v>
      </c>
      <c r="E339" s="2" t="s">
        <v>1182</v>
      </c>
      <c r="F339" s="43" t="s">
        <v>1183</v>
      </c>
      <c r="G339" s="2">
        <v>29</v>
      </c>
      <c r="H339" s="40" t="s">
        <v>1184</v>
      </c>
      <c r="I339" s="2" t="s">
        <v>1179</v>
      </c>
      <c r="J339" s="2" t="s">
        <v>29</v>
      </c>
      <c r="K339" s="2"/>
      <c r="L339" s="8" t="s">
        <v>271</v>
      </c>
      <c r="M339" s="8" t="s">
        <v>159</v>
      </c>
      <c r="N339" s="8" t="s">
        <v>271</v>
      </c>
      <c r="O339" s="8" t="s">
        <v>159</v>
      </c>
      <c r="P339" s="2" t="str">
        <f t="shared" si="9"/>
        <v>('mn5000030','mn5000029','A회사 레포트 1번','/report/reportView/test01','레포트 화면','29','L','{"attr":{"insert":true,"update":true,"detail":true,"delete":true}}','Y','','SYSTEM',NOW(),'SYSTEM',NOW()),</v>
      </c>
    </row>
    <row r="340" spans="1:16" s="35" customFormat="1" x14ac:dyDescent="0.35">
      <c r="A340" s="43">
        <v>31</v>
      </c>
      <c r="B340" s="43" t="s">
        <v>1265</v>
      </c>
      <c r="C340" s="93" t="s">
        <v>1263</v>
      </c>
      <c r="D340" s="43" t="s">
        <v>1185</v>
      </c>
      <c r="E340" s="2" t="s">
        <v>1186</v>
      </c>
      <c r="F340" s="43"/>
      <c r="G340" s="2">
        <v>30</v>
      </c>
      <c r="H340" s="40" t="s">
        <v>1255</v>
      </c>
      <c r="I340" s="2" t="s">
        <v>1179</v>
      </c>
      <c r="J340" s="2" t="s">
        <v>29</v>
      </c>
      <c r="K340" s="2"/>
      <c r="L340" s="8" t="s">
        <v>271</v>
      </c>
      <c r="M340" s="8" t="s">
        <v>159</v>
      </c>
      <c r="N340" s="8" t="s">
        <v>271</v>
      </c>
      <c r="O340" s="8" t="s">
        <v>159</v>
      </c>
      <c r="P340" s="2" t="str">
        <f t="shared" si="9"/>
        <v>('mn5000031','mn5000029','A회사 레포트 2번','/report/reportView/rp2100010','','30','L','{"attr":{"insert":true,"update":true,"detail":true,"delete":true}}','Y','','SYSTEM',NOW(),'SYSTEM',NOW()),</v>
      </c>
    </row>
    <row r="341" spans="1:16" s="35" customFormat="1" x14ac:dyDescent="0.35">
      <c r="A341" s="43">
        <v>32</v>
      </c>
      <c r="B341" s="43" t="s">
        <v>1266</v>
      </c>
      <c r="C341" s="93" t="s">
        <v>1263</v>
      </c>
      <c r="D341" s="43" t="s">
        <v>1187</v>
      </c>
      <c r="E341" s="2" t="s">
        <v>1188</v>
      </c>
      <c r="F341" s="43"/>
      <c r="G341" s="2">
        <v>31</v>
      </c>
      <c r="H341" s="40" t="s">
        <v>1184</v>
      </c>
      <c r="I341" s="2" t="s">
        <v>1179</v>
      </c>
      <c r="J341" s="2" t="s">
        <v>29</v>
      </c>
      <c r="K341" s="2"/>
      <c r="L341" s="8" t="s">
        <v>271</v>
      </c>
      <c r="M341" s="8" t="s">
        <v>159</v>
      </c>
      <c r="N341" s="8" t="s">
        <v>271</v>
      </c>
      <c r="O341" s="8" t="s">
        <v>159</v>
      </c>
      <c r="P341" s="2" t="str">
        <f t="shared" si="9"/>
        <v>('mn5000032','mn5000029','A회사 레포트 3번','/report/reportView/rp2100011','','31','L','{"attr":{"insert":true,"update":true,"detail":true,"delete":true}}','Y','','SYSTEM',NOW(),'SYSTEM',NOW()),</v>
      </c>
    </row>
    <row r="342" spans="1:16" s="35" customFormat="1" x14ac:dyDescent="0.35">
      <c r="A342" s="43">
        <v>33</v>
      </c>
      <c r="B342" s="43" t="s">
        <v>1267</v>
      </c>
      <c r="C342" s="93" t="s">
        <v>1263</v>
      </c>
      <c r="D342" s="43" t="s">
        <v>1189</v>
      </c>
      <c r="E342" s="2" t="s">
        <v>1190</v>
      </c>
      <c r="F342" s="43" t="s">
        <v>1191</v>
      </c>
      <c r="G342" s="2">
        <v>32</v>
      </c>
      <c r="H342" s="40" t="s">
        <v>1184</v>
      </c>
      <c r="I342" s="2" t="s">
        <v>1179</v>
      </c>
      <c r="J342" s="2" t="s">
        <v>29</v>
      </c>
      <c r="K342" s="2"/>
      <c r="L342" s="8" t="s">
        <v>271</v>
      </c>
      <c r="M342" s="8" t="s">
        <v>159</v>
      </c>
      <c r="N342" s="8" t="s">
        <v>271</v>
      </c>
      <c r="O342" s="8" t="s">
        <v>159</v>
      </c>
      <c r="P342" s="2" t="str">
        <f t="shared" si="9"/>
        <v>('mn5000033','mn5000029','B회사  레포트 1번','/report/reportView/1','B회사 레포트1번','32','L','{"attr":{"insert":true,"update":true,"detail":true,"delete":true}}','Y','','SYSTEM',NOW(),'SYSTEM',NOW()),</v>
      </c>
    </row>
    <row r="343" spans="1:16" s="35" customFormat="1" x14ac:dyDescent="0.35">
      <c r="A343" s="43">
        <v>34</v>
      </c>
      <c r="B343" s="43" t="s">
        <v>1268</v>
      </c>
      <c r="C343" s="93" t="s">
        <v>1263</v>
      </c>
      <c r="D343" s="43" t="s">
        <v>1192</v>
      </c>
      <c r="E343" s="2" t="s">
        <v>1193</v>
      </c>
      <c r="F343" s="43" t="s">
        <v>1194</v>
      </c>
      <c r="G343" s="2">
        <v>33</v>
      </c>
      <c r="H343" s="40" t="s">
        <v>1184</v>
      </c>
      <c r="I343" s="2" t="s">
        <v>1179</v>
      </c>
      <c r="J343" s="2" t="s">
        <v>29</v>
      </c>
      <c r="K343" s="2"/>
      <c r="L343" s="8" t="s">
        <v>271</v>
      </c>
      <c r="M343" s="8" t="s">
        <v>159</v>
      </c>
      <c r="N343" s="8" t="s">
        <v>271</v>
      </c>
      <c r="O343" s="8" t="s">
        <v>159</v>
      </c>
      <c r="P343" s="2" t="str">
        <f t="shared" si="9"/>
        <v>('mn5000034','mn5000029','B회사 레포트 2번','/report/reportView/2','B회사 레포트2번','33','L','{"attr":{"insert":true,"update":true,"detail":true,"delete":true}}','Y','','SYSTEM',NOW(),'SYSTEM',NOW());</v>
      </c>
    </row>
    <row r="344" spans="1:16" s="35" customFormat="1" x14ac:dyDescent="0.35">
      <c r="A344" s="43">
        <v>35</v>
      </c>
      <c r="B344" s="43" t="s">
        <v>1272</v>
      </c>
      <c r="C344" s="93" t="s">
        <v>1263</v>
      </c>
      <c r="D344" s="43" t="s">
        <v>1195</v>
      </c>
      <c r="E344" s="2" t="s">
        <v>1196</v>
      </c>
      <c r="F344" s="43"/>
      <c r="G344" s="2">
        <v>34</v>
      </c>
      <c r="H344" s="40" t="s">
        <v>1184</v>
      </c>
      <c r="I344" s="2" t="s">
        <v>1179</v>
      </c>
      <c r="J344" s="2" t="s">
        <v>29</v>
      </c>
      <c r="K344" s="2"/>
      <c r="L344" s="8" t="s">
        <v>271</v>
      </c>
      <c r="M344" s="8" t="s">
        <v>159</v>
      </c>
      <c r="N344" s="8" t="s">
        <v>271</v>
      </c>
      <c r="O344" s="8" t="s">
        <v>159</v>
      </c>
      <c r="P344" s="2" t="str">
        <f t="shared" si="9"/>
        <v>('mn5000035','mn5000029','C회사 레포트 1번','/report/reportView/3','','34','L','{"attr":{"insert":true,"update":true,"detail":true,"delete":true}}','Y','','SYSTEM',NOW(),'SYSTEM',NOW());</v>
      </c>
    </row>
    <row r="345" spans="1:16" x14ac:dyDescent="0.35">
      <c r="A345" s="10"/>
      <c r="B345" s="10"/>
      <c r="C345" s="9"/>
      <c r="D345" s="10"/>
      <c r="E345" s="9"/>
      <c r="F345" s="10"/>
      <c r="G345" s="9"/>
      <c r="H345" s="97"/>
      <c r="I345" s="9"/>
      <c r="J345" s="11"/>
      <c r="K345" s="11"/>
      <c r="L345" s="11"/>
      <c r="M345" s="11"/>
      <c r="N345" s="11"/>
      <c r="O345" s="9"/>
    </row>
    <row r="348" spans="1:16" x14ac:dyDescent="0.35">
      <c r="A348" s="133" t="str">
        <f>VLOOKUP(C348,table!B:D,3,FALSE)</f>
        <v>사용자</v>
      </c>
      <c r="B348" s="133"/>
      <c r="C348" s="134" t="s">
        <v>980</v>
      </c>
      <c r="D348" s="134"/>
      <c r="E348" s="134"/>
      <c r="F348" s="134"/>
      <c r="G348" s="134"/>
      <c r="H348" s="134"/>
      <c r="I348" s="134"/>
      <c r="J348" s="133" t="s">
        <v>156</v>
      </c>
    </row>
    <row r="349" spans="1:16" x14ac:dyDescent="0.35">
      <c r="A349" s="133"/>
      <c r="B349" s="133"/>
      <c r="C349" s="134" t="str">
        <f>VLOOKUP(C348,table!B:D,2,FALSE)</f>
        <v>T_GROUP_MENU_AUTH</v>
      </c>
      <c r="D349" s="134"/>
      <c r="E349" s="134"/>
      <c r="F349" s="134"/>
      <c r="G349" s="134"/>
      <c r="H349" s="134"/>
      <c r="I349" s="134"/>
      <c r="J349" s="133"/>
    </row>
    <row r="350" spans="1:16" x14ac:dyDescent="0.35">
      <c r="A350" s="133" t="s">
        <v>157</v>
      </c>
      <c r="B350" s="101" t="s">
        <v>45</v>
      </c>
      <c r="C350" s="7" t="s">
        <v>60</v>
      </c>
      <c r="D350" s="104" t="s">
        <v>324</v>
      </c>
      <c r="E350" s="7" t="s">
        <v>75</v>
      </c>
      <c r="F350" s="101" t="s">
        <v>57</v>
      </c>
      <c r="G350" s="19" t="s">
        <v>379</v>
      </c>
      <c r="H350" s="98" t="s">
        <v>84</v>
      </c>
      <c r="I350" s="19" t="s">
        <v>88</v>
      </c>
      <c r="J350" s="2" t="str">
        <f>"TRUNCATE TABLE "&amp;$C349&amp;";"</f>
        <v>TRUNCATE TABLE T_GROUP_MENU_AUTH;</v>
      </c>
    </row>
    <row r="351" spans="1:16" x14ac:dyDescent="0.35">
      <c r="A351" s="133"/>
      <c r="B351" s="101" t="s">
        <v>46</v>
      </c>
      <c r="C351" s="7" t="s">
        <v>13</v>
      </c>
      <c r="D351" s="104" t="s">
        <v>325</v>
      </c>
      <c r="E351" s="7" t="s">
        <v>76</v>
      </c>
      <c r="F351" s="101" t="s">
        <v>58</v>
      </c>
      <c r="G351" s="7" t="s">
        <v>55</v>
      </c>
      <c r="H351" s="95" t="s">
        <v>85</v>
      </c>
      <c r="I351" s="7" t="s">
        <v>89</v>
      </c>
      <c r="J351" s="2" t="str">
        <f>"INSERT INTO "&amp;C349&amp;" ("&amp;B351&amp;","&amp;C351&amp;","&amp;D351&amp;","&amp;E351&amp;","&amp;F351&amp;","&amp;G351&amp;","&amp;H351&amp;","&amp;I351&amp;") VALUES"</f>
        <v>INSERT INTO T_GROUP_MENU_AUTH (AUTH_ID,MENU_ID,MENU_ATTR,USE_YN,RGST_ID,RGST_DT,MODI_ID,MODI_DT) VALUES</v>
      </c>
    </row>
    <row r="352" spans="1:16" s="35" customFormat="1" x14ac:dyDescent="0.35">
      <c r="A352" s="43">
        <v>1</v>
      </c>
      <c r="B352" s="12" t="s">
        <v>960</v>
      </c>
      <c r="C352" s="8" t="s">
        <v>1068</v>
      </c>
      <c r="D352" s="12" t="s">
        <v>363</v>
      </c>
      <c r="E352" s="8" t="s">
        <v>29</v>
      </c>
      <c r="F352" s="12" t="s">
        <v>271</v>
      </c>
      <c r="G352" s="8" t="s">
        <v>159</v>
      </c>
      <c r="H352" s="36" t="s">
        <v>271</v>
      </c>
      <c r="I352" s="8" t="s">
        <v>159</v>
      </c>
      <c r="J352" s="2" t="str">
        <f>"('"&amp;B352&amp;"','"&amp;C352&amp;"',"&amp;IF(D352="","NULL","'"&amp;D352&amp;"'")&amp;",'"&amp;E352&amp;"','"&amp;F352&amp;"',"&amp;G352&amp;",'"&amp;H352&amp;"',"&amp;I352&amp;IF(A353="",");","),")</f>
        <v>('au2000001','mn5000000','{"attr":{"insert":true,"update":true,"delete":true,"detail":true}}','Y','SYSTEM',NOW(),'SYSTEM',NOW()),</v>
      </c>
    </row>
    <row r="353" spans="1:10" x14ac:dyDescent="0.35">
      <c r="A353" s="43">
        <v>1</v>
      </c>
      <c r="B353" s="12" t="s">
        <v>960</v>
      </c>
      <c r="C353" s="8" t="s">
        <v>961</v>
      </c>
      <c r="D353" s="12" t="s">
        <v>363</v>
      </c>
      <c r="E353" s="8" t="s">
        <v>29</v>
      </c>
      <c r="F353" s="12" t="s">
        <v>271</v>
      </c>
      <c r="G353" s="8" t="s">
        <v>159</v>
      </c>
      <c r="H353" s="36" t="s">
        <v>271</v>
      </c>
      <c r="I353" s="8" t="s">
        <v>159</v>
      </c>
      <c r="J353" s="2" t="str">
        <f t="shared" ref="J353:J398" si="11">"('"&amp;B353&amp;"','"&amp;C353&amp;"',"&amp;IF(D353="","NULL","'"&amp;D353&amp;"'")&amp;",'"&amp;E353&amp;"','"&amp;F353&amp;"',"&amp;G353&amp;",'"&amp;H353&amp;"',"&amp;I353&amp;IF(A354="",");","),")</f>
        <v>('au2000001','mn5000001','{"attr":{"insert":true,"update":true,"delete":true,"detail":true}}','Y','SYSTEM',NOW(),'SYSTEM',NOW()),</v>
      </c>
    </row>
    <row r="354" spans="1:10" x14ac:dyDescent="0.35">
      <c r="A354" s="43">
        <v>2</v>
      </c>
      <c r="B354" s="12" t="s">
        <v>958</v>
      </c>
      <c r="C354" s="8" t="s">
        <v>962</v>
      </c>
      <c r="D354" s="12" t="s">
        <v>363</v>
      </c>
      <c r="E354" s="8" t="s">
        <v>29</v>
      </c>
      <c r="F354" s="12" t="s">
        <v>271</v>
      </c>
      <c r="G354" s="8" t="s">
        <v>159</v>
      </c>
      <c r="H354" s="36" t="s">
        <v>271</v>
      </c>
      <c r="I354" s="8" t="s">
        <v>159</v>
      </c>
      <c r="J354" s="2" t="str">
        <f t="shared" si="11"/>
        <v>('au2000001','mn5000002','{"attr":{"insert":true,"update":true,"delete":true,"detail":true}}','Y','SYSTEM',NOW(),'SYSTEM',NOW()),</v>
      </c>
    </row>
    <row r="355" spans="1:10" x14ac:dyDescent="0.35">
      <c r="A355" s="43">
        <v>3</v>
      </c>
      <c r="B355" s="12" t="s">
        <v>958</v>
      </c>
      <c r="C355" s="8" t="s">
        <v>963</v>
      </c>
      <c r="D355" s="12" t="s">
        <v>363</v>
      </c>
      <c r="E355" s="8" t="s">
        <v>29</v>
      </c>
      <c r="F355" s="12" t="s">
        <v>271</v>
      </c>
      <c r="G355" s="8" t="s">
        <v>159</v>
      </c>
      <c r="H355" s="36" t="s">
        <v>271</v>
      </c>
      <c r="I355" s="8" t="s">
        <v>159</v>
      </c>
      <c r="J355" s="2" t="str">
        <f t="shared" si="11"/>
        <v>('au2000001','mn5000003','{"attr":{"insert":true,"update":true,"delete":true,"detail":true}}','Y','SYSTEM',NOW(),'SYSTEM',NOW()),</v>
      </c>
    </row>
    <row r="356" spans="1:10" x14ac:dyDescent="0.35">
      <c r="A356" s="43">
        <v>4</v>
      </c>
      <c r="B356" s="12" t="s">
        <v>958</v>
      </c>
      <c r="C356" s="8" t="s">
        <v>964</v>
      </c>
      <c r="D356" s="12" t="s">
        <v>363</v>
      </c>
      <c r="E356" s="8" t="s">
        <v>29</v>
      </c>
      <c r="F356" s="12" t="s">
        <v>271</v>
      </c>
      <c r="G356" s="8" t="s">
        <v>159</v>
      </c>
      <c r="H356" s="36" t="s">
        <v>271</v>
      </c>
      <c r="I356" s="8" t="s">
        <v>159</v>
      </c>
      <c r="J356" s="2" t="str">
        <f t="shared" si="11"/>
        <v>('au2000001','mn5000004','{"attr":{"insert":true,"update":true,"delete":true,"detail":true}}','Y','SYSTEM',NOW(),'SYSTEM',NOW()),</v>
      </c>
    </row>
    <row r="357" spans="1:10" s="35" customFormat="1" x14ac:dyDescent="0.35">
      <c r="A357" s="43">
        <v>5</v>
      </c>
      <c r="B357" s="12" t="s">
        <v>958</v>
      </c>
      <c r="C357" s="8" t="s">
        <v>965</v>
      </c>
      <c r="D357" s="12" t="s">
        <v>363</v>
      </c>
      <c r="E357" s="8" t="s">
        <v>29</v>
      </c>
      <c r="F357" s="12" t="s">
        <v>271</v>
      </c>
      <c r="G357" s="8" t="s">
        <v>159</v>
      </c>
      <c r="H357" s="36" t="s">
        <v>271</v>
      </c>
      <c r="I357" s="8" t="s">
        <v>159</v>
      </c>
      <c r="J357" s="2" t="str">
        <f t="shared" si="11"/>
        <v>('au2000001','mn5000005','{"attr":{"insert":true,"update":true,"delete":true,"detail":true}}','Y','SYSTEM',NOW(),'SYSTEM',NOW()),</v>
      </c>
    </row>
    <row r="358" spans="1:10" s="35" customFormat="1" x14ac:dyDescent="0.35">
      <c r="A358" s="43">
        <v>6</v>
      </c>
      <c r="B358" s="12" t="s">
        <v>958</v>
      </c>
      <c r="C358" s="8" t="s">
        <v>966</v>
      </c>
      <c r="D358" s="12" t="s">
        <v>363</v>
      </c>
      <c r="E358" s="8" t="s">
        <v>29</v>
      </c>
      <c r="F358" s="12" t="s">
        <v>271</v>
      </c>
      <c r="G358" s="8" t="s">
        <v>159</v>
      </c>
      <c r="H358" s="36" t="s">
        <v>271</v>
      </c>
      <c r="I358" s="8" t="s">
        <v>159</v>
      </c>
      <c r="J358" s="2" t="str">
        <f t="shared" si="11"/>
        <v>('au2000001','mn5000006','{"attr":{"insert":true,"update":true,"delete":true,"detail":true}}','Y','SYSTEM',NOW(),'SYSTEM',NOW()),</v>
      </c>
    </row>
    <row r="359" spans="1:10" s="35" customFormat="1" x14ac:dyDescent="0.35">
      <c r="A359" s="43">
        <v>7</v>
      </c>
      <c r="B359" s="12" t="s">
        <v>958</v>
      </c>
      <c r="C359" s="8" t="s">
        <v>967</v>
      </c>
      <c r="D359" s="12" t="s">
        <v>363</v>
      </c>
      <c r="E359" s="8" t="s">
        <v>29</v>
      </c>
      <c r="F359" s="12" t="s">
        <v>271</v>
      </c>
      <c r="G359" s="8" t="s">
        <v>159</v>
      </c>
      <c r="H359" s="36" t="s">
        <v>271</v>
      </c>
      <c r="I359" s="8" t="s">
        <v>159</v>
      </c>
      <c r="J359" s="2" t="str">
        <f t="shared" si="11"/>
        <v>('au2000001','mn5000007','{"attr":{"insert":true,"update":true,"delete":true,"detail":true}}','Y','SYSTEM',NOW(),'SYSTEM',NOW()),</v>
      </c>
    </row>
    <row r="360" spans="1:10" s="35" customFormat="1" x14ac:dyDescent="0.35">
      <c r="A360" s="43">
        <v>8</v>
      </c>
      <c r="B360" s="12" t="s">
        <v>958</v>
      </c>
      <c r="C360" s="8" t="s">
        <v>968</v>
      </c>
      <c r="D360" s="12" t="s">
        <v>363</v>
      </c>
      <c r="E360" s="8" t="s">
        <v>29</v>
      </c>
      <c r="F360" s="12" t="s">
        <v>271</v>
      </c>
      <c r="G360" s="8" t="s">
        <v>159</v>
      </c>
      <c r="H360" s="36" t="s">
        <v>271</v>
      </c>
      <c r="I360" s="8" t="s">
        <v>159</v>
      </c>
      <c r="J360" s="2" t="str">
        <f t="shared" si="11"/>
        <v>('au2000001','mn5000008','{"attr":{"insert":true,"update":true,"delete":true,"detail":true}}','Y','SYSTEM',NOW(),'SYSTEM',NOW()),</v>
      </c>
    </row>
    <row r="361" spans="1:10" s="35" customFormat="1" x14ac:dyDescent="0.35">
      <c r="A361" s="43">
        <v>9</v>
      </c>
      <c r="B361" s="12" t="s">
        <v>958</v>
      </c>
      <c r="C361" s="8" t="s">
        <v>969</v>
      </c>
      <c r="D361" s="12" t="s">
        <v>363</v>
      </c>
      <c r="E361" s="8" t="s">
        <v>29</v>
      </c>
      <c r="F361" s="12" t="s">
        <v>271</v>
      </c>
      <c r="G361" s="8" t="s">
        <v>159</v>
      </c>
      <c r="H361" s="36" t="s">
        <v>271</v>
      </c>
      <c r="I361" s="8" t="s">
        <v>159</v>
      </c>
      <c r="J361" s="2" t="str">
        <f t="shared" si="11"/>
        <v>('au2000001','mn5000009','{"attr":{"insert":true,"update":true,"delete":true,"detail":true}}','Y','SYSTEM',NOW(),'SYSTEM',NOW()),</v>
      </c>
    </row>
    <row r="362" spans="1:10" s="35" customFormat="1" x14ac:dyDescent="0.35">
      <c r="A362" s="43">
        <v>10</v>
      </c>
      <c r="B362" s="12" t="s">
        <v>958</v>
      </c>
      <c r="C362" s="8" t="s">
        <v>970</v>
      </c>
      <c r="D362" s="12" t="s">
        <v>363</v>
      </c>
      <c r="E362" s="8" t="s">
        <v>29</v>
      </c>
      <c r="F362" s="12" t="s">
        <v>271</v>
      </c>
      <c r="G362" s="8" t="s">
        <v>159</v>
      </c>
      <c r="H362" s="36" t="s">
        <v>271</v>
      </c>
      <c r="I362" s="8" t="s">
        <v>159</v>
      </c>
      <c r="J362" s="2" t="str">
        <f t="shared" si="11"/>
        <v>('au2000001','mn5000010','{"attr":{"insert":true,"update":true,"delete":true,"detail":true}}','Y','SYSTEM',NOW(),'SYSTEM',NOW()),</v>
      </c>
    </row>
    <row r="363" spans="1:10" s="35" customFormat="1" x14ac:dyDescent="0.35">
      <c r="A363" s="43">
        <v>11</v>
      </c>
      <c r="B363" s="12" t="s">
        <v>958</v>
      </c>
      <c r="C363" s="8" t="s">
        <v>971</v>
      </c>
      <c r="D363" s="12" t="s">
        <v>363</v>
      </c>
      <c r="E363" s="8" t="s">
        <v>29</v>
      </c>
      <c r="F363" s="12" t="s">
        <v>271</v>
      </c>
      <c r="G363" s="8" t="s">
        <v>159</v>
      </c>
      <c r="H363" s="36" t="s">
        <v>271</v>
      </c>
      <c r="I363" s="8" t="s">
        <v>159</v>
      </c>
      <c r="J363" s="2" t="str">
        <f t="shared" si="11"/>
        <v>('au2000001','mn5000011','{"attr":{"insert":true,"update":true,"delete":true,"detail":true}}','Y','SYSTEM',NOW(),'SYSTEM',NOW()),</v>
      </c>
    </row>
    <row r="364" spans="1:10" s="35" customFormat="1" x14ac:dyDescent="0.35">
      <c r="A364" s="43">
        <v>38</v>
      </c>
      <c r="B364" s="12" t="s">
        <v>958</v>
      </c>
      <c r="C364" s="8" t="s">
        <v>1042</v>
      </c>
      <c r="D364" s="12" t="s">
        <v>363</v>
      </c>
      <c r="E364" s="8" t="s">
        <v>29</v>
      </c>
      <c r="F364" s="12" t="s">
        <v>271</v>
      </c>
      <c r="G364" s="8" t="s">
        <v>159</v>
      </c>
      <c r="H364" s="36" t="s">
        <v>271</v>
      </c>
      <c r="I364" s="8" t="s">
        <v>159</v>
      </c>
      <c r="J364" s="2" t="str">
        <f t="shared" si="11"/>
        <v>('au2000001','mn5000012','{"attr":{"insert":true,"update":true,"delete":true,"detail":true}}','Y','SYSTEM',NOW(),'SYSTEM',NOW()),</v>
      </c>
    </row>
    <row r="365" spans="1:10" s="35" customFormat="1" x14ac:dyDescent="0.35">
      <c r="A365" s="43">
        <v>39</v>
      </c>
      <c r="B365" s="12" t="s">
        <v>958</v>
      </c>
      <c r="C365" s="8" t="s">
        <v>1043</v>
      </c>
      <c r="D365" s="12" t="s">
        <v>363</v>
      </c>
      <c r="E365" s="8" t="s">
        <v>29</v>
      </c>
      <c r="F365" s="12" t="s">
        <v>271</v>
      </c>
      <c r="G365" s="8" t="s">
        <v>159</v>
      </c>
      <c r="H365" s="36" t="s">
        <v>271</v>
      </c>
      <c r="I365" s="8" t="s">
        <v>159</v>
      </c>
      <c r="J365" s="2" t="str">
        <f t="shared" si="11"/>
        <v>('au2000001','mn5000013','{"attr":{"insert":true,"update":true,"delete":true,"detail":true}}','Y','SYSTEM',NOW(),'SYSTEM',NOW()),</v>
      </c>
    </row>
    <row r="366" spans="1:10" s="35" customFormat="1" x14ac:dyDescent="0.35">
      <c r="A366" s="43">
        <v>40</v>
      </c>
      <c r="B366" s="12" t="s">
        <v>958</v>
      </c>
      <c r="C366" s="8" t="s">
        <v>1044</v>
      </c>
      <c r="D366" s="12" t="s">
        <v>363</v>
      </c>
      <c r="E366" s="8" t="s">
        <v>29</v>
      </c>
      <c r="F366" s="12" t="s">
        <v>271</v>
      </c>
      <c r="G366" s="8" t="s">
        <v>159</v>
      </c>
      <c r="H366" s="36" t="s">
        <v>271</v>
      </c>
      <c r="I366" s="8" t="s">
        <v>159</v>
      </c>
      <c r="J366" s="2" t="str">
        <f t="shared" si="11"/>
        <v>('au2000001','mn5000014','{"attr":{"insert":true,"update":true,"delete":true,"detail":true}}','Y','SYSTEM',NOW(),'SYSTEM',NOW()),</v>
      </c>
    </row>
    <row r="367" spans="1:10" s="35" customFormat="1" x14ac:dyDescent="0.35">
      <c r="A367" s="43">
        <v>41</v>
      </c>
      <c r="B367" s="12" t="s">
        <v>958</v>
      </c>
      <c r="C367" s="8" t="s">
        <v>1045</v>
      </c>
      <c r="D367" s="12" t="s">
        <v>363</v>
      </c>
      <c r="E367" s="8" t="s">
        <v>29</v>
      </c>
      <c r="F367" s="12" t="s">
        <v>271</v>
      </c>
      <c r="G367" s="8" t="s">
        <v>159</v>
      </c>
      <c r="H367" s="36" t="s">
        <v>271</v>
      </c>
      <c r="I367" s="8" t="s">
        <v>159</v>
      </c>
      <c r="J367" s="2" t="str">
        <f t="shared" si="11"/>
        <v>('au2000001','mn5000015','{"attr":{"insert":true,"update":true,"delete":true,"detail":true}}','Y','SYSTEM',NOW(),'SYSTEM',NOW()),</v>
      </c>
    </row>
    <row r="368" spans="1:10" s="35" customFormat="1" x14ac:dyDescent="0.35">
      <c r="A368" s="43">
        <v>42</v>
      </c>
      <c r="B368" s="12" t="s">
        <v>958</v>
      </c>
      <c r="C368" s="8" t="s">
        <v>1046</v>
      </c>
      <c r="D368" s="12" t="s">
        <v>363</v>
      </c>
      <c r="E368" s="8" t="s">
        <v>29</v>
      </c>
      <c r="F368" s="12" t="s">
        <v>271</v>
      </c>
      <c r="G368" s="8" t="s">
        <v>159</v>
      </c>
      <c r="H368" s="36" t="s">
        <v>271</v>
      </c>
      <c r="I368" s="8" t="s">
        <v>159</v>
      </c>
      <c r="J368" s="2" t="str">
        <f t="shared" si="11"/>
        <v>('au2000001','mn5000016','{"attr":{"insert":true,"update":true,"delete":true,"detail":true}}','Y','SYSTEM',NOW(),'SYSTEM',NOW()),</v>
      </c>
    </row>
    <row r="369" spans="1:10" s="35" customFormat="1" x14ac:dyDescent="0.35">
      <c r="A369" s="43">
        <v>43</v>
      </c>
      <c r="B369" s="12" t="s">
        <v>958</v>
      </c>
      <c r="C369" s="8" t="s">
        <v>1047</v>
      </c>
      <c r="D369" s="12" t="s">
        <v>363</v>
      </c>
      <c r="E369" s="8" t="s">
        <v>29</v>
      </c>
      <c r="F369" s="12" t="s">
        <v>271</v>
      </c>
      <c r="G369" s="8" t="s">
        <v>159</v>
      </c>
      <c r="H369" s="36" t="s">
        <v>271</v>
      </c>
      <c r="I369" s="8" t="s">
        <v>159</v>
      </c>
      <c r="J369" s="2" t="str">
        <f t="shared" si="11"/>
        <v>('au2000001','mn5000017','{"attr":{"insert":true,"update":true,"delete":true,"detail":true}}','Y','SYSTEM',NOW(),'SYSTEM',NOW()),</v>
      </c>
    </row>
    <row r="370" spans="1:10" s="35" customFormat="1" x14ac:dyDescent="0.35">
      <c r="A370" s="43">
        <v>44</v>
      </c>
      <c r="B370" s="12" t="s">
        <v>958</v>
      </c>
      <c r="C370" s="8" t="s">
        <v>1048</v>
      </c>
      <c r="D370" s="12" t="s">
        <v>363</v>
      </c>
      <c r="E370" s="8" t="s">
        <v>29</v>
      </c>
      <c r="F370" s="12" t="s">
        <v>271</v>
      </c>
      <c r="G370" s="8" t="s">
        <v>159</v>
      </c>
      <c r="H370" s="36" t="s">
        <v>271</v>
      </c>
      <c r="I370" s="8" t="s">
        <v>159</v>
      </c>
      <c r="J370" s="2" t="str">
        <f t="shared" si="11"/>
        <v>('au2000001','mn5000018','{"attr":{"insert":true,"update":true,"delete":true,"detail":true}}','Y','SYSTEM',NOW(),'SYSTEM',NOW()),</v>
      </c>
    </row>
    <row r="371" spans="1:10" s="35" customFormat="1" x14ac:dyDescent="0.35">
      <c r="A371" s="43">
        <v>45</v>
      </c>
      <c r="B371" s="12" t="s">
        <v>958</v>
      </c>
      <c r="C371" s="8" t="s">
        <v>1049</v>
      </c>
      <c r="D371" s="12" t="s">
        <v>363</v>
      </c>
      <c r="E371" s="8" t="s">
        <v>29</v>
      </c>
      <c r="F371" s="12" t="s">
        <v>271</v>
      </c>
      <c r="G371" s="8" t="s">
        <v>159</v>
      </c>
      <c r="H371" s="36" t="s">
        <v>271</v>
      </c>
      <c r="I371" s="8" t="s">
        <v>159</v>
      </c>
      <c r="J371" s="2" t="str">
        <f t="shared" si="11"/>
        <v>('au2000001','mn5000019','{"attr":{"insert":true,"update":true,"delete":true,"detail":true}}','Y','SYSTEM',NOW(),'SYSTEM',NOW()),</v>
      </c>
    </row>
    <row r="372" spans="1:10" s="35" customFormat="1" x14ac:dyDescent="0.35">
      <c r="A372" s="43">
        <v>46</v>
      </c>
      <c r="B372" s="12" t="s">
        <v>958</v>
      </c>
      <c r="C372" s="8" t="s">
        <v>1050</v>
      </c>
      <c r="D372" s="12" t="s">
        <v>363</v>
      </c>
      <c r="E372" s="8" t="s">
        <v>29</v>
      </c>
      <c r="F372" s="12" t="s">
        <v>271</v>
      </c>
      <c r="G372" s="8" t="s">
        <v>159</v>
      </c>
      <c r="H372" s="36" t="s">
        <v>271</v>
      </c>
      <c r="I372" s="8" t="s">
        <v>159</v>
      </c>
      <c r="J372" s="2" t="str">
        <f t="shared" si="11"/>
        <v>('au2000001','mn5000020','{"attr":{"insert":true,"update":true,"delete":true,"detail":true}}','Y','SYSTEM',NOW(),'SYSTEM',NOW()),</v>
      </c>
    </row>
    <row r="373" spans="1:10" x14ac:dyDescent="0.35">
      <c r="A373" s="43">
        <v>5</v>
      </c>
      <c r="B373" s="12" t="s">
        <v>958</v>
      </c>
      <c r="C373" s="8" t="s">
        <v>1253</v>
      </c>
      <c r="D373" s="12" t="s">
        <v>363</v>
      </c>
      <c r="E373" s="8" t="s">
        <v>29</v>
      </c>
      <c r="F373" s="12" t="s">
        <v>271</v>
      </c>
      <c r="G373" s="8" t="s">
        <v>159</v>
      </c>
      <c r="H373" s="36" t="s">
        <v>271</v>
      </c>
      <c r="I373" s="8" t="s">
        <v>159</v>
      </c>
      <c r="J373" s="2" t="str">
        <f t="shared" si="11"/>
        <v>('au2000001','mn5000021','{"attr":{"insert":true,"update":true,"delete":true,"detail":true}}','Y','SYSTEM',NOW(),'SYSTEM',NOW()),</v>
      </c>
    </row>
    <row r="374" spans="1:10" x14ac:dyDescent="0.35">
      <c r="A374" s="43">
        <v>6</v>
      </c>
      <c r="B374" s="12" t="s">
        <v>958</v>
      </c>
      <c r="C374" s="8" t="s">
        <v>1256</v>
      </c>
      <c r="D374" s="12" t="s">
        <v>363</v>
      </c>
      <c r="E374" s="8" t="s">
        <v>29</v>
      </c>
      <c r="F374" s="12" t="s">
        <v>271</v>
      </c>
      <c r="G374" s="8" t="s">
        <v>159</v>
      </c>
      <c r="H374" s="36" t="s">
        <v>271</v>
      </c>
      <c r="I374" s="8" t="s">
        <v>159</v>
      </c>
      <c r="J374" s="2" t="str">
        <f t="shared" si="11"/>
        <v>('au2000001','mn5000022','{"attr":{"insert":true,"update":true,"delete":true,"detail":true}}','Y','SYSTEM',NOW(),'SYSTEM',NOW()),</v>
      </c>
    </row>
    <row r="375" spans="1:10" x14ac:dyDescent="0.35">
      <c r="A375" s="43">
        <v>7</v>
      </c>
      <c r="B375" s="12" t="s">
        <v>958</v>
      </c>
      <c r="C375" s="8" t="s">
        <v>1257</v>
      </c>
      <c r="D375" s="12" t="s">
        <v>363</v>
      </c>
      <c r="E375" s="8" t="s">
        <v>29</v>
      </c>
      <c r="F375" s="12" t="s">
        <v>271</v>
      </c>
      <c r="G375" s="8" t="s">
        <v>159</v>
      </c>
      <c r="H375" s="36" t="s">
        <v>271</v>
      </c>
      <c r="I375" s="8" t="s">
        <v>159</v>
      </c>
      <c r="J375" s="2" t="str">
        <f t="shared" si="11"/>
        <v>('au2000001','mn5000023','{"attr":{"insert":true,"update":true,"delete":true,"detail":true}}','Y','SYSTEM',NOW(),'SYSTEM',NOW()),</v>
      </c>
    </row>
    <row r="376" spans="1:10" x14ac:dyDescent="0.35">
      <c r="A376" s="43">
        <v>8</v>
      </c>
      <c r="B376" s="12" t="s">
        <v>958</v>
      </c>
      <c r="C376" s="8" t="s">
        <v>1258</v>
      </c>
      <c r="D376" s="12" t="s">
        <v>363</v>
      </c>
      <c r="E376" s="8" t="s">
        <v>29</v>
      </c>
      <c r="F376" s="12" t="s">
        <v>271</v>
      </c>
      <c r="G376" s="8" t="s">
        <v>159</v>
      </c>
      <c r="H376" s="36" t="s">
        <v>271</v>
      </c>
      <c r="I376" s="8" t="s">
        <v>159</v>
      </c>
      <c r="J376" s="2" t="str">
        <f t="shared" si="11"/>
        <v>('au2000001','mn5000024','{"attr":{"insert":true,"update":true,"delete":true,"detail":true}}','Y','SYSTEM',NOW(),'SYSTEM',NOW()),</v>
      </c>
    </row>
    <row r="377" spans="1:10" x14ac:dyDescent="0.35">
      <c r="A377" s="43">
        <v>9</v>
      </c>
      <c r="B377" s="12" t="s">
        <v>958</v>
      </c>
      <c r="C377" s="8" t="s">
        <v>1259</v>
      </c>
      <c r="D377" s="12" t="s">
        <v>363</v>
      </c>
      <c r="E377" s="8" t="s">
        <v>29</v>
      </c>
      <c r="F377" s="12" t="s">
        <v>271</v>
      </c>
      <c r="G377" s="8" t="s">
        <v>159</v>
      </c>
      <c r="H377" s="36" t="s">
        <v>271</v>
      </c>
      <c r="I377" s="8" t="s">
        <v>159</v>
      </c>
      <c r="J377" s="2" t="str">
        <f t="shared" si="11"/>
        <v>('au2000001','mn5000025','{"attr":{"insert":true,"update":true,"delete":true,"detail":true}}','Y','SYSTEM',NOW(),'SYSTEM',NOW()),</v>
      </c>
    </row>
    <row r="378" spans="1:10" x14ac:dyDescent="0.35">
      <c r="A378" s="43">
        <v>10</v>
      </c>
      <c r="B378" s="12" t="s">
        <v>958</v>
      </c>
      <c r="C378" s="8" t="s">
        <v>1260</v>
      </c>
      <c r="D378" s="12" t="s">
        <v>363</v>
      </c>
      <c r="E378" s="8" t="s">
        <v>29</v>
      </c>
      <c r="F378" s="12" t="s">
        <v>271</v>
      </c>
      <c r="G378" s="8" t="s">
        <v>159</v>
      </c>
      <c r="H378" s="36" t="s">
        <v>271</v>
      </c>
      <c r="I378" s="8" t="s">
        <v>159</v>
      </c>
      <c r="J378" s="2" t="str">
        <f t="shared" si="11"/>
        <v>('au2000001','mn5000026','{"attr":{"insert":true,"update":true,"delete":true,"detail":true}}','Y','SYSTEM',NOW(),'SYSTEM',NOW()),</v>
      </c>
    </row>
    <row r="379" spans="1:10" x14ac:dyDescent="0.35">
      <c r="A379" s="43">
        <v>11</v>
      </c>
      <c r="B379" s="12" t="s">
        <v>958</v>
      </c>
      <c r="C379" s="8" t="s">
        <v>1261</v>
      </c>
      <c r="D379" s="12" t="s">
        <v>363</v>
      </c>
      <c r="E379" s="8" t="s">
        <v>29</v>
      </c>
      <c r="F379" s="12" t="s">
        <v>271</v>
      </c>
      <c r="G379" s="8" t="s">
        <v>159</v>
      </c>
      <c r="H379" s="36" t="s">
        <v>271</v>
      </c>
      <c r="I379" s="8" t="s">
        <v>159</v>
      </c>
      <c r="J379" s="2" t="str">
        <f t="shared" si="11"/>
        <v>('au2000001','mn5000027','{"attr":{"insert":true,"update":true,"delete":true,"detail":true}}','Y','SYSTEM',NOW(),'SYSTEM',NOW()),</v>
      </c>
    </row>
    <row r="380" spans="1:10" s="35" customFormat="1" x14ac:dyDescent="0.35">
      <c r="A380" s="43">
        <v>38</v>
      </c>
      <c r="B380" s="12" t="s">
        <v>958</v>
      </c>
      <c r="C380" s="8" t="s">
        <v>1262</v>
      </c>
      <c r="D380" s="12" t="s">
        <v>363</v>
      </c>
      <c r="E380" s="8" t="s">
        <v>29</v>
      </c>
      <c r="F380" s="12" t="s">
        <v>271</v>
      </c>
      <c r="G380" s="8" t="s">
        <v>159</v>
      </c>
      <c r="H380" s="36" t="s">
        <v>271</v>
      </c>
      <c r="I380" s="8" t="s">
        <v>159</v>
      </c>
      <c r="J380" s="2" t="str">
        <f t="shared" si="11"/>
        <v>('au2000001','mn5000028','{"attr":{"insert":true,"update":true,"delete":true,"detail":true}}','Y','SYSTEM',NOW(),'SYSTEM',NOW()),</v>
      </c>
    </row>
    <row r="381" spans="1:10" s="35" customFormat="1" x14ac:dyDescent="0.35">
      <c r="A381" s="43">
        <v>39</v>
      </c>
      <c r="B381" s="12" t="s">
        <v>958</v>
      </c>
      <c r="C381" s="8" t="s">
        <v>1263</v>
      </c>
      <c r="D381" s="12" t="s">
        <v>363</v>
      </c>
      <c r="E381" s="8" t="s">
        <v>29</v>
      </c>
      <c r="F381" s="12" t="s">
        <v>271</v>
      </c>
      <c r="G381" s="8" t="s">
        <v>159</v>
      </c>
      <c r="H381" s="36" t="s">
        <v>271</v>
      </c>
      <c r="I381" s="8" t="s">
        <v>159</v>
      </c>
      <c r="J381" s="2" t="str">
        <f t="shared" si="11"/>
        <v>('au2000001','mn5000029','{"attr":{"insert":true,"update":true,"delete":true,"detail":true}}','Y','SYSTEM',NOW(),'SYSTEM',NOW()),</v>
      </c>
    </row>
    <row r="382" spans="1:10" s="35" customFormat="1" x14ac:dyDescent="0.35">
      <c r="A382" s="43">
        <v>40</v>
      </c>
      <c r="B382" s="12" t="s">
        <v>958</v>
      </c>
      <c r="C382" s="8" t="s">
        <v>1264</v>
      </c>
      <c r="D382" s="12" t="s">
        <v>363</v>
      </c>
      <c r="E382" s="8" t="s">
        <v>29</v>
      </c>
      <c r="F382" s="12" t="s">
        <v>271</v>
      </c>
      <c r="G382" s="8" t="s">
        <v>159</v>
      </c>
      <c r="H382" s="36" t="s">
        <v>271</v>
      </c>
      <c r="I382" s="8" t="s">
        <v>159</v>
      </c>
      <c r="J382" s="2" t="str">
        <f t="shared" si="11"/>
        <v>('au2000001','mn5000030','{"attr":{"insert":true,"update":true,"delete":true,"detail":true}}','Y','SYSTEM',NOW(),'SYSTEM',NOW()),</v>
      </c>
    </row>
    <row r="383" spans="1:10" s="35" customFormat="1" x14ac:dyDescent="0.35">
      <c r="A383" s="43">
        <v>41</v>
      </c>
      <c r="B383" s="12" t="s">
        <v>958</v>
      </c>
      <c r="C383" s="8" t="s">
        <v>1265</v>
      </c>
      <c r="D383" s="12" t="s">
        <v>363</v>
      </c>
      <c r="E383" s="8" t="s">
        <v>29</v>
      </c>
      <c r="F383" s="12" t="s">
        <v>271</v>
      </c>
      <c r="G383" s="8" t="s">
        <v>159</v>
      </c>
      <c r="H383" s="36" t="s">
        <v>271</v>
      </c>
      <c r="I383" s="8" t="s">
        <v>159</v>
      </c>
      <c r="J383" s="2" t="str">
        <f t="shared" si="11"/>
        <v>('au2000001','mn5000031','{"attr":{"insert":true,"update":true,"delete":true,"detail":true}}','Y','SYSTEM',NOW(),'SYSTEM',NOW()),</v>
      </c>
    </row>
    <row r="384" spans="1:10" s="35" customFormat="1" x14ac:dyDescent="0.35">
      <c r="A384" s="43">
        <v>42</v>
      </c>
      <c r="B384" s="12" t="s">
        <v>958</v>
      </c>
      <c r="C384" s="8" t="s">
        <v>1266</v>
      </c>
      <c r="D384" s="12" t="s">
        <v>363</v>
      </c>
      <c r="E384" s="8" t="s">
        <v>29</v>
      </c>
      <c r="F384" s="12" t="s">
        <v>271</v>
      </c>
      <c r="G384" s="8" t="s">
        <v>159</v>
      </c>
      <c r="H384" s="36" t="s">
        <v>271</v>
      </c>
      <c r="I384" s="8" t="s">
        <v>159</v>
      </c>
      <c r="J384" s="2" t="str">
        <f t="shared" si="11"/>
        <v>('au2000001','mn5000032','{"attr":{"insert":true,"update":true,"delete":true,"detail":true}}','Y','SYSTEM',NOW(),'SYSTEM',NOW()),</v>
      </c>
    </row>
    <row r="385" spans="1:10" s="35" customFormat="1" x14ac:dyDescent="0.35">
      <c r="A385" s="43">
        <v>43</v>
      </c>
      <c r="B385" s="12" t="s">
        <v>958</v>
      </c>
      <c r="C385" s="8" t="s">
        <v>1267</v>
      </c>
      <c r="D385" s="12" t="s">
        <v>363</v>
      </c>
      <c r="E385" s="8" t="s">
        <v>29</v>
      </c>
      <c r="F385" s="12" t="s">
        <v>271</v>
      </c>
      <c r="G385" s="8" t="s">
        <v>159</v>
      </c>
      <c r="H385" s="36" t="s">
        <v>271</v>
      </c>
      <c r="I385" s="8" t="s">
        <v>159</v>
      </c>
      <c r="J385" s="2" t="str">
        <f t="shared" si="11"/>
        <v>('au2000001','mn5000033','{"attr":{"insert":true,"update":true,"delete":true,"detail":true}}','Y','SYSTEM',NOW(),'SYSTEM',NOW()),</v>
      </c>
    </row>
    <row r="386" spans="1:10" s="35" customFormat="1" x14ac:dyDescent="0.35">
      <c r="A386" s="43">
        <v>44</v>
      </c>
      <c r="B386" s="12" t="s">
        <v>958</v>
      </c>
      <c r="C386" s="8" t="s">
        <v>1268</v>
      </c>
      <c r="D386" s="12" t="s">
        <v>363</v>
      </c>
      <c r="E386" s="8" t="s">
        <v>29</v>
      </c>
      <c r="F386" s="12" t="s">
        <v>271</v>
      </c>
      <c r="G386" s="8" t="s">
        <v>159</v>
      </c>
      <c r="H386" s="36" t="s">
        <v>271</v>
      </c>
      <c r="I386" s="8" t="s">
        <v>159</v>
      </c>
      <c r="J386" s="2" t="str">
        <f t="shared" si="11"/>
        <v>('au2000001','mn5000034','{"attr":{"insert":true,"update":true,"delete":true,"detail":true}}','Y','SYSTEM',NOW(),'SYSTEM',NOW()),</v>
      </c>
    </row>
    <row r="387" spans="1:10" s="35" customFormat="1" x14ac:dyDescent="0.35">
      <c r="A387" s="43">
        <v>45</v>
      </c>
      <c r="B387" s="12" t="s">
        <v>958</v>
      </c>
      <c r="C387" s="8" t="s">
        <v>1272</v>
      </c>
      <c r="D387" s="12" t="s">
        <v>363</v>
      </c>
      <c r="E387" s="8" t="s">
        <v>29</v>
      </c>
      <c r="F387" s="12" t="s">
        <v>271</v>
      </c>
      <c r="G387" s="8" t="s">
        <v>159</v>
      </c>
      <c r="H387" s="36" t="s">
        <v>271</v>
      </c>
      <c r="I387" s="8" t="s">
        <v>159</v>
      </c>
      <c r="J387" s="2" t="str">
        <f t="shared" si="11"/>
        <v>('au2000001','mn5000035','{"attr":{"insert":true,"update":true,"delete":true,"detail":true}}','Y','SYSTEM',NOW(),'SYSTEM',NOW()),</v>
      </c>
    </row>
    <row r="388" spans="1:10" s="35" customFormat="1" x14ac:dyDescent="0.35">
      <c r="A388" s="43">
        <v>38</v>
      </c>
      <c r="B388" s="12" t="s">
        <v>959</v>
      </c>
      <c r="C388" s="2" t="s">
        <v>1275</v>
      </c>
      <c r="D388" s="12" t="s">
        <v>363</v>
      </c>
      <c r="E388" s="8" t="s">
        <v>29</v>
      </c>
      <c r="F388" s="12" t="s">
        <v>271</v>
      </c>
      <c r="G388" s="8" t="s">
        <v>159</v>
      </c>
      <c r="H388" s="36" t="s">
        <v>271</v>
      </c>
      <c r="I388" s="8" t="s">
        <v>159</v>
      </c>
      <c r="J388" s="2" t="str">
        <f t="shared" si="11"/>
        <v>('au2000002','mn5000001','{"attr":{"insert":true,"update":true,"delete":true,"detail":true}}','Y','SYSTEM',NOW(),'SYSTEM',NOW()),</v>
      </c>
    </row>
    <row r="389" spans="1:10" s="35" customFormat="1" x14ac:dyDescent="0.35">
      <c r="A389" s="43">
        <v>38</v>
      </c>
      <c r="B389" s="12" t="s">
        <v>959</v>
      </c>
      <c r="C389" s="2" t="s">
        <v>1274</v>
      </c>
      <c r="D389" s="12" t="s">
        <v>363</v>
      </c>
      <c r="E389" s="8" t="s">
        <v>29</v>
      </c>
      <c r="F389" s="12" t="s">
        <v>271</v>
      </c>
      <c r="G389" s="8" t="s">
        <v>159</v>
      </c>
      <c r="H389" s="36" t="s">
        <v>271</v>
      </c>
      <c r="I389" s="8" t="s">
        <v>159</v>
      </c>
      <c r="J389" s="2" t="str">
        <f t="shared" si="11"/>
        <v>('au2000002','mn5000025','{"attr":{"insert":true,"update":true,"delete":true,"detail":true}}','Y','SYSTEM',NOW(),'SYSTEM',NOW()),</v>
      </c>
    </row>
    <row r="390" spans="1:10" x14ac:dyDescent="0.35">
      <c r="A390" s="43">
        <v>38</v>
      </c>
      <c r="B390" s="12" t="s">
        <v>959</v>
      </c>
      <c r="C390" s="2" t="s">
        <v>1260</v>
      </c>
      <c r="D390" s="12" t="s">
        <v>363</v>
      </c>
      <c r="E390" s="8" t="s">
        <v>29</v>
      </c>
      <c r="F390" s="12" t="s">
        <v>271</v>
      </c>
      <c r="G390" s="8" t="s">
        <v>159</v>
      </c>
      <c r="H390" s="36" t="s">
        <v>271</v>
      </c>
      <c r="I390" s="8" t="s">
        <v>159</v>
      </c>
      <c r="J390" s="2" t="str">
        <f t="shared" si="11"/>
        <v>('au2000002','mn5000026','{"attr":{"insert":true,"update":true,"delete":true,"detail":true}}','Y','SYSTEM',NOW(),'SYSTEM',NOW()),</v>
      </c>
    </row>
    <row r="391" spans="1:10" x14ac:dyDescent="0.35">
      <c r="A391" s="43">
        <v>39</v>
      </c>
      <c r="B391" s="12" t="s">
        <v>959</v>
      </c>
      <c r="C391" s="2" t="s">
        <v>1261</v>
      </c>
      <c r="D391" s="12" t="s">
        <v>363</v>
      </c>
      <c r="E391" s="8" t="s">
        <v>29</v>
      </c>
      <c r="F391" s="12" t="s">
        <v>271</v>
      </c>
      <c r="G391" s="8" t="s">
        <v>159</v>
      </c>
      <c r="H391" s="36" t="s">
        <v>271</v>
      </c>
      <c r="I391" s="8" t="s">
        <v>159</v>
      </c>
      <c r="J391" s="2" t="str">
        <f t="shared" si="11"/>
        <v>('au2000002','mn5000027','{"attr":{"insert":true,"update":true,"delete":true,"detail":true}}','Y','SYSTEM',NOW(),'SYSTEM',NOW()),</v>
      </c>
    </row>
    <row r="392" spans="1:10" x14ac:dyDescent="0.35">
      <c r="A392" s="43">
        <v>40</v>
      </c>
      <c r="B392" s="12" t="s">
        <v>959</v>
      </c>
      <c r="C392" s="2" t="s">
        <v>1262</v>
      </c>
      <c r="D392" s="12" t="s">
        <v>363</v>
      </c>
      <c r="E392" s="8" t="s">
        <v>29</v>
      </c>
      <c r="F392" s="12" t="s">
        <v>271</v>
      </c>
      <c r="G392" s="8" t="s">
        <v>159</v>
      </c>
      <c r="H392" s="36" t="s">
        <v>271</v>
      </c>
      <c r="I392" s="8" t="s">
        <v>159</v>
      </c>
      <c r="J392" s="2" t="str">
        <f t="shared" si="11"/>
        <v>('au2000002','mn5000028','{"attr":{"insert":true,"update":true,"delete":true,"detail":true}}','Y','SYSTEM',NOW(),'SYSTEM',NOW()),</v>
      </c>
    </row>
    <row r="393" spans="1:10" x14ac:dyDescent="0.35">
      <c r="A393" s="43">
        <v>41</v>
      </c>
      <c r="B393" s="12" t="s">
        <v>959</v>
      </c>
      <c r="C393" s="2" t="s">
        <v>1263</v>
      </c>
      <c r="D393" s="12" t="s">
        <v>363</v>
      </c>
      <c r="E393" s="8" t="s">
        <v>29</v>
      </c>
      <c r="F393" s="12" t="s">
        <v>271</v>
      </c>
      <c r="G393" s="8" t="s">
        <v>159</v>
      </c>
      <c r="H393" s="36" t="s">
        <v>271</v>
      </c>
      <c r="I393" s="8" t="s">
        <v>159</v>
      </c>
      <c r="J393" s="2" t="str">
        <f t="shared" si="11"/>
        <v>('au2000002','mn5000029','{"attr":{"insert":true,"update":true,"delete":true,"detail":true}}','Y','SYSTEM',NOW(),'SYSTEM',NOW()),</v>
      </c>
    </row>
    <row r="394" spans="1:10" x14ac:dyDescent="0.35">
      <c r="A394" s="43">
        <v>42</v>
      </c>
      <c r="B394" s="12" t="s">
        <v>959</v>
      </c>
      <c r="C394" s="2" t="s">
        <v>1264</v>
      </c>
      <c r="D394" s="12" t="s">
        <v>363</v>
      </c>
      <c r="E394" s="8" t="s">
        <v>29</v>
      </c>
      <c r="F394" s="12" t="s">
        <v>271</v>
      </c>
      <c r="G394" s="8" t="s">
        <v>159</v>
      </c>
      <c r="H394" s="36" t="s">
        <v>271</v>
      </c>
      <c r="I394" s="8" t="s">
        <v>159</v>
      </c>
      <c r="J394" s="2" t="str">
        <f t="shared" si="11"/>
        <v>('au2000002','mn5000030','{"attr":{"insert":true,"update":true,"delete":true,"detail":true}}','Y','SYSTEM',NOW(),'SYSTEM',NOW()),</v>
      </c>
    </row>
    <row r="395" spans="1:10" x14ac:dyDescent="0.35">
      <c r="A395" s="43">
        <v>43</v>
      </c>
      <c r="B395" s="12" t="s">
        <v>959</v>
      </c>
      <c r="C395" s="2" t="s">
        <v>1265</v>
      </c>
      <c r="D395" s="12" t="s">
        <v>363</v>
      </c>
      <c r="E395" s="8" t="s">
        <v>29</v>
      </c>
      <c r="F395" s="12" t="s">
        <v>271</v>
      </c>
      <c r="G395" s="8" t="s">
        <v>159</v>
      </c>
      <c r="H395" s="36" t="s">
        <v>271</v>
      </c>
      <c r="I395" s="8" t="s">
        <v>159</v>
      </c>
      <c r="J395" s="2" t="str">
        <f t="shared" si="11"/>
        <v>('au2000002','mn5000031','{"attr":{"insert":true,"update":true,"delete":true,"detail":true}}','Y','SYSTEM',NOW(),'SYSTEM',NOW()),</v>
      </c>
    </row>
    <row r="396" spans="1:10" x14ac:dyDescent="0.35">
      <c r="A396" s="43">
        <v>44</v>
      </c>
      <c r="B396" s="12" t="s">
        <v>959</v>
      </c>
      <c r="C396" s="2" t="s">
        <v>1266</v>
      </c>
      <c r="D396" s="12" t="s">
        <v>363</v>
      </c>
      <c r="E396" s="8" t="s">
        <v>29</v>
      </c>
      <c r="F396" s="12" t="s">
        <v>271</v>
      </c>
      <c r="G396" s="8" t="s">
        <v>159</v>
      </c>
      <c r="H396" s="36" t="s">
        <v>271</v>
      </c>
      <c r="I396" s="8" t="s">
        <v>159</v>
      </c>
      <c r="J396" s="2" t="str">
        <f t="shared" si="11"/>
        <v>('au2000002','mn5000032','{"attr":{"insert":true,"update":true,"delete":true,"detail":true}}','Y','SYSTEM',NOW(),'SYSTEM',NOW()),</v>
      </c>
    </row>
    <row r="397" spans="1:10" x14ac:dyDescent="0.35">
      <c r="A397" s="43">
        <v>45</v>
      </c>
      <c r="B397" s="12" t="s">
        <v>959</v>
      </c>
      <c r="C397" s="2" t="s">
        <v>1267</v>
      </c>
      <c r="D397" s="12" t="s">
        <v>363</v>
      </c>
      <c r="E397" s="8" t="s">
        <v>29</v>
      </c>
      <c r="F397" s="12" t="s">
        <v>271</v>
      </c>
      <c r="G397" s="8" t="s">
        <v>159</v>
      </c>
      <c r="H397" s="36" t="s">
        <v>271</v>
      </c>
      <c r="I397" s="8" t="s">
        <v>159</v>
      </c>
      <c r="J397" s="2" t="str">
        <f t="shared" si="11"/>
        <v>('au2000002','mn5000033','{"attr":{"insert":true,"update":true,"delete":true,"detail":true}}','Y','SYSTEM',NOW(),'SYSTEM',NOW()),</v>
      </c>
    </row>
    <row r="398" spans="1:10" x14ac:dyDescent="0.35">
      <c r="A398" s="43">
        <v>46</v>
      </c>
      <c r="B398" s="12" t="s">
        <v>959</v>
      </c>
      <c r="C398" s="2" t="s">
        <v>1268</v>
      </c>
      <c r="D398" s="12" t="s">
        <v>363</v>
      </c>
      <c r="E398" s="8" t="s">
        <v>29</v>
      </c>
      <c r="F398" s="12" t="s">
        <v>271</v>
      </c>
      <c r="G398" s="8" t="s">
        <v>159</v>
      </c>
      <c r="H398" s="36" t="s">
        <v>271</v>
      </c>
      <c r="I398" s="8" t="s">
        <v>159</v>
      </c>
      <c r="J398" s="2" t="str">
        <f t="shared" si="11"/>
        <v>('au2000002','mn5000034','{"attr":{"insert":true,"update":true,"delete":true,"detail":true}}','Y','SYSTEM',NOW(),'SYSTEM',NOW());</v>
      </c>
    </row>
    <row r="399" spans="1:10" x14ac:dyDescent="0.35">
      <c r="A399" s="43"/>
      <c r="B399" s="12"/>
      <c r="C399" s="8"/>
      <c r="D399" s="12"/>
      <c r="E399" s="8"/>
      <c r="F399" s="12"/>
      <c r="G399" s="8"/>
      <c r="H399" s="36"/>
      <c r="I399" s="8"/>
      <c r="J399" s="2"/>
    </row>
    <row r="400" spans="1:10" x14ac:dyDescent="0.35">
      <c r="A400" s="43"/>
      <c r="B400" s="12"/>
      <c r="C400" s="8"/>
      <c r="D400" s="12"/>
      <c r="E400" s="8"/>
      <c r="F400" s="12"/>
      <c r="G400" s="8"/>
      <c r="H400" s="36"/>
      <c r="I400" s="8"/>
      <c r="J400" s="2"/>
    </row>
    <row r="401" spans="1:22" x14ac:dyDescent="0.35">
      <c r="A401" s="10"/>
      <c r="B401" s="10"/>
      <c r="C401" s="9"/>
      <c r="D401" s="10"/>
      <c r="E401" s="11"/>
      <c r="F401" s="75"/>
      <c r="G401" s="11"/>
      <c r="H401" s="96"/>
      <c r="I401" s="9"/>
    </row>
    <row r="402" spans="1:22" x14ac:dyDescent="0.35">
      <c r="A402" s="10"/>
      <c r="B402" s="10"/>
      <c r="C402" s="9"/>
      <c r="D402" s="10"/>
      <c r="E402" s="11"/>
      <c r="F402" s="75"/>
      <c r="G402" s="11"/>
      <c r="H402" s="96"/>
      <c r="I402" s="9"/>
    </row>
    <row r="404" spans="1:22" x14ac:dyDescent="0.35">
      <c r="A404" s="133" t="str">
        <f>VLOOKUP(C404,table!B:D,3,FALSE)</f>
        <v>공통</v>
      </c>
      <c r="B404" s="133"/>
      <c r="C404" s="134" t="s">
        <v>1148</v>
      </c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3" t="s">
        <v>156</v>
      </c>
    </row>
    <row r="405" spans="1:22" x14ac:dyDescent="0.35">
      <c r="A405" s="133"/>
      <c r="B405" s="133"/>
      <c r="C405" s="134" t="str">
        <f>VLOOKUP(C404,table!B:D,2,FALSE)</f>
        <v>T_ENVIRONMENT_CODE</v>
      </c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3"/>
    </row>
    <row r="406" spans="1:22" x14ac:dyDescent="0.35">
      <c r="A406" s="133" t="s">
        <v>2</v>
      </c>
      <c r="B406" s="101" t="s">
        <v>53</v>
      </c>
      <c r="C406" s="89" t="s">
        <v>1126</v>
      </c>
      <c r="D406" s="101" t="s">
        <v>103</v>
      </c>
      <c r="E406" s="89" t="s">
        <v>1152</v>
      </c>
      <c r="F406" s="101" t="s">
        <v>1150</v>
      </c>
      <c r="G406" s="100" t="s">
        <v>1143</v>
      </c>
      <c r="H406" s="101" t="s">
        <v>105</v>
      </c>
      <c r="I406" s="89" t="s">
        <v>107</v>
      </c>
      <c r="J406" s="89" t="s">
        <v>1160</v>
      </c>
      <c r="K406" s="89" t="s">
        <v>1172</v>
      </c>
      <c r="L406" s="89" t="s">
        <v>1276</v>
      </c>
      <c r="M406" s="89" t="s">
        <v>1162</v>
      </c>
      <c r="N406" s="89" t="s">
        <v>1164</v>
      </c>
      <c r="O406" s="89" t="s">
        <v>1174</v>
      </c>
      <c r="P406" s="89" t="s">
        <v>94</v>
      </c>
      <c r="Q406" s="89" t="s">
        <v>75</v>
      </c>
      <c r="R406" s="89" t="s">
        <v>57</v>
      </c>
      <c r="S406" s="89" t="s">
        <v>379</v>
      </c>
      <c r="T406" s="89" t="s">
        <v>84</v>
      </c>
      <c r="U406" s="89" t="s">
        <v>88</v>
      </c>
      <c r="V406" s="2" t="str">
        <f>"TRUNCATE TABLE "&amp;$C405&amp;";"</f>
        <v>TRUNCATE TABLE T_ENVIRONMENT_CODE;</v>
      </c>
    </row>
    <row r="407" spans="1:22" x14ac:dyDescent="0.35">
      <c r="A407" s="133"/>
      <c r="B407" s="101" t="s">
        <v>1277</v>
      </c>
      <c r="C407" s="89" t="s">
        <v>1127</v>
      </c>
      <c r="D407" s="101" t="s">
        <v>104</v>
      </c>
      <c r="E407" s="89" t="s">
        <v>1156</v>
      </c>
      <c r="F407" s="101" t="s">
        <v>1158</v>
      </c>
      <c r="G407" s="100" t="s">
        <v>1145</v>
      </c>
      <c r="H407" s="101" t="s">
        <v>106</v>
      </c>
      <c r="I407" s="89" t="s">
        <v>108</v>
      </c>
      <c r="J407" s="89" t="s">
        <v>1166</v>
      </c>
      <c r="K407" s="89" t="s">
        <v>1167</v>
      </c>
      <c r="L407" s="89" t="s">
        <v>1168</v>
      </c>
      <c r="M407" s="89" t="s">
        <v>1169</v>
      </c>
      <c r="N407" s="89" t="s">
        <v>1170</v>
      </c>
      <c r="O407" s="89" t="s">
        <v>1171</v>
      </c>
      <c r="P407" s="89" t="s">
        <v>95</v>
      </c>
      <c r="Q407" s="89" t="s">
        <v>76</v>
      </c>
      <c r="R407" s="89" t="s">
        <v>58</v>
      </c>
      <c r="S407" s="89" t="s">
        <v>55</v>
      </c>
      <c r="T407" s="89" t="s">
        <v>85</v>
      </c>
      <c r="U407" s="89" t="s">
        <v>89</v>
      </c>
      <c r="V407" s="2" t="str">
        <f>"INSERT INTO "&amp;C405&amp;" ("&amp;B407&amp;","&amp;C407&amp;","&amp;D407&amp;","&amp;E407&amp;","&amp;F407&amp;","&amp;G407&amp;","&amp;H407&amp;","&amp;I407&amp;","&amp;J407&amp;","&amp;K407&amp;","&amp;L407&amp;","&amp;M407&amp;","&amp;N407&amp;","&amp;O407&amp;","&amp;P407&amp;","&amp;Q407&amp;","&amp;R407&amp;","&amp;S407&amp;","&amp;T407&amp;","&amp;U407&amp;") VALUES"</f>
        <v>INSERT INTO T_ENVIRONMENT_CODE (GROUP_ID,UP_COMPANY_CODE,CODE_ID,REVISION_YEAR,REVISION_MONTH,CODE_KEY,CODE_NM,CODE_DSC,RPT_MAT_STRUCT,RPT_DEV_ANAL,RPT_VISUAL_JUDG,RPT_TEST,RPT_PERMISSION,RPT_ETC,ORD_SEQ,USE_YN,RGST_ID,RGST_DT,MODI_ID,MODI_DT) VALUES</v>
      </c>
    </row>
    <row r="408" spans="1:22" x14ac:dyDescent="0.35">
      <c r="A408" s="43">
        <v>1</v>
      </c>
      <c r="B408" s="43" t="s">
        <v>1296</v>
      </c>
      <c r="C408" s="92"/>
      <c r="D408" s="12" t="s">
        <v>1297</v>
      </c>
      <c r="E408" s="43">
        <v>2022</v>
      </c>
      <c r="F408" s="12" t="s">
        <v>1962</v>
      </c>
      <c r="G408" s="92" t="str">
        <f>IF(H408="종이팩","01",IF(H408="유리병","02",IF(H408="금속캔","03",IF(H408="금속캔(알루미늄)","04",IF(H408="일반 발포합성수지 단일·복합재질","05",IF(H408="폴리스티렌페이퍼(PSP)","06",IF(H408="페트병","07",IF(H408="단일재질 용기, 트레이류(페트병, 발포합성수지 제외)","08",IF(H408="합성수지 필름·시트류 (페트병, 발포합성수지 제외)","09",IF(H408="몸체","01",IF(H408="라벨","02",IF(H408="마개및잡자재","03",IF(H408="라벨, 마개및잡자재","04",IF(H408="최우수","A",IF(H408="우수","B",IF(H408="보통","C",IF(H408="어려움","D",RIGHT(D408,2))))))))))))))))))</f>
        <v>01</v>
      </c>
      <c r="H408" s="93" t="s">
        <v>1283</v>
      </c>
      <c r="I408" s="93" t="s">
        <v>1283</v>
      </c>
      <c r="J408" s="92" t="str">
        <f>IF(ISNUMBER(SEARCH("_D_",D408))=FALSE,IF(LEN(D408)-LEN(SUBSTITUTE(D408,"_",""))=3,"Y",""),"")</f>
        <v/>
      </c>
      <c r="K408" s="43"/>
      <c r="L408" s="43"/>
      <c r="M408" s="43"/>
      <c r="N408" s="43"/>
      <c r="O408" s="43"/>
      <c r="P408" s="43">
        <v>1</v>
      </c>
      <c r="Q408" s="43" t="s">
        <v>1278</v>
      </c>
      <c r="R408" s="43" t="s">
        <v>1279</v>
      </c>
      <c r="S408" s="43" t="s">
        <v>1280</v>
      </c>
      <c r="T408" s="43" t="s">
        <v>1279</v>
      </c>
      <c r="U408" s="43" t="s">
        <v>1280</v>
      </c>
      <c r="V408" s="2" t="str">
        <f>"('"&amp;B408&amp;"',"&amp;IF(C408="","NULL","'"&amp;C408&amp;"'")&amp;",'"&amp;D408&amp;"','"&amp;E408&amp;"','"&amp;F408&amp;"',"&amp;IF(G408="","NULL","'"&amp;G408&amp;"'")&amp;","&amp;IF(H408="","NULL","'"&amp;H408&amp;"'")&amp;","&amp;IF(I408="","NULL","'"&amp;I408&amp;"'")&amp;","&amp;IF(J408="","'N'","'"&amp;J408&amp;"'")&amp;","&amp;IF(K408="","'N'","'"&amp;K408&amp;"'")&amp;","&amp;IF(L408="","'N'","'"&amp;L408&amp;"'")&amp;","&amp;IF(M408="","'N'","'"&amp;M408&amp;"'")&amp;","&amp;IF(N408="","'N'",""&amp;N408&amp;"'")&amp;","&amp;IF(O408="","'N'",""&amp;O408&amp;"'")&amp;","&amp;IF(P408="","0","'"&amp;P408&amp;"'")&amp;",'"&amp;Q408&amp;"','"&amp;R408&amp;"',"&amp;S408&amp;",'"&amp;T408&amp;"',"&amp;U408&amp;IF(A409="",");","),")</f>
        <v>('GROUP_ID',NULL,'PA','2022','01','01','종이팩','종이팩','N','N','N','N','N','N','1','Y','SYSTEM',NOW(),'SYSTEM',NOW()),</v>
      </c>
    </row>
    <row r="409" spans="1:22" s="35" customFormat="1" x14ac:dyDescent="0.35">
      <c r="A409" s="43">
        <v>2</v>
      </c>
      <c r="B409" s="43" t="s">
        <v>1297</v>
      </c>
      <c r="C409" s="92"/>
      <c r="D409" s="12" t="s">
        <v>1299</v>
      </c>
      <c r="E409" s="43">
        <v>2022</v>
      </c>
      <c r="F409" s="12" t="s">
        <v>1962</v>
      </c>
      <c r="G409" s="92" t="str">
        <f t="shared" ref="G409:G472" si="12">IF(H409="종이팩","01",IF(H409="유리병","02",IF(H409="금속캔","03",IF(H409="금속캔(알루미늄)","04",IF(H409="일반 발포합성수지 단일·복합재질","05",IF(H409="폴리스티렌페이퍼(PSP)","06",IF(H409="페트병","07",IF(H409="단일재질 용기, 트레이류(페트병, 발포합성수지 제외)","08",IF(H409="합성수지 필름·시트류 (페트병, 발포합성수지 제외)","09",IF(H409="몸체","01",IF(H409="라벨","02",IF(H409="마개및잡자재","03",IF(H409="라벨, 마개및잡자재","04",IF(H409="최우수","A",IF(H409="우수","B",IF(H409="보통","C",IF(H409="어려움","D",RIGHT(D409,2))))))))))))))))))</f>
        <v>01</v>
      </c>
      <c r="H409" s="93" t="s">
        <v>1285</v>
      </c>
      <c r="I409" s="93" t="s">
        <v>1285</v>
      </c>
      <c r="J409" s="92" t="str">
        <f t="shared" ref="J409:J472" si="13">IF(ISNUMBER(SEARCH("_D_",D409))=FALSE,IF(LEN(D409)-LEN(SUBSTITUTE(D409,"_",""))=3,"Y",""),"")</f>
        <v/>
      </c>
      <c r="K409" s="43"/>
      <c r="L409" s="43"/>
      <c r="M409" s="43"/>
      <c r="N409" s="43"/>
      <c r="O409" s="43"/>
      <c r="P409" s="43">
        <v>2</v>
      </c>
      <c r="Q409" s="43" t="s">
        <v>1278</v>
      </c>
      <c r="R409" s="43" t="s">
        <v>1279</v>
      </c>
      <c r="S409" s="43" t="s">
        <v>1280</v>
      </c>
      <c r="T409" s="43" t="s">
        <v>1279</v>
      </c>
      <c r="U409" s="43" t="s">
        <v>1280</v>
      </c>
      <c r="V409" s="2" t="str">
        <f t="shared" ref="V409:V472" si="14">"('"&amp;B409&amp;"',"&amp;IF(C409="","NULL","'"&amp;C409&amp;"'")&amp;",'"&amp;D409&amp;"','"&amp;E409&amp;"','"&amp;F409&amp;"',"&amp;IF(G409="","NULL","'"&amp;G409&amp;"'")&amp;","&amp;IF(H409="","NULL","'"&amp;H409&amp;"'")&amp;","&amp;IF(I409="","NULL","'"&amp;I409&amp;"'")&amp;","&amp;IF(J409="","'N'","'"&amp;J409&amp;"'")&amp;","&amp;IF(K409="","'N'","'"&amp;K409&amp;"'")&amp;","&amp;IF(L409="","'N'","'"&amp;L409&amp;"'")&amp;","&amp;IF(M409="","'N'","'"&amp;M409&amp;"'")&amp;","&amp;IF(N409="","'N'",""&amp;N409&amp;"'")&amp;","&amp;IF(O409="","'N'",""&amp;O409&amp;"'")&amp;","&amp;IF(P409="","0","'"&amp;P409&amp;"'")&amp;",'"&amp;Q409&amp;"','"&amp;R409&amp;"',"&amp;S409&amp;",'"&amp;T409&amp;"',"&amp;U409&amp;IF(A410="",");","),")</f>
        <v>('PA',NULL,'PA_B','2022','01','01','몸체','몸체','N','N','N','N','N','N','2','Y','SYSTEM',NOW(),'SYSTEM',NOW()),</v>
      </c>
    </row>
    <row r="410" spans="1:22" s="35" customFormat="1" x14ac:dyDescent="0.35">
      <c r="A410" s="43">
        <v>3</v>
      </c>
      <c r="B410" s="12" t="s">
        <v>1299</v>
      </c>
      <c r="C410" s="92"/>
      <c r="D410" s="12" t="s">
        <v>1301</v>
      </c>
      <c r="E410" s="43">
        <v>2022</v>
      </c>
      <c r="F410" s="12" t="s">
        <v>1962</v>
      </c>
      <c r="G410" s="92" t="str">
        <f t="shared" si="12"/>
        <v>B</v>
      </c>
      <c r="H410" s="93" t="s">
        <v>1286</v>
      </c>
      <c r="I410" s="93" t="s">
        <v>1286</v>
      </c>
      <c r="J410" s="92" t="str">
        <f t="shared" si="13"/>
        <v/>
      </c>
      <c r="K410" s="43"/>
      <c r="L410" s="43"/>
      <c r="M410" s="43"/>
      <c r="N410" s="43"/>
      <c r="O410" s="43"/>
      <c r="P410" s="43">
        <v>3</v>
      </c>
      <c r="Q410" s="43" t="s">
        <v>1278</v>
      </c>
      <c r="R410" s="43" t="s">
        <v>1279</v>
      </c>
      <c r="S410" s="43" t="s">
        <v>1280</v>
      </c>
      <c r="T410" s="43" t="s">
        <v>1279</v>
      </c>
      <c r="U410" s="43" t="s">
        <v>1280</v>
      </c>
      <c r="V410" s="2" t="str">
        <f t="shared" si="14"/>
        <v>('PA_B',NULL,'PA_B_B','2022','01','B','우수','우수','N','N','N','N','N','N','3','Y','SYSTEM',NOW(),'SYSTEM',NOW()),</v>
      </c>
    </row>
    <row r="411" spans="1:22" s="35" customFormat="1" x14ac:dyDescent="0.35">
      <c r="A411" s="43">
        <v>4</v>
      </c>
      <c r="B411" s="12" t="s">
        <v>1299</v>
      </c>
      <c r="C411" s="92"/>
      <c r="D411" s="12" t="s">
        <v>1469</v>
      </c>
      <c r="E411" s="43">
        <v>2022</v>
      </c>
      <c r="F411" s="12" t="s">
        <v>1962</v>
      </c>
      <c r="G411" s="92" t="str">
        <f t="shared" si="12"/>
        <v>D</v>
      </c>
      <c r="H411" s="93" t="s">
        <v>1287</v>
      </c>
      <c r="I411" s="93" t="s">
        <v>1287</v>
      </c>
      <c r="J411" s="92" t="str">
        <f t="shared" si="13"/>
        <v/>
      </c>
      <c r="K411" s="43"/>
      <c r="L411" s="43"/>
      <c r="M411" s="43"/>
      <c r="N411" s="43"/>
      <c r="O411" s="43"/>
      <c r="P411" s="43">
        <v>4</v>
      </c>
      <c r="Q411" s="43" t="s">
        <v>1278</v>
      </c>
      <c r="R411" s="43" t="s">
        <v>1279</v>
      </c>
      <c r="S411" s="43" t="s">
        <v>1280</v>
      </c>
      <c r="T411" s="43" t="s">
        <v>1279</v>
      </c>
      <c r="U411" s="43" t="s">
        <v>1280</v>
      </c>
      <c r="V411" s="2" t="str">
        <f t="shared" si="14"/>
        <v>('PA_B',NULL,'PA_B_D','2022','01','D','어려움','어려움','N','N','N','N','N','N','4','Y','SYSTEM',NOW(),'SYSTEM',NOW()),</v>
      </c>
    </row>
    <row r="412" spans="1:22" x14ac:dyDescent="0.35">
      <c r="A412" s="43">
        <v>5</v>
      </c>
      <c r="B412" s="12" t="s">
        <v>1301</v>
      </c>
      <c r="C412" s="2"/>
      <c r="D412" s="12" t="s">
        <v>1300</v>
      </c>
      <c r="E412" s="43">
        <v>2022</v>
      </c>
      <c r="F412" s="12" t="s">
        <v>1962</v>
      </c>
      <c r="G412" s="92" t="str">
        <f t="shared" si="12"/>
        <v>01</v>
      </c>
      <c r="H412" s="93" t="s">
        <v>1288</v>
      </c>
      <c r="I412" s="93" t="s">
        <v>1288</v>
      </c>
      <c r="J412" s="92" t="str">
        <f t="shared" si="13"/>
        <v>Y</v>
      </c>
      <c r="K412" s="43"/>
      <c r="L412" s="43"/>
      <c r="M412" s="43"/>
      <c r="N412" s="43"/>
      <c r="O412" s="43"/>
      <c r="P412" s="43">
        <v>5</v>
      </c>
      <c r="Q412" s="43" t="s">
        <v>1278</v>
      </c>
      <c r="R412" s="43" t="s">
        <v>1279</v>
      </c>
      <c r="S412" s="43" t="s">
        <v>1280</v>
      </c>
      <c r="T412" s="43" t="s">
        <v>1279</v>
      </c>
      <c r="U412" s="43" t="s">
        <v>1280</v>
      </c>
      <c r="V412" s="2" t="str">
        <f t="shared" si="14"/>
        <v>('PA_B_B',NULL,'PA_B_B_01','2022','01','01','알루미늄 첩합 구조 미사용','알루미늄 첩합 구조 미사용','Y','N','N','N','N','N','5','Y','SYSTEM',NOW(),'SYSTEM',NOW()),</v>
      </c>
    </row>
    <row r="413" spans="1:22" x14ac:dyDescent="0.35">
      <c r="A413" s="43">
        <v>6</v>
      </c>
      <c r="B413" s="12" t="s">
        <v>1469</v>
      </c>
      <c r="C413" s="2"/>
      <c r="D413" s="12" t="s">
        <v>1470</v>
      </c>
      <c r="E413" s="43">
        <v>2022</v>
      </c>
      <c r="F413" s="12" t="s">
        <v>1962</v>
      </c>
      <c r="G413" s="92" t="str">
        <f t="shared" si="12"/>
        <v>01</v>
      </c>
      <c r="H413" s="40" t="s">
        <v>1298</v>
      </c>
      <c r="I413" s="40" t="s">
        <v>1298</v>
      </c>
      <c r="J413" s="92" t="str">
        <f t="shared" si="13"/>
        <v/>
      </c>
      <c r="K413" s="43"/>
      <c r="L413" s="43"/>
      <c r="M413" s="43"/>
      <c r="N413" s="43"/>
      <c r="O413" s="43"/>
      <c r="P413" s="43">
        <v>6</v>
      </c>
      <c r="Q413" s="43" t="s">
        <v>1278</v>
      </c>
      <c r="R413" s="43" t="s">
        <v>1279</v>
      </c>
      <c r="S413" s="43" t="s">
        <v>1280</v>
      </c>
      <c r="T413" s="43" t="s">
        <v>1279</v>
      </c>
      <c r="U413" s="43" t="s">
        <v>1280</v>
      </c>
      <c r="V413" s="2" t="str">
        <f t="shared" si="14"/>
        <v>('PA_B_D',NULL,'PA_B_D_01','2022','01','01','알루미늄 첩합 구조 사용','알루미늄 첩합 구조 사용','N','N','N','N','N','N','6','Y','SYSTEM',NOW(),'SYSTEM',NOW()),</v>
      </c>
    </row>
    <row r="414" spans="1:22" x14ac:dyDescent="0.35">
      <c r="A414" s="43">
        <v>7</v>
      </c>
      <c r="B414" s="12" t="s">
        <v>1469</v>
      </c>
      <c r="C414" s="2"/>
      <c r="D414" s="12" t="s">
        <v>1471</v>
      </c>
      <c r="E414" s="43">
        <v>2022</v>
      </c>
      <c r="F414" s="12" t="s">
        <v>1962</v>
      </c>
      <c r="G414" s="92" t="str">
        <f t="shared" si="12"/>
        <v>02</v>
      </c>
      <c r="H414" s="40" t="s">
        <v>1289</v>
      </c>
      <c r="I414" s="40" t="s">
        <v>1289</v>
      </c>
      <c r="J414" s="92" t="str">
        <f t="shared" si="13"/>
        <v/>
      </c>
      <c r="K414" s="43"/>
      <c r="L414" s="43"/>
      <c r="M414" s="43"/>
      <c r="N414" s="43"/>
      <c r="O414" s="43"/>
      <c r="P414" s="43">
        <v>7</v>
      </c>
      <c r="Q414" s="43" t="s">
        <v>1278</v>
      </c>
      <c r="R414" s="43" t="s">
        <v>1279</v>
      </c>
      <c r="S414" s="43" t="s">
        <v>1280</v>
      </c>
      <c r="T414" s="43" t="s">
        <v>1279</v>
      </c>
      <c r="U414" s="43" t="s">
        <v>1280</v>
      </c>
      <c r="V414" s="2" t="str">
        <f t="shared" si="14"/>
        <v>('PA_B_D',NULL,'PA_B_D_02','2022','01','02','백색을 제외한 펄프를 사용한 제품','백색을 제외한 펄프를 사용한 제품','N','N','N','N','N','N','7','Y','SYSTEM',NOW(),'SYSTEM',NOW()),</v>
      </c>
    </row>
    <row r="415" spans="1:22" x14ac:dyDescent="0.35">
      <c r="A415" s="43">
        <v>8</v>
      </c>
      <c r="B415" s="12" t="s">
        <v>1297</v>
      </c>
      <c r="C415" s="2"/>
      <c r="D415" s="12" t="s">
        <v>1302</v>
      </c>
      <c r="E415" s="43">
        <v>2022</v>
      </c>
      <c r="F415" s="12" t="s">
        <v>1962</v>
      </c>
      <c r="G415" s="92" t="str">
        <f t="shared" si="12"/>
        <v>03</v>
      </c>
      <c r="H415" s="40" t="s">
        <v>1963</v>
      </c>
      <c r="I415" s="40" t="s">
        <v>1963</v>
      </c>
      <c r="J415" s="92" t="str">
        <f t="shared" si="13"/>
        <v/>
      </c>
      <c r="K415" s="43"/>
      <c r="L415" s="43"/>
      <c r="M415" s="43"/>
      <c r="N415" s="43"/>
      <c r="O415" s="43"/>
      <c r="P415" s="43">
        <v>8</v>
      </c>
      <c r="Q415" s="43" t="s">
        <v>1278</v>
      </c>
      <c r="R415" s="43" t="s">
        <v>1279</v>
      </c>
      <c r="S415" s="43" t="s">
        <v>1280</v>
      </c>
      <c r="T415" s="43" t="s">
        <v>1279</v>
      </c>
      <c r="U415" s="43" t="s">
        <v>1280</v>
      </c>
      <c r="V415" s="2" t="str">
        <f t="shared" si="14"/>
        <v>('PA',NULL,'PA_G','2022','01','03','마개및잡자재','마개및잡자재','N','N','N','N','N','N','8','Y','SYSTEM',NOW(),'SYSTEM',NOW()),</v>
      </c>
    </row>
    <row r="416" spans="1:22" s="35" customFormat="1" x14ac:dyDescent="0.35">
      <c r="A416" s="43">
        <v>9</v>
      </c>
      <c r="B416" s="12" t="s">
        <v>1302</v>
      </c>
      <c r="C416" s="2"/>
      <c r="D416" s="12" t="s">
        <v>1303</v>
      </c>
      <c r="E416" s="43">
        <v>2022</v>
      </c>
      <c r="F416" s="12" t="s">
        <v>1962</v>
      </c>
      <c r="G416" s="92" t="str">
        <f t="shared" si="12"/>
        <v>B</v>
      </c>
      <c r="H416" s="40" t="s">
        <v>1286</v>
      </c>
      <c r="I416" s="40" t="s">
        <v>1286</v>
      </c>
      <c r="J416" s="92" t="str">
        <f t="shared" si="13"/>
        <v/>
      </c>
      <c r="K416" s="43"/>
      <c r="L416" s="43"/>
      <c r="M416" s="43"/>
      <c r="N416" s="43"/>
      <c r="O416" s="43"/>
      <c r="P416" s="43">
        <v>9</v>
      </c>
      <c r="Q416" s="43" t="s">
        <v>1278</v>
      </c>
      <c r="R416" s="43" t="s">
        <v>1279</v>
      </c>
      <c r="S416" s="43" t="s">
        <v>1280</v>
      </c>
      <c r="T416" s="43" t="s">
        <v>1279</v>
      </c>
      <c r="U416" s="43" t="s">
        <v>1280</v>
      </c>
      <c r="V416" s="2" t="str">
        <f t="shared" si="14"/>
        <v>('PA_G',NULL,'PA_G_B','2022','01','B','우수','우수','N','N','N','N','N','N','9','Y','SYSTEM',NOW(),'SYSTEM',NOW()),</v>
      </c>
    </row>
    <row r="417" spans="1:22" s="35" customFormat="1" x14ac:dyDescent="0.35">
      <c r="A417" s="43">
        <v>10</v>
      </c>
      <c r="B417" s="12" t="s">
        <v>1302</v>
      </c>
      <c r="C417" s="2"/>
      <c r="D417" s="12" t="s">
        <v>1304</v>
      </c>
      <c r="E417" s="43">
        <v>2022</v>
      </c>
      <c r="F417" s="12" t="s">
        <v>1962</v>
      </c>
      <c r="G417" s="92" t="str">
        <f t="shared" si="12"/>
        <v>C</v>
      </c>
      <c r="H417" s="40" t="s">
        <v>1290</v>
      </c>
      <c r="I417" s="40" t="s">
        <v>1290</v>
      </c>
      <c r="J417" s="92" t="str">
        <f t="shared" si="13"/>
        <v/>
      </c>
      <c r="K417" s="43"/>
      <c r="L417" s="43"/>
      <c r="M417" s="43"/>
      <c r="N417" s="43"/>
      <c r="O417" s="43"/>
      <c r="P417" s="43">
        <v>10</v>
      </c>
      <c r="Q417" s="43" t="s">
        <v>1278</v>
      </c>
      <c r="R417" s="43" t="s">
        <v>1279</v>
      </c>
      <c r="S417" s="43" t="s">
        <v>1280</v>
      </c>
      <c r="T417" s="43" t="s">
        <v>1279</v>
      </c>
      <c r="U417" s="43" t="s">
        <v>1280</v>
      </c>
      <c r="V417" s="2" t="str">
        <f t="shared" si="14"/>
        <v>('PA_G',NULL,'PA_G_C','2022','01','C','보통','보통','N','N','N','N','N','N','10','Y','SYSTEM',NOW(),'SYSTEM',NOW()),</v>
      </c>
    </row>
    <row r="418" spans="1:22" x14ac:dyDescent="0.35">
      <c r="A418" s="43">
        <v>11</v>
      </c>
      <c r="B418" s="12" t="s">
        <v>1302</v>
      </c>
      <c r="C418" s="2"/>
      <c r="D418" s="12" t="s">
        <v>1305</v>
      </c>
      <c r="E418" s="43">
        <v>2022</v>
      </c>
      <c r="F418" s="12" t="s">
        <v>1962</v>
      </c>
      <c r="G418" s="92" t="str">
        <f t="shared" si="12"/>
        <v>D</v>
      </c>
      <c r="H418" s="40" t="s">
        <v>1287</v>
      </c>
      <c r="I418" s="40" t="s">
        <v>1287</v>
      </c>
      <c r="J418" s="92" t="str">
        <f t="shared" si="13"/>
        <v/>
      </c>
      <c r="K418" s="43"/>
      <c r="L418" s="43"/>
      <c r="M418" s="43"/>
      <c r="N418" s="43"/>
      <c r="O418" s="43"/>
      <c r="P418" s="43">
        <v>11</v>
      </c>
      <c r="Q418" s="43" t="s">
        <v>1278</v>
      </c>
      <c r="R418" s="43" t="s">
        <v>1279</v>
      </c>
      <c r="S418" s="43" t="s">
        <v>1280</v>
      </c>
      <c r="T418" s="43" t="s">
        <v>1279</v>
      </c>
      <c r="U418" s="43" t="s">
        <v>1280</v>
      </c>
      <c r="V418" s="2" t="str">
        <f t="shared" si="14"/>
        <v>('PA_G',NULL,'PA_G_D','2022','01','D','어려움','어려움','N','N','N','N','N','N','11','Y','SYSTEM',NOW(),'SYSTEM',NOW()),</v>
      </c>
    </row>
    <row r="419" spans="1:22" x14ac:dyDescent="0.35">
      <c r="A419" s="43">
        <v>12</v>
      </c>
      <c r="B419" s="12" t="s">
        <v>1303</v>
      </c>
      <c r="C419" s="2"/>
      <c r="D419" s="12" t="s">
        <v>1306</v>
      </c>
      <c r="E419" s="43">
        <v>2022</v>
      </c>
      <c r="F419" s="12" t="s">
        <v>1962</v>
      </c>
      <c r="G419" s="92" t="str">
        <f t="shared" si="12"/>
        <v>01</v>
      </c>
      <c r="H419" s="40" t="s">
        <v>1291</v>
      </c>
      <c r="I419" s="40" t="s">
        <v>604</v>
      </c>
      <c r="J419" s="92" t="str">
        <f t="shared" si="13"/>
        <v>Y</v>
      </c>
      <c r="K419" s="43"/>
      <c r="L419" s="92" t="s">
        <v>1964</v>
      </c>
      <c r="M419" s="43"/>
      <c r="N419" s="43"/>
      <c r="O419" s="43"/>
      <c r="P419" s="43">
        <v>12</v>
      </c>
      <c r="Q419" s="43" t="s">
        <v>1278</v>
      </c>
      <c r="R419" s="43" t="s">
        <v>1279</v>
      </c>
      <c r="S419" s="43" t="s">
        <v>1280</v>
      </c>
      <c r="T419" s="43" t="s">
        <v>1279</v>
      </c>
      <c r="U419" s="43" t="s">
        <v>1280</v>
      </c>
      <c r="V419" s="2" t="str">
        <f t="shared" si="14"/>
        <v>('PA_G_B',NULL,'PA_G_B_01','2022','01','01','미사용','미사용','Y','N','Y','N','N','N','12','Y','SYSTEM',NOW(),'SYSTEM',NOW()),</v>
      </c>
    </row>
    <row r="420" spans="1:22" s="35" customFormat="1" ht="15.6" customHeight="1" x14ac:dyDescent="0.35">
      <c r="A420" s="43">
        <v>13</v>
      </c>
      <c r="B420" s="12" t="s">
        <v>1304</v>
      </c>
      <c r="C420" s="92"/>
      <c r="D420" s="12" t="s">
        <v>1307</v>
      </c>
      <c r="E420" s="43">
        <v>2022</v>
      </c>
      <c r="F420" s="12" t="s">
        <v>1962</v>
      </c>
      <c r="G420" s="92" t="str">
        <f t="shared" si="12"/>
        <v>01</v>
      </c>
      <c r="H420" s="40" t="s">
        <v>1292</v>
      </c>
      <c r="I420" s="40" t="s">
        <v>1292</v>
      </c>
      <c r="J420" s="92" t="str">
        <f t="shared" si="13"/>
        <v>Y</v>
      </c>
      <c r="K420" s="43"/>
      <c r="L420" s="92" t="s">
        <v>1964</v>
      </c>
      <c r="M420" s="43"/>
      <c r="N420" s="43"/>
      <c r="O420" s="43"/>
      <c r="P420" s="43">
        <v>13</v>
      </c>
      <c r="Q420" s="43" t="s">
        <v>1278</v>
      </c>
      <c r="R420" s="43" t="s">
        <v>1279</v>
      </c>
      <c r="S420" s="43" t="s">
        <v>1280</v>
      </c>
      <c r="T420" s="43" t="s">
        <v>1279</v>
      </c>
      <c r="U420" s="43" t="s">
        <v>1280</v>
      </c>
      <c r="V420" s="2" t="str">
        <f t="shared" si="14"/>
        <v>('PA_G_C',NULL,'PA_G_C_01','2022','01','01','마개 및 잡자재의 중량이 전체 중량(몸체와 분리 가능한 마개 포함)의 10% 이내인 경우 ','마개 및 잡자재의 중량이 전체 중량(몸체와 분리 가능한 마개 포함)의 10% 이내인 경우 ','Y','N','Y','N','N','N','13','Y','SYSTEM',NOW(),'SYSTEM',NOW()),</v>
      </c>
    </row>
    <row r="421" spans="1:22" x14ac:dyDescent="0.35">
      <c r="A421" s="43">
        <v>14</v>
      </c>
      <c r="B421" s="12" t="s">
        <v>1304</v>
      </c>
      <c r="D421" s="12" t="s">
        <v>1308</v>
      </c>
      <c r="E421" s="43">
        <v>2022</v>
      </c>
      <c r="F421" s="12" t="s">
        <v>1962</v>
      </c>
      <c r="G421" s="92" t="str">
        <f t="shared" si="12"/>
        <v>02</v>
      </c>
      <c r="H421" s="40" t="s">
        <v>1293</v>
      </c>
      <c r="I421" s="40" t="s">
        <v>1293</v>
      </c>
      <c r="J421" s="92" t="str">
        <f t="shared" si="13"/>
        <v>Y</v>
      </c>
      <c r="K421" s="43"/>
      <c r="L421" s="92" t="s">
        <v>1964</v>
      </c>
      <c r="M421" s="43"/>
      <c r="N421" s="43"/>
      <c r="O421" s="43"/>
      <c r="P421" s="43">
        <v>14</v>
      </c>
      <c r="Q421" s="43" t="s">
        <v>1278</v>
      </c>
      <c r="R421" s="43" t="s">
        <v>1279</v>
      </c>
      <c r="S421" s="43" t="s">
        <v>1280</v>
      </c>
      <c r="T421" s="43" t="s">
        <v>1279</v>
      </c>
      <c r="U421" s="43" t="s">
        <v>1280</v>
      </c>
      <c r="V421" s="2" t="str">
        <f t="shared" si="14"/>
        <v>('PA_G_C',NULL,'PA_G_C_02','2022','01','02','몸체와 분리 불가능한 PE재질의 마개 및 잡자개가 전체중량의 10% 이내','몸체와 분리 불가능한 PE재질의 마개 및 잡자개가 전체중량의 10% 이내','Y','N','Y','N','N','N','14','Y','SYSTEM',NOW(),'SYSTEM',NOW()),</v>
      </c>
    </row>
    <row r="422" spans="1:22" x14ac:dyDescent="0.35">
      <c r="A422" s="43">
        <v>15</v>
      </c>
      <c r="B422" s="12" t="s">
        <v>1305</v>
      </c>
      <c r="C422" s="2"/>
      <c r="D422" s="12" t="s">
        <v>1309</v>
      </c>
      <c r="E422" s="43">
        <v>2022</v>
      </c>
      <c r="F422" s="12" t="s">
        <v>1962</v>
      </c>
      <c r="G422" s="92" t="str">
        <f t="shared" si="12"/>
        <v>01</v>
      </c>
      <c r="H422" s="40" t="s">
        <v>1294</v>
      </c>
      <c r="I422" s="40" t="s">
        <v>1294</v>
      </c>
      <c r="J422" s="92" t="str">
        <f t="shared" si="13"/>
        <v/>
      </c>
      <c r="K422" s="43"/>
      <c r="L422" s="43"/>
      <c r="M422" s="43"/>
      <c r="N422" s="43"/>
      <c r="O422" s="43"/>
      <c r="P422" s="43">
        <v>15</v>
      </c>
      <c r="Q422" s="43" t="s">
        <v>1278</v>
      </c>
      <c r="R422" s="43" t="s">
        <v>1279</v>
      </c>
      <c r="S422" s="43" t="s">
        <v>1280</v>
      </c>
      <c r="T422" s="43" t="s">
        <v>1279</v>
      </c>
      <c r="U422" s="43" t="s">
        <v>1280</v>
      </c>
      <c r="V422" s="2" t="str">
        <f t="shared" si="14"/>
        <v>('PA_G_D',NULL,'PA_G_D_01','2022','01','01','몸체와 분리가 불가능한 합성수지 마개 또는 성형 구조물','몸체와 분리가 불가능한 합성수지 마개 또는 성형 구조물','N','N','N','N','N','N','15','Y','SYSTEM',NOW(),'SYSTEM',NOW()),</v>
      </c>
    </row>
    <row r="423" spans="1:22" x14ac:dyDescent="0.35">
      <c r="A423" s="43">
        <v>16</v>
      </c>
      <c r="B423" s="12" t="s">
        <v>1305</v>
      </c>
      <c r="C423" s="2"/>
      <c r="D423" s="12" t="s">
        <v>1310</v>
      </c>
      <c r="E423" s="43">
        <v>2022</v>
      </c>
      <c r="F423" s="12" t="s">
        <v>1962</v>
      </c>
      <c r="G423" s="92" t="str">
        <f t="shared" si="12"/>
        <v>02</v>
      </c>
      <c r="H423" s="40" t="s">
        <v>1295</v>
      </c>
      <c r="I423" s="40" t="s">
        <v>1295</v>
      </c>
      <c r="J423" s="92" t="str">
        <f t="shared" si="13"/>
        <v/>
      </c>
      <c r="K423" s="43"/>
      <c r="L423" s="43"/>
      <c r="M423" s="43"/>
      <c r="N423" s="43"/>
      <c r="O423" s="43"/>
      <c r="P423" s="43">
        <v>16</v>
      </c>
      <c r="Q423" s="43" t="s">
        <v>1278</v>
      </c>
      <c r="R423" s="43" t="s">
        <v>1279</v>
      </c>
      <c r="S423" s="43" t="s">
        <v>1280</v>
      </c>
      <c r="T423" s="43" t="s">
        <v>1279</v>
      </c>
      <c r="U423" s="43" t="s">
        <v>1280</v>
      </c>
      <c r="V423" s="2" t="str">
        <f t="shared" si="14"/>
        <v>('PA_G_D',NULL,'PA_G_D_02','2022','01','02','마개 및 잡자재의 중량이 전체 중량(몸체와 분리 가능한 마개 포함)의 10% 이상인 경우 ','마개 및 잡자재의 중량이 전체 중량(몸체와 분리 가능한 마개 포함)의 10% 이상인 경우 ','N','N','N','N','N','N','16','Y','SYSTEM',NOW(),'SYSTEM',NOW()),</v>
      </c>
    </row>
    <row r="424" spans="1:22" s="35" customFormat="1" x14ac:dyDescent="0.35">
      <c r="A424" s="43">
        <v>17</v>
      </c>
      <c r="B424" s="43" t="s">
        <v>1296</v>
      </c>
      <c r="C424" s="92"/>
      <c r="D424" s="12" t="s">
        <v>1311</v>
      </c>
      <c r="E424" s="43">
        <v>2022</v>
      </c>
      <c r="F424" s="12" t="s">
        <v>1962</v>
      </c>
      <c r="G424" s="92" t="str">
        <f t="shared" si="12"/>
        <v>02</v>
      </c>
      <c r="H424" s="40" t="s">
        <v>1284</v>
      </c>
      <c r="I424" s="40" t="s">
        <v>1284</v>
      </c>
      <c r="J424" s="92" t="str">
        <f t="shared" si="13"/>
        <v/>
      </c>
      <c r="K424" s="43"/>
      <c r="L424" s="43"/>
      <c r="M424" s="43"/>
      <c r="N424" s="43"/>
      <c r="O424" s="43"/>
      <c r="P424" s="43">
        <v>17</v>
      </c>
      <c r="Q424" s="43" t="s">
        <v>172</v>
      </c>
      <c r="R424" s="43" t="s">
        <v>271</v>
      </c>
      <c r="S424" s="43" t="s">
        <v>159</v>
      </c>
      <c r="T424" s="43" t="s">
        <v>271</v>
      </c>
      <c r="U424" s="43" t="s">
        <v>159</v>
      </c>
      <c r="V424" s="2" t="str">
        <f t="shared" si="14"/>
        <v>('GROUP_ID',NULL,'GL','2022','01','02','유리병','유리병','N','N','N','N','N','N','17','Y','SYSTEM',NOW(),'SYSTEM',NOW()),</v>
      </c>
    </row>
    <row r="425" spans="1:22" x14ac:dyDescent="0.35">
      <c r="A425" s="43">
        <v>17</v>
      </c>
      <c r="B425" s="12" t="s">
        <v>1311</v>
      </c>
      <c r="C425" s="92"/>
      <c r="D425" s="12" t="s">
        <v>1332</v>
      </c>
      <c r="E425" s="43">
        <v>2022</v>
      </c>
      <c r="F425" s="12" t="s">
        <v>1962</v>
      </c>
      <c r="G425" s="92" t="str">
        <f t="shared" si="12"/>
        <v>01</v>
      </c>
      <c r="H425" s="40" t="s">
        <v>1285</v>
      </c>
      <c r="I425" s="40" t="s">
        <v>1285</v>
      </c>
      <c r="J425" s="92" t="str">
        <f t="shared" si="13"/>
        <v/>
      </c>
      <c r="K425" s="43"/>
      <c r="L425" s="43"/>
      <c r="M425" s="43"/>
      <c r="N425" s="43"/>
      <c r="O425" s="43"/>
      <c r="P425" s="43">
        <v>18</v>
      </c>
      <c r="Q425" s="43" t="s">
        <v>1278</v>
      </c>
      <c r="R425" s="43" t="s">
        <v>1279</v>
      </c>
      <c r="S425" s="43" t="s">
        <v>1280</v>
      </c>
      <c r="T425" s="43" t="s">
        <v>1279</v>
      </c>
      <c r="U425" s="43" t="s">
        <v>1280</v>
      </c>
      <c r="V425" s="2" t="str">
        <f t="shared" si="14"/>
        <v>('GL',NULL,'GL_B','2022','01','01','몸체','몸체','N','N','N','N','N','N','18','Y','SYSTEM',NOW(),'SYSTEM',NOW()),</v>
      </c>
    </row>
    <row r="426" spans="1:22" x14ac:dyDescent="0.35">
      <c r="A426" s="43">
        <v>18</v>
      </c>
      <c r="B426" s="12" t="s">
        <v>1332</v>
      </c>
      <c r="C426" s="2"/>
      <c r="D426" s="12" t="s">
        <v>1333</v>
      </c>
      <c r="E426" s="43">
        <v>2022</v>
      </c>
      <c r="F426" s="12" t="s">
        <v>1962</v>
      </c>
      <c r="G426" s="92" t="str">
        <f t="shared" si="12"/>
        <v>B</v>
      </c>
      <c r="H426" s="93" t="s">
        <v>1286</v>
      </c>
      <c r="I426" s="93" t="s">
        <v>1286</v>
      </c>
      <c r="J426" s="92" t="str">
        <f t="shared" si="13"/>
        <v/>
      </c>
      <c r="K426" s="43"/>
      <c r="L426" s="43"/>
      <c r="M426" s="43"/>
      <c r="N426" s="43"/>
      <c r="O426" s="43"/>
      <c r="P426" s="43">
        <v>19</v>
      </c>
      <c r="Q426" s="43" t="s">
        <v>1278</v>
      </c>
      <c r="R426" s="43" t="s">
        <v>1279</v>
      </c>
      <c r="S426" s="43" t="s">
        <v>1280</v>
      </c>
      <c r="T426" s="43" t="s">
        <v>1279</v>
      </c>
      <c r="U426" s="43" t="s">
        <v>1280</v>
      </c>
      <c r="V426" s="2" t="str">
        <f t="shared" si="14"/>
        <v>('GL_B',NULL,'GL_B_B','2022','01','B','우수','우수','N','N','N','N','N','N','19','Y','SYSTEM',NOW(),'SYSTEM',NOW()),</v>
      </c>
    </row>
    <row r="427" spans="1:22" x14ac:dyDescent="0.35">
      <c r="A427" s="43">
        <v>19</v>
      </c>
      <c r="B427" s="12" t="s">
        <v>1332</v>
      </c>
      <c r="C427" s="2"/>
      <c r="D427" s="12" t="s">
        <v>1334</v>
      </c>
      <c r="E427" s="43">
        <v>2022</v>
      </c>
      <c r="F427" s="12" t="s">
        <v>1962</v>
      </c>
      <c r="G427" s="92" t="str">
        <f t="shared" si="12"/>
        <v>D</v>
      </c>
      <c r="H427" s="93" t="s">
        <v>1287</v>
      </c>
      <c r="I427" s="93" t="s">
        <v>1287</v>
      </c>
      <c r="J427" s="92" t="str">
        <f t="shared" si="13"/>
        <v/>
      </c>
      <c r="K427" s="43"/>
      <c r="L427" s="43"/>
      <c r="M427" s="43"/>
      <c r="N427" s="43"/>
      <c r="O427" s="43"/>
      <c r="P427" s="43">
        <v>20</v>
      </c>
      <c r="Q427" s="43" t="s">
        <v>1278</v>
      </c>
      <c r="R427" s="43" t="s">
        <v>1279</v>
      </c>
      <c r="S427" s="43" t="s">
        <v>1280</v>
      </c>
      <c r="T427" s="43" t="s">
        <v>1279</v>
      </c>
      <c r="U427" s="43" t="s">
        <v>1280</v>
      </c>
      <c r="V427" s="2" t="str">
        <f t="shared" si="14"/>
        <v>('GL_B',NULL,'GL_B_D','2022','01','D','어려움','어려움','N','N','N','N','N','N','20','Y','SYSTEM',NOW(),'SYSTEM',NOW()),</v>
      </c>
    </row>
    <row r="428" spans="1:22" x14ac:dyDescent="0.35">
      <c r="A428" s="43">
        <v>20</v>
      </c>
      <c r="B428" s="12" t="s">
        <v>1333</v>
      </c>
      <c r="C428" s="2"/>
      <c r="D428" s="12" t="s">
        <v>1335</v>
      </c>
      <c r="E428" s="43">
        <v>2022</v>
      </c>
      <c r="F428" s="12" t="s">
        <v>1962</v>
      </c>
      <c r="G428" s="92" t="str">
        <f t="shared" si="12"/>
        <v>01</v>
      </c>
      <c r="H428" s="94" t="s">
        <v>1313</v>
      </c>
      <c r="I428" s="94" t="s">
        <v>1313</v>
      </c>
      <c r="J428" s="92" t="str">
        <f t="shared" si="13"/>
        <v>Y</v>
      </c>
      <c r="K428" s="43"/>
      <c r="L428" s="92" t="s">
        <v>1964</v>
      </c>
      <c r="M428" s="43"/>
      <c r="N428" s="43"/>
      <c r="O428" s="43"/>
      <c r="P428" s="43">
        <v>21</v>
      </c>
      <c r="Q428" s="43" t="s">
        <v>1278</v>
      </c>
      <c r="R428" s="43" t="s">
        <v>1279</v>
      </c>
      <c r="S428" s="43" t="s">
        <v>1280</v>
      </c>
      <c r="T428" s="43" t="s">
        <v>1279</v>
      </c>
      <c r="U428" s="43" t="s">
        <v>1280</v>
      </c>
      <c r="V428" s="2" t="str">
        <f t="shared" si="14"/>
        <v>('GL_B_B',NULL,'GL_B_B_01','2022','01','01','무색','무색','Y','N','Y','N','N','N','21','Y','SYSTEM',NOW(),'SYSTEM',NOW()),</v>
      </c>
    </row>
    <row r="429" spans="1:22" x14ac:dyDescent="0.35">
      <c r="A429" s="43">
        <v>21</v>
      </c>
      <c r="B429" s="12" t="s">
        <v>1333</v>
      </c>
      <c r="C429" s="2"/>
      <c r="D429" s="12" t="s">
        <v>1336</v>
      </c>
      <c r="E429" s="43">
        <v>2022</v>
      </c>
      <c r="F429" s="12" t="s">
        <v>1962</v>
      </c>
      <c r="G429" s="92" t="str">
        <f t="shared" si="12"/>
        <v>02</v>
      </c>
      <c r="H429" s="40" t="s">
        <v>1314</v>
      </c>
      <c r="I429" s="40" t="s">
        <v>1314</v>
      </c>
      <c r="J429" s="92" t="str">
        <f t="shared" si="13"/>
        <v>Y</v>
      </c>
      <c r="K429" s="43"/>
      <c r="L429" s="92" t="s">
        <v>1964</v>
      </c>
      <c r="M429" s="43"/>
      <c r="N429" s="43"/>
      <c r="O429" s="43"/>
      <c r="P429" s="43">
        <v>22</v>
      </c>
      <c r="Q429" s="43" t="s">
        <v>1278</v>
      </c>
      <c r="R429" s="43" t="s">
        <v>1279</v>
      </c>
      <c r="S429" s="43" t="s">
        <v>1280</v>
      </c>
      <c r="T429" s="43" t="s">
        <v>1279</v>
      </c>
      <c r="U429" s="43" t="s">
        <v>1280</v>
      </c>
      <c r="V429" s="2" t="str">
        <f t="shared" si="14"/>
        <v>('GL_B_B',NULL,'GL_B_B_02','2022','01','02','녹색','녹색','Y','N','Y','N','N','N','22','Y','SYSTEM',NOW(),'SYSTEM',NOW()),</v>
      </c>
    </row>
    <row r="430" spans="1:22" x14ac:dyDescent="0.35">
      <c r="A430" s="43">
        <v>22</v>
      </c>
      <c r="B430" s="12" t="s">
        <v>1333</v>
      </c>
      <c r="C430" s="2"/>
      <c r="D430" s="12" t="s">
        <v>1337</v>
      </c>
      <c r="E430" s="43">
        <v>2022</v>
      </c>
      <c r="F430" s="12" t="s">
        <v>1962</v>
      </c>
      <c r="G430" s="92" t="str">
        <f t="shared" si="12"/>
        <v>03</v>
      </c>
      <c r="H430" s="40" t="s">
        <v>1315</v>
      </c>
      <c r="I430" s="40" t="s">
        <v>1315</v>
      </c>
      <c r="J430" s="92" t="str">
        <f t="shared" si="13"/>
        <v>Y</v>
      </c>
      <c r="K430" s="43"/>
      <c r="L430" s="92" t="s">
        <v>1964</v>
      </c>
      <c r="M430" s="43"/>
      <c r="N430" s="43"/>
      <c r="O430" s="43"/>
      <c r="P430" s="43">
        <v>23</v>
      </c>
      <c r="Q430" s="43" t="s">
        <v>1278</v>
      </c>
      <c r="R430" s="43" t="s">
        <v>1279</v>
      </c>
      <c r="S430" s="43" t="s">
        <v>1280</v>
      </c>
      <c r="T430" s="43" t="s">
        <v>1279</v>
      </c>
      <c r="U430" s="43" t="s">
        <v>1280</v>
      </c>
      <c r="V430" s="2" t="str">
        <f t="shared" si="14"/>
        <v>('GL_B_B',NULL,'GL_B_B_03','2022','01','03','갈색','갈색','Y','N','Y','N','N','N','23','Y','SYSTEM',NOW(),'SYSTEM',NOW()),</v>
      </c>
    </row>
    <row r="431" spans="1:22" x14ac:dyDescent="0.35">
      <c r="A431" s="43">
        <v>23</v>
      </c>
      <c r="B431" s="12" t="s">
        <v>1334</v>
      </c>
      <c r="C431" s="2"/>
      <c r="D431" s="12" t="s">
        <v>1338</v>
      </c>
      <c r="E431" s="43">
        <v>2022</v>
      </c>
      <c r="F431" s="12" t="s">
        <v>1962</v>
      </c>
      <c r="G431" s="92" t="str">
        <f t="shared" si="12"/>
        <v>01</v>
      </c>
      <c r="H431" s="40" t="s">
        <v>1316</v>
      </c>
      <c r="I431" s="40" t="s">
        <v>1316</v>
      </c>
      <c r="J431" s="92" t="str">
        <f t="shared" si="13"/>
        <v/>
      </c>
      <c r="K431" s="43"/>
      <c r="L431" s="43"/>
      <c r="M431" s="43"/>
      <c r="N431" s="43"/>
      <c r="O431" s="43"/>
      <c r="P431" s="43">
        <v>24</v>
      </c>
      <c r="Q431" s="43" t="s">
        <v>1278</v>
      </c>
      <c r="R431" s="43" t="s">
        <v>1279</v>
      </c>
      <c r="S431" s="43" t="s">
        <v>1280</v>
      </c>
      <c r="T431" s="43" t="s">
        <v>1279</v>
      </c>
      <c r="U431" s="43" t="s">
        <v>1280</v>
      </c>
      <c r="V431" s="2" t="str">
        <f t="shared" si="14"/>
        <v>('GL_B_D',NULL,'GL_B_D_01','2022','01','01','무색, 갈색, 녹색 이외의 색상','무색, 갈색, 녹색 이외의 색상','N','N','N','N','N','N','24','Y','SYSTEM',NOW(),'SYSTEM',NOW()),</v>
      </c>
    </row>
    <row r="432" spans="1:22" s="35" customFormat="1" x14ac:dyDescent="0.35">
      <c r="A432" s="43">
        <v>24</v>
      </c>
      <c r="B432" s="12" t="s">
        <v>1334</v>
      </c>
      <c r="C432" s="2"/>
      <c r="D432" s="12" t="s">
        <v>1339</v>
      </c>
      <c r="E432" s="43">
        <v>2022</v>
      </c>
      <c r="F432" s="12" t="s">
        <v>1962</v>
      </c>
      <c r="G432" s="92" t="str">
        <f t="shared" si="12"/>
        <v>02</v>
      </c>
      <c r="H432" s="40" t="s">
        <v>1317</v>
      </c>
      <c r="I432" s="40" t="s">
        <v>1317</v>
      </c>
      <c r="J432" s="92" t="str">
        <f t="shared" si="13"/>
        <v/>
      </c>
      <c r="K432" s="43"/>
      <c r="L432" s="43"/>
      <c r="M432" s="43"/>
      <c r="N432" s="43"/>
      <c r="O432" s="43"/>
      <c r="P432" s="43">
        <v>25</v>
      </c>
      <c r="Q432" s="43" t="s">
        <v>1278</v>
      </c>
      <c r="R432" s="43" t="s">
        <v>1279</v>
      </c>
      <c r="S432" s="43" t="s">
        <v>1280</v>
      </c>
      <c r="T432" s="43" t="s">
        <v>1279</v>
      </c>
      <c r="U432" s="43" t="s">
        <v>1280</v>
      </c>
      <c r="V432" s="2" t="str">
        <f t="shared" si="14"/>
        <v>('GL_B_D',NULL,'GL_B_D_02','2022','01','02','표면코팅 또는 도색','표면코팅 또는 도색','N','N','N','N','N','N','25','Y','SYSTEM',NOW(),'SYSTEM',NOW()),</v>
      </c>
    </row>
    <row r="433" spans="1:22" s="35" customFormat="1" x14ac:dyDescent="0.35">
      <c r="A433" s="43">
        <v>25</v>
      </c>
      <c r="B433" s="12" t="s">
        <v>1311</v>
      </c>
      <c r="C433" s="2"/>
      <c r="D433" s="12" t="s">
        <v>1341</v>
      </c>
      <c r="E433" s="43">
        <v>2022</v>
      </c>
      <c r="F433" s="12" t="s">
        <v>1962</v>
      </c>
      <c r="G433" s="92" t="str">
        <f t="shared" si="12"/>
        <v>02</v>
      </c>
      <c r="H433" s="40" t="s">
        <v>1312</v>
      </c>
      <c r="I433" s="40" t="s">
        <v>1312</v>
      </c>
      <c r="J433" s="92" t="str">
        <f t="shared" si="13"/>
        <v/>
      </c>
      <c r="K433" s="43"/>
      <c r="L433" s="43"/>
      <c r="M433" s="43"/>
      <c r="N433" s="43"/>
      <c r="O433" s="43"/>
      <c r="P433" s="43">
        <v>26</v>
      </c>
      <c r="Q433" s="43" t="s">
        <v>1278</v>
      </c>
      <c r="R433" s="43" t="s">
        <v>1279</v>
      </c>
      <c r="S433" s="43" t="s">
        <v>1280</v>
      </c>
      <c r="T433" s="43" t="s">
        <v>1279</v>
      </c>
      <c r="U433" s="43" t="s">
        <v>1280</v>
      </c>
      <c r="V433" s="2" t="str">
        <f t="shared" si="14"/>
        <v>('GL',NULL,'GL_L','2022','01','02','라벨','라벨','N','N','N','N','N','N','26','Y','SYSTEM',NOW(),'SYSTEM',NOW()),</v>
      </c>
    </row>
    <row r="434" spans="1:22" s="35" customFormat="1" x14ac:dyDescent="0.35">
      <c r="A434" s="43">
        <v>26</v>
      </c>
      <c r="B434" s="12" t="s">
        <v>1341</v>
      </c>
      <c r="C434" s="2"/>
      <c r="D434" s="12" t="s">
        <v>1453</v>
      </c>
      <c r="E434" s="43">
        <v>2022</v>
      </c>
      <c r="F434" s="12" t="s">
        <v>1962</v>
      </c>
      <c r="G434" s="92" t="str">
        <f t="shared" si="12"/>
        <v>B</v>
      </c>
      <c r="H434" s="40" t="s">
        <v>1286</v>
      </c>
      <c r="I434" s="40" t="s">
        <v>1286</v>
      </c>
      <c r="J434" s="92" t="str">
        <f t="shared" si="13"/>
        <v/>
      </c>
      <c r="K434" s="43"/>
      <c r="L434" s="43"/>
      <c r="M434" s="43"/>
      <c r="N434" s="43"/>
      <c r="O434" s="43"/>
      <c r="P434" s="43">
        <v>27</v>
      </c>
      <c r="Q434" s="43" t="s">
        <v>172</v>
      </c>
      <c r="R434" s="43" t="s">
        <v>271</v>
      </c>
      <c r="S434" s="43" t="s">
        <v>159</v>
      </c>
      <c r="T434" s="43" t="s">
        <v>271</v>
      </c>
      <c r="U434" s="43" t="s">
        <v>159</v>
      </c>
      <c r="V434" s="2" t="str">
        <f t="shared" si="14"/>
        <v>('GL_L',NULL,'GL_L_B','2022','01','B','우수','우수','N','N','N','N','N','N','27','Y','SYSTEM',NOW(),'SYSTEM',NOW()),</v>
      </c>
    </row>
    <row r="435" spans="1:22" s="35" customFormat="1" x14ac:dyDescent="0.35">
      <c r="A435" s="43">
        <v>27</v>
      </c>
      <c r="B435" s="12" t="s">
        <v>1341</v>
      </c>
      <c r="C435" s="2"/>
      <c r="D435" s="12" t="s">
        <v>1454</v>
      </c>
      <c r="E435" s="43">
        <v>2022</v>
      </c>
      <c r="F435" s="12" t="s">
        <v>1962</v>
      </c>
      <c r="G435" s="92" t="str">
        <f t="shared" si="12"/>
        <v>C</v>
      </c>
      <c r="H435" s="40" t="s">
        <v>1290</v>
      </c>
      <c r="I435" s="40" t="s">
        <v>1290</v>
      </c>
      <c r="J435" s="92" t="str">
        <f t="shared" si="13"/>
        <v/>
      </c>
      <c r="K435" s="43"/>
      <c r="L435" s="43"/>
      <c r="M435" s="43"/>
      <c r="N435" s="43"/>
      <c r="O435" s="43"/>
      <c r="P435" s="43">
        <v>28</v>
      </c>
      <c r="Q435" s="43" t="s">
        <v>172</v>
      </c>
      <c r="R435" s="43" t="s">
        <v>271</v>
      </c>
      <c r="S435" s="43" t="s">
        <v>159</v>
      </c>
      <c r="T435" s="43" t="s">
        <v>271</v>
      </c>
      <c r="U435" s="43" t="s">
        <v>159</v>
      </c>
      <c r="V435" s="2" t="str">
        <f t="shared" si="14"/>
        <v>('GL_L',NULL,'GL_L_C','2022','01','C','보통','보통','N','N','N','N','N','N','28','Y','SYSTEM',NOW(),'SYSTEM',NOW()),</v>
      </c>
    </row>
    <row r="436" spans="1:22" s="35" customFormat="1" x14ac:dyDescent="0.35">
      <c r="A436" s="43">
        <v>28</v>
      </c>
      <c r="B436" s="12" t="s">
        <v>1341</v>
      </c>
      <c r="C436" s="2"/>
      <c r="D436" s="12" t="s">
        <v>1455</v>
      </c>
      <c r="E436" s="43">
        <v>2022</v>
      </c>
      <c r="F436" s="12" t="s">
        <v>1962</v>
      </c>
      <c r="G436" s="92" t="str">
        <f t="shared" si="12"/>
        <v>D</v>
      </c>
      <c r="H436" s="40" t="s">
        <v>1287</v>
      </c>
      <c r="I436" s="40" t="s">
        <v>1287</v>
      </c>
      <c r="J436" s="92" t="str">
        <f t="shared" si="13"/>
        <v/>
      </c>
      <c r="K436" s="43"/>
      <c r="L436" s="43"/>
      <c r="M436" s="43"/>
      <c r="N436" s="43"/>
      <c r="O436" s="43"/>
      <c r="P436" s="43">
        <v>29</v>
      </c>
      <c r="Q436" s="43" t="s">
        <v>172</v>
      </c>
      <c r="R436" s="43" t="s">
        <v>271</v>
      </c>
      <c r="S436" s="43" t="s">
        <v>159</v>
      </c>
      <c r="T436" s="43" t="s">
        <v>271</v>
      </c>
      <c r="U436" s="43" t="s">
        <v>159</v>
      </c>
      <c r="V436" s="2" t="str">
        <f t="shared" si="14"/>
        <v>('GL_L',NULL,'GL_L_D','2022','01','D','어려움','어려움','N','N','N','N','N','N','29','Y','SYSTEM',NOW(),'SYSTEM',NOW()),</v>
      </c>
    </row>
    <row r="437" spans="1:22" s="35" customFormat="1" x14ac:dyDescent="0.35">
      <c r="A437" s="43">
        <v>29</v>
      </c>
      <c r="B437" s="12" t="s">
        <v>1453</v>
      </c>
      <c r="C437" s="2"/>
      <c r="D437" s="12" t="s">
        <v>1456</v>
      </c>
      <c r="E437" s="43">
        <v>2022</v>
      </c>
      <c r="F437" s="12" t="s">
        <v>1962</v>
      </c>
      <c r="G437" s="92" t="str">
        <f t="shared" si="12"/>
        <v>01</v>
      </c>
      <c r="H437" s="40" t="s">
        <v>1318</v>
      </c>
      <c r="I437" s="40" t="s">
        <v>1318</v>
      </c>
      <c r="J437" s="92" t="str">
        <f t="shared" si="13"/>
        <v>Y</v>
      </c>
      <c r="K437" s="43"/>
      <c r="L437" s="92" t="s">
        <v>1964</v>
      </c>
      <c r="M437" s="43"/>
      <c r="N437" s="43"/>
      <c r="O437" s="43"/>
      <c r="P437" s="43">
        <v>30</v>
      </c>
      <c r="Q437" s="43" t="s">
        <v>172</v>
      </c>
      <c r="R437" s="43" t="s">
        <v>271</v>
      </c>
      <c r="S437" s="43" t="s">
        <v>159</v>
      </c>
      <c r="T437" s="43" t="s">
        <v>271</v>
      </c>
      <c r="U437" s="43" t="s">
        <v>159</v>
      </c>
      <c r="V437" s="2" t="str">
        <f t="shared" si="14"/>
        <v>('GL_L_B',NULL,'GL_L_B_01','2022','01','01','미사용(유통기한 및 제조일자만 표시된 경우 포함)','미사용(유통기한 및 제조일자만 표시된 경우 포함)','Y','N','Y','N','N','N','30','Y','SYSTEM',NOW(),'SYSTEM',NOW()),</v>
      </c>
    </row>
    <row r="438" spans="1:22" s="35" customFormat="1" x14ac:dyDescent="0.35">
      <c r="A438" s="43">
        <v>30</v>
      </c>
      <c r="B438" s="12" t="s">
        <v>1453</v>
      </c>
      <c r="C438" s="2"/>
      <c r="D438" s="12" t="s">
        <v>1459</v>
      </c>
      <c r="E438" s="43">
        <v>2022</v>
      </c>
      <c r="F438" s="12" t="s">
        <v>1962</v>
      </c>
      <c r="G438" s="92" t="str">
        <f t="shared" si="12"/>
        <v>02</v>
      </c>
      <c r="H438" s="40" t="s">
        <v>1319</v>
      </c>
      <c r="I438" s="40" t="s">
        <v>1319</v>
      </c>
      <c r="J438" s="92" t="str">
        <f t="shared" si="13"/>
        <v>Y</v>
      </c>
      <c r="K438" s="43"/>
      <c r="L438" s="43"/>
      <c r="M438" s="43"/>
      <c r="N438" s="43"/>
      <c r="O438" s="43"/>
      <c r="P438" s="43">
        <v>31</v>
      </c>
      <c r="Q438" s="43" t="s">
        <v>172</v>
      </c>
      <c r="R438" s="43" t="s">
        <v>271</v>
      </c>
      <c r="S438" s="43" t="s">
        <v>159</v>
      </c>
      <c r="T438" s="43" t="s">
        <v>271</v>
      </c>
      <c r="U438" s="43" t="s">
        <v>159</v>
      </c>
      <c r="V438" s="2" t="str">
        <f t="shared" si="14"/>
        <v>('GL_L_B',NULL,'GL_L_B_02','2022','01','02','종이재질','종이재질','Y','N','N','N','N','N','31','Y','SYSTEM',NOW(),'SYSTEM',NOW()),</v>
      </c>
    </row>
    <row r="439" spans="1:22" s="35" customFormat="1" x14ac:dyDescent="0.35">
      <c r="A439" s="43">
        <v>31</v>
      </c>
      <c r="B439" s="12" t="s">
        <v>1453</v>
      </c>
      <c r="C439" s="2"/>
      <c r="D439" s="12" t="s">
        <v>1460</v>
      </c>
      <c r="E439" s="43">
        <v>2022</v>
      </c>
      <c r="F439" s="12" t="s">
        <v>1962</v>
      </c>
      <c r="G439" s="92" t="str">
        <f t="shared" si="12"/>
        <v>03</v>
      </c>
      <c r="H439" s="40" t="s">
        <v>1320</v>
      </c>
      <c r="I439" s="40" t="s">
        <v>1320</v>
      </c>
      <c r="J439" s="92" t="str">
        <f t="shared" si="13"/>
        <v>Y</v>
      </c>
      <c r="K439" s="43"/>
      <c r="L439" s="92" t="s">
        <v>1964</v>
      </c>
      <c r="M439" s="43"/>
      <c r="N439" s="43"/>
      <c r="O439" s="43"/>
      <c r="P439" s="43">
        <v>32</v>
      </c>
      <c r="Q439" s="43" t="s">
        <v>172</v>
      </c>
      <c r="R439" s="43" t="s">
        <v>271</v>
      </c>
      <c r="S439" s="43" t="s">
        <v>159</v>
      </c>
      <c r="T439" s="43" t="s">
        <v>271</v>
      </c>
      <c r="U439" s="43" t="s">
        <v>159</v>
      </c>
      <c r="V439" s="2" t="str">
        <f t="shared" si="14"/>
        <v>('GL_L_B',NULL,'GL_L_B_03','2022','01','03','절취선을 포함한비접(점)착식 합성수지 재질','절취선을 포함한비접(점)착식 합성수지 재질','Y','N','Y','N','N','N','32','Y','SYSTEM',NOW(),'SYSTEM',NOW()),</v>
      </c>
    </row>
    <row r="440" spans="1:22" s="35" customFormat="1" x14ac:dyDescent="0.35">
      <c r="A440" s="43">
        <v>32</v>
      </c>
      <c r="B440" s="12" t="s">
        <v>1453</v>
      </c>
      <c r="C440" s="2"/>
      <c r="D440" s="12" t="s">
        <v>1461</v>
      </c>
      <c r="E440" s="43">
        <v>2022</v>
      </c>
      <c r="F440" s="12" t="s">
        <v>1962</v>
      </c>
      <c r="G440" s="92" t="str">
        <f t="shared" si="12"/>
        <v>04</v>
      </c>
      <c r="H440" s="99" t="s">
        <v>1633</v>
      </c>
      <c r="I440" s="99" t="s">
        <v>1633</v>
      </c>
      <c r="J440" s="92" t="str">
        <f t="shared" si="13"/>
        <v>Y</v>
      </c>
      <c r="K440" s="43"/>
      <c r="L440" s="43"/>
      <c r="M440" s="43"/>
      <c r="N440" s="43"/>
      <c r="O440" s="43"/>
      <c r="P440" s="43">
        <v>33</v>
      </c>
      <c r="Q440" s="43" t="s">
        <v>172</v>
      </c>
      <c r="R440" s="43" t="s">
        <v>271</v>
      </c>
      <c r="S440" s="43" t="s">
        <v>159</v>
      </c>
      <c r="T440" s="43" t="s">
        <v>271</v>
      </c>
      <c r="U440" s="43" t="s">
        <v>159</v>
      </c>
      <c r="V440" s="2" t="str">
        <f t="shared" si="14"/>
        <v>('GL_L_B',NULL,'GL_L_B_04','2022','01','04','접(점)착제가 사용된 합성수지 재질로서 몸체와 분리가능한 경우','접(점)착제가 사용된 합성수지 재질로서 몸체와 분리가능한 경우','Y','N','N','N','N','N','33','Y','SYSTEM',NOW(),'SYSTEM',NOW()),</v>
      </c>
    </row>
    <row r="441" spans="1:22" s="35" customFormat="1" x14ac:dyDescent="0.35">
      <c r="A441" s="43">
        <v>33</v>
      </c>
      <c r="B441" s="12" t="s">
        <v>1453</v>
      </c>
      <c r="C441" s="2"/>
      <c r="D441" s="12" t="s">
        <v>1462</v>
      </c>
      <c r="E441" s="43">
        <v>2022</v>
      </c>
      <c r="F441" s="12" t="s">
        <v>1962</v>
      </c>
      <c r="G441" s="92" t="str">
        <f t="shared" si="12"/>
        <v>05</v>
      </c>
      <c r="H441" s="99" t="s">
        <v>1634</v>
      </c>
      <c r="I441" s="99" t="s">
        <v>1634</v>
      </c>
      <c r="J441" s="92" t="str">
        <f t="shared" si="13"/>
        <v>Y</v>
      </c>
      <c r="K441" s="43"/>
      <c r="L441" s="43"/>
      <c r="M441" s="43"/>
      <c r="N441" s="43"/>
      <c r="O441" s="43"/>
      <c r="P441" s="43">
        <v>34</v>
      </c>
      <c r="Q441" s="43" t="s">
        <v>172</v>
      </c>
      <c r="R441" s="43" t="s">
        <v>271</v>
      </c>
      <c r="S441" s="43" t="s">
        <v>159</v>
      </c>
      <c r="T441" s="43" t="s">
        <v>271</v>
      </c>
      <c r="U441" s="43" t="s">
        <v>159</v>
      </c>
      <c r="V441" s="2" t="str">
        <f t="shared" si="14"/>
        <v>('GL_L_B',NULL,'GL_L_B_05','2022','01','05','접(점)착제가 사용된 합성수지 재질로서 몸체와 분리가능하고 분리배출유도문구를 기제한경우','접(점)착제가 사용된 합성수지 재질로서 몸체와 분리가능하고 분리배출유도문구를 기제한경우','Y','N','N','N','N','N','34','Y','SYSTEM',NOW(),'SYSTEM',NOW()),</v>
      </c>
    </row>
    <row r="442" spans="1:22" s="35" customFormat="1" x14ac:dyDescent="0.35">
      <c r="A442" s="43">
        <v>34</v>
      </c>
      <c r="B442" s="12" t="s">
        <v>1454</v>
      </c>
      <c r="C442" s="2"/>
      <c r="D442" s="12" t="s">
        <v>1457</v>
      </c>
      <c r="E442" s="43">
        <v>2022</v>
      </c>
      <c r="F442" s="12" t="s">
        <v>1962</v>
      </c>
      <c r="G442" s="92" t="str">
        <f t="shared" si="12"/>
        <v>01</v>
      </c>
      <c r="H442" s="40" t="s">
        <v>1321</v>
      </c>
      <c r="I442" s="40" t="s">
        <v>1321</v>
      </c>
      <c r="J442" s="92" t="str">
        <f t="shared" si="13"/>
        <v>Y</v>
      </c>
      <c r="K442" s="43"/>
      <c r="L442" s="43"/>
      <c r="M442" s="43"/>
      <c r="N442" s="43"/>
      <c r="O442" s="43"/>
      <c r="P442" s="43">
        <v>35</v>
      </c>
      <c r="Q442" s="43" t="s">
        <v>172</v>
      </c>
      <c r="R442" s="43" t="s">
        <v>271</v>
      </c>
      <c r="S442" s="43" t="s">
        <v>159</v>
      </c>
      <c r="T442" s="43" t="s">
        <v>271</v>
      </c>
      <c r="U442" s="43" t="s">
        <v>159</v>
      </c>
      <c r="V442" s="2" t="str">
        <f t="shared" si="14"/>
        <v>('GL_L_C',NULL,'GL_L_C_01','2022','01','01','절취선을 포함하지 않은 비접(점)착식 합성수지 재질','절취선을 포함하지 않은 비접(점)착식 합성수지 재질','Y','N','N','N','N','N','35','Y','SYSTEM',NOW(),'SYSTEM',NOW()),</v>
      </c>
    </row>
    <row r="443" spans="1:22" s="35" customFormat="1" x14ac:dyDescent="0.35">
      <c r="A443" s="43">
        <v>35</v>
      </c>
      <c r="B443" s="12" t="s">
        <v>1454</v>
      </c>
      <c r="C443" s="2"/>
      <c r="D443" s="12" t="s">
        <v>1463</v>
      </c>
      <c r="E443" s="43">
        <v>2022</v>
      </c>
      <c r="F443" s="12" t="s">
        <v>1962</v>
      </c>
      <c r="G443" s="92" t="str">
        <f t="shared" si="12"/>
        <v>02</v>
      </c>
      <c r="H443" s="40" t="s">
        <v>1322</v>
      </c>
      <c r="I443" s="40" t="s">
        <v>1322</v>
      </c>
      <c r="J443" s="92" t="str">
        <f t="shared" si="13"/>
        <v>Y</v>
      </c>
      <c r="K443" s="43"/>
      <c r="L443" s="92" t="s">
        <v>1964</v>
      </c>
      <c r="M443" s="43"/>
      <c r="N443" s="43"/>
      <c r="O443" s="43"/>
      <c r="P443" s="43">
        <v>36</v>
      </c>
      <c r="Q443" s="43" t="s">
        <v>172</v>
      </c>
      <c r="R443" s="43" t="s">
        <v>271</v>
      </c>
      <c r="S443" s="43" t="s">
        <v>159</v>
      </c>
      <c r="T443" s="43" t="s">
        <v>271</v>
      </c>
      <c r="U443" s="43" t="s">
        <v>159</v>
      </c>
      <c r="V443" s="2" t="str">
        <f t="shared" si="14"/>
        <v>('GL_L_C',NULL,'GL_L_C_02','2022','01','02','접(점)착제가 사용된 합성수지 재질로서라벨 분리배출 유도문구를 기제하지 않은 경우 ','접(점)착제가 사용된 합성수지 재질로서라벨 분리배출 유도문구를 기제하지 않은 경우 ','Y','N','Y','N','N','N','36','Y','SYSTEM',NOW(),'SYSTEM',NOW()),</v>
      </c>
    </row>
    <row r="444" spans="1:22" s="35" customFormat="1" x14ac:dyDescent="0.35">
      <c r="A444" s="43">
        <v>36</v>
      </c>
      <c r="B444" s="12" t="s">
        <v>1455</v>
      </c>
      <c r="C444" s="2"/>
      <c r="D444" s="12" t="s">
        <v>1458</v>
      </c>
      <c r="E444" s="43">
        <v>2022</v>
      </c>
      <c r="F444" s="12" t="s">
        <v>1962</v>
      </c>
      <c r="G444" s="92" t="str">
        <f t="shared" si="12"/>
        <v>01</v>
      </c>
      <c r="H444" s="40" t="s">
        <v>1323</v>
      </c>
      <c r="I444" s="40" t="s">
        <v>1323</v>
      </c>
      <c r="J444" s="92" t="str">
        <f t="shared" si="13"/>
        <v/>
      </c>
      <c r="K444" s="43"/>
      <c r="L444" s="43"/>
      <c r="M444" s="43"/>
      <c r="N444" s="43"/>
      <c r="O444" s="43"/>
      <c r="P444" s="43">
        <v>37</v>
      </c>
      <c r="Q444" s="43" t="s">
        <v>172</v>
      </c>
      <c r="R444" s="43" t="s">
        <v>271</v>
      </c>
      <c r="S444" s="43" t="s">
        <v>159</v>
      </c>
      <c r="T444" s="43" t="s">
        <v>271</v>
      </c>
      <c r="U444" s="43" t="s">
        <v>159</v>
      </c>
      <c r="V444" s="2" t="str">
        <f t="shared" si="14"/>
        <v>('GL_L_D',NULL,'GL_L_D_01','2022','01','01','접(점)착제가 사용된 합성수지 재질로서 몸체와 분리 불가능한 경우','접(점)착제가 사용된 합성수지 재질로서 몸체와 분리 불가능한 경우','N','N','N','N','N','N','37','Y','SYSTEM',NOW(),'SYSTEM',NOW()),</v>
      </c>
    </row>
    <row r="445" spans="1:22" s="35" customFormat="1" x14ac:dyDescent="0.35">
      <c r="A445" s="43">
        <v>37</v>
      </c>
      <c r="B445" s="12" t="s">
        <v>1455</v>
      </c>
      <c r="C445" s="2"/>
      <c r="D445" s="12" t="s">
        <v>1464</v>
      </c>
      <c r="E445" s="43">
        <v>2022</v>
      </c>
      <c r="F445" s="12" t="s">
        <v>1962</v>
      </c>
      <c r="G445" s="92" t="str">
        <f t="shared" si="12"/>
        <v>02</v>
      </c>
      <c r="H445" s="40" t="s">
        <v>1324</v>
      </c>
      <c r="I445" s="40" t="s">
        <v>1324</v>
      </c>
      <c r="J445" s="92" t="str">
        <f t="shared" si="13"/>
        <v/>
      </c>
      <c r="K445" s="43"/>
      <c r="L445" s="43"/>
      <c r="M445" s="43"/>
      <c r="N445" s="43"/>
      <c r="O445" s="43"/>
      <c r="P445" s="43">
        <v>38</v>
      </c>
      <c r="Q445" s="43" t="s">
        <v>172</v>
      </c>
      <c r="R445" s="43" t="s">
        <v>271</v>
      </c>
      <c r="S445" s="43" t="s">
        <v>159</v>
      </c>
      <c r="T445" s="43" t="s">
        <v>271</v>
      </c>
      <c r="U445" s="43" t="s">
        <v>159</v>
      </c>
      <c r="V445" s="2" t="str">
        <f t="shared" si="14"/>
        <v>('GL_L_D',NULL,'GL_L_D_02','2022','01','02','몸체에 직접 인쇄(유통기간, 제조일자 표시 제외)','몸체에 직접 인쇄(유통기간, 제조일자 표시 제외)','N','N','N','N','N','N','38','Y','SYSTEM',NOW(),'SYSTEM',NOW()),</v>
      </c>
    </row>
    <row r="446" spans="1:22" s="35" customFormat="1" x14ac:dyDescent="0.35">
      <c r="A446" s="43">
        <v>38</v>
      </c>
      <c r="B446" s="12" t="s">
        <v>1455</v>
      </c>
      <c r="C446" s="2"/>
      <c r="D446" s="12" t="s">
        <v>1465</v>
      </c>
      <c r="E446" s="43">
        <v>2022</v>
      </c>
      <c r="F446" s="12" t="s">
        <v>1962</v>
      </c>
      <c r="G446" s="92" t="str">
        <f t="shared" si="12"/>
        <v>03</v>
      </c>
      <c r="H446" s="40" t="s">
        <v>1325</v>
      </c>
      <c r="I446" s="40" t="s">
        <v>1325</v>
      </c>
      <c r="J446" s="92" t="str">
        <f t="shared" si="13"/>
        <v/>
      </c>
      <c r="K446" s="43"/>
      <c r="L446" s="43"/>
      <c r="M446" s="43"/>
      <c r="N446" s="43"/>
      <c r="O446" s="43"/>
      <c r="P446" s="43">
        <v>39</v>
      </c>
      <c r="Q446" s="43" t="s">
        <v>172</v>
      </c>
      <c r="R446" s="43" t="s">
        <v>271</v>
      </c>
      <c r="S446" s="43" t="s">
        <v>159</v>
      </c>
      <c r="T446" s="43" t="s">
        <v>271</v>
      </c>
      <c r="U446" s="43" t="s">
        <v>159</v>
      </c>
      <c r="V446" s="2" t="str">
        <f t="shared" si="14"/>
        <v>('GL_L_D',NULL,'GL_L_D_03','2022','01','03','금속혼입재질','금속혼입재질','N','N','N','N','N','N','39','Y','SYSTEM',NOW(),'SYSTEM',NOW()),</v>
      </c>
    </row>
    <row r="447" spans="1:22" s="35" customFormat="1" x14ac:dyDescent="0.35">
      <c r="A447" s="43">
        <v>39</v>
      </c>
      <c r="B447" s="12" t="s">
        <v>1455</v>
      </c>
      <c r="C447" s="2"/>
      <c r="D447" s="12" t="s">
        <v>1466</v>
      </c>
      <c r="E447" s="43">
        <v>2022</v>
      </c>
      <c r="F447" s="12" t="s">
        <v>1962</v>
      </c>
      <c r="G447" s="92" t="str">
        <f t="shared" si="12"/>
        <v>04</v>
      </c>
      <c r="H447" s="40" t="s">
        <v>1326</v>
      </c>
      <c r="I447" s="40" t="s">
        <v>1326</v>
      </c>
      <c r="J447" s="92" t="str">
        <f t="shared" si="13"/>
        <v/>
      </c>
      <c r="K447" s="43"/>
      <c r="L447" s="43"/>
      <c r="M447" s="43"/>
      <c r="N447" s="43"/>
      <c r="O447" s="43"/>
      <c r="P447" s="43">
        <v>40</v>
      </c>
      <c r="Q447" s="43" t="s">
        <v>172</v>
      </c>
      <c r="R447" s="43" t="s">
        <v>271</v>
      </c>
      <c r="S447" s="43" t="s">
        <v>159</v>
      </c>
      <c r="T447" s="43" t="s">
        <v>271</v>
      </c>
      <c r="U447" s="43" t="s">
        <v>159</v>
      </c>
      <c r="V447" s="2" t="str">
        <f t="shared" si="14"/>
        <v>('GL_L_D',NULL,'GL_L_D_04','2022','01','04','PVC계열','PVC계열','N','N','N','N','N','N','40','Y','SYSTEM',NOW(),'SYSTEM',NOW()),</v>
      </c>
    </row>
    <row r="448" spans="1:22" s="35" customFormat="1" x14ac:dyDescent="0.35">
      <c r="A448" s="43">
        <v>40</v>
      </c>
      <c r="B448" s="12" t="s">
        <v>1311</v>
      </c>
      <c r="C448" s="2"/>
      <c r="D448" s="12" t="s">
        <v>1340</v>
      </c>
      <c r="E448" s="43">
        <v>2022</v>
      </c>
      <c r="F448" s="12" t="s">
        <v>1962</v>
      </c>
      <c r="G448" s="92" t="str">
        <f t="shared" si="12"/>
        <v>04</v>
      </c>
      <c r="H448" s="40" t="s">
        <v>1379</v>
      </c>
      <c r="I448" s="40" t="s">
        <v>1379</v>
      </c>
      <c r="J448" s="92" t="str">
        <f t="shared" si="13"/>
        <v/>
      </c>
      <c r="K448" s="43"/>
      <c r="L448" s="43"/>
      <c r="M448" s="43"/>
      <c r="N448" s="43"/>
      <c r="O448" s="43"/>
      <c r="P448" s="43">
        <v>41</v>
      </c>
      <c r="Q448" s="43" t="s">
        <v>172</v>
      </c>
      <c r="R448" s="43" t="s">
        <v>271</v>
      </c>
      <c r="S448" s="43" t="s">
        <v>159</v>
      </c>
      <c r="T448" s="43" t="s">
        <v>271</v>
      </c>
      <c r="U448" s="43" t="s">
        <v>159</v>
      </c>
      <c r="V448" s="2" t="str">
        <f t="shared" si="14"/>
        <v>('GL',NULL,'GL_G','2022','01','04','라벨, 마개및잡자재','라벨, 마개및잡자재','N','N','N','N','N','N','41','Y','SYSTEM',NOW(),'SYSTEM',NOW()),</v>
      </c>
    </row>
    <row r="449" spans="1:22" s="35" customFormat="1" x14ac:dyDescent="0.35">
      <c r="A449" s="43">
        <v>41</v>
      </c>
      <c r="B449" s="12" t="s">
        <v>1340</v>
      </c>
      <c r="C449" s="2"/>
      <c r="D449" s="12" t="s">
        <v>1467</v>
      </c>
      <c r="E449" s="43">
        <v>2022</v>
      </c>
      <c r="F449" s="12" t="s">
        <v>1962</v>
      </c>
      <c r="G449" s="92" t="str">
        <f t="shared" si="12"/>
        <v>B</v>
      </c>
      <c r="H449" s="40" t="s">
        <v>1286</v>
      </c>
      <c r="I449" s="40" t="s">
        <v>1286</v>
      </c>
      <c r="J449" s="92" t="str">
        <f t="shared" si="13"/>
        <v/>
      </c>
      <c r="K449" s="43"/>
      <c r="L449" s="43"/>
      <c r="M449" s="43"/>
      <c r="N449" s="43"/>
      <c r="O449" s="43"/>
      <c r="P449" s="43">
        <v>42</v>
      </c>
      <c r="Q449" s="43" t="s">
        <v>172</v>
      </c>
      <c r="R449" s="43" t="s">
        <v>271</v>
      </c>
      <c r="S449" s="43" t="s">
        <v>159</v>
      </c>
      <c r="T449" s="43" t="s">
        <v>271</v>
      </c>
      <c r="U449" s="43" t="s">
        <v>159</v>
      </c>
      <c r="V449" s="2" t="str">
        <f t="shared" si="14"/>
        <v>('GL_G',NULL,'GL_G_B','2022','01','B','우수','우수','N','N','N','N','N','N','42','Y','SYSTEM',NOW(),'SYSTEM',NOW()),</v>
      </c>
    </row>
    <row r="450" spans="1:22" s="35" customFormat="1" x14ac:dyDescent="0.35">
      <c r="A450" s="43">
        <v>42</v>
      </c>
      <c r="B450" s="12" t="s">
        <v>1340</v>
      </c>
      <c r="C450" s="2"/>
      <c r="D450" s="12" t="s">
        <v>1468</v>
      </c>
      <c r="E450" s="43">
        <v>2022</v>
      </c>
      <c r="F450" s="12" t="s">
        <v>1962</v>
      </c>
      <c r="G450" s="92" t="str">
        <f t="shared" si="12"/>
        <v>D</v>
      </c>
      <c r="H450" s="40" t="s">
        <v>1287</v>
      </c>
      <c r="I450" s="40" t="s">
        <v>1287</v>
      </c>
      <c r="J450" s="92" t="str">
        <f t="shared" si="13"/>
        <v/>
      </c>
      <c r="K450" s="43"/>
      <c r="L450" s="43"/>
      <c r="M450" s="43"/>
      <c r="N450" s="43"/>
      <c r="O450" s="43"/>
      <c r="P450" s="43">
        <v>43</v>
      </c>
      <c r="Q450" s="43" t="s">
        <v>172</v>
      </c>
      <c r="R450" s="43" t="s">
        <v>271</v>
      </c>
      <c r="S450" s="43" t="s">
        <v>159</v>
      </c>
      <c r="T450" s="43" t="s">
        <v>271</v>
      </c>
      <c r="U450" s="43" t="s">
        <v>159</v>
      </c>
      <c r="V450" s="2" t="str">
        <f t="shared" si="14"/>
        <v>('GL_G',NULL,'GL_G_D','2022','01','D','어려움','어려움','N','N','N','N','N','N','43','Y','SYSTEM',NOW(),'SYSTEM',NOW()),</v>
      </c>
    </row>
    <row r="451" spans="1:22" s="35" customFormat="1" x14ac:dyDescent="0.35">
      <c r="A451" s="43">
        <v>43</v>
      </c>
      <c r="B451" s="12" t="s">
        <v>1467</v>
      </c>
      <c r="C451" s="2"/>
      <c r="D451" s="12" t="s">
        <v>1480</v>
      </c>
      <c r="E451" s="43">
        <v>2022</v>
      </c>
      <c r="F451" s="12" t="s">
        <v>1962</v>
      </c>
      <c r="G451" s="92" t="str">
        <f t="shared" si="12"/>
        <v>01</v>
      </c>
      <c r="H451" s="40" t="s">
        <v>1327</v>
      </c>
      <c r="I451" s="40" t="s">
        <v>1327</v>
      </c>
      <c r="J451" s="92" t="str">
        <f t="shared" si="13"/>
        <v>Y</v>
      </c>
      <c r="K451" s="43"/>
      <c r="L451" s="92" t="s">
        <v>1964</v>
      </c>
      <c r="M451" s="43"/>
      <c r="N451" s="43"/>
      <c r="O451" s="43"/>
      <c r="P451" s="43">
        <v>44</v>
      </c>
      <c r="Q451" s="43" t="s">
        <v>172</v>
      </c>
      <c r="R451" s="43" t="s">
        <v>271</v>
      </c>
      <c r="S451" s="43" t="s">
        <v>159</v>
      </c>
      <c r="T451" s="43" t="s">
        <v>271</v>
      </c>
      <c r="U451" s="43" t="s">
        <v>159</v>
      </c>
      <c r="V451" s="2" t="str">
        <f t="shared" si="14"/>
        <v>('GL_G_B',NULL,'GL_G_B_01','2022','01','01','뚜껑 테 일체형 구조','뚜껑 테 일체형 구조','Y','N','Y','N','N','N','44','Y','SYSTEM',NOW(),'SYSTEM',NOW()),</v>
      </c>
    </row>
    <row r="452" spans="1:22" s="35" customFormat="1" x14ac:dyDescent="0.35">
      <c r="A452" s="43">
        <v>44</v>
      </c>
      <c r="B452" s="12" t="s">
        <v>1467</v>
      </c>
      <c r="C452" s="2"/>
      <c r="D452" s="12" t="s">
        <v>1481</v>
      </c>
      <c r="E452" s="43">
        <v>2022</v>
      </c>
      <c r="F452" s="12" t="s">
        <v>1962</v>
      </c>
      <c r="G452" s="92" t="str">
        <f t="shared" si="12"/>
        <v>02</v>
      </c>
      <c r="H452" s="40" t="s">
        <v>1328</v>
      </c>
      <c r="I452" s="40" t="s">
        <v>1328</v>
      </c>
      <c r="J452" s="92" t="str">
        <f t="shared" si="13"/>
        <v>Y</v>
      </c>
      <c r="K452" s="43"/>
      <c r="L452" s="92" t="s">
        <v>1964</v>
      </c>
      <c r="M452" s="43"/>
      <c r="N452" s="43"/>
      <c r="O452" s="43"/>
      <c r="P452" s="43">
        <v>45</v>
      </c>
      <c r="Q452" s="43" t="s">
        <v>172</v>
      </c>
      <c r="R452" s="43" t="s">
        <v>271</v>
      </c>
      <c r="S452" s="43" t="s">
        <v>159</v>
      </c>
      <c r="T452" s="43" t="s">
        <v>271</v>
      </c>
      <c r="U452" s="43" t="s">
        <v>159</v>
      </c>
      <c r="V452" s="2" t="str">
        <f t="shared" si="14"/>
        <v>('GL_G_B',NULL,'GL_G_B_02','2022','01','02','뚜껑 테 일체형 외 몸체와 분리가능한 마개 및 잡자재 (재질 구분 불필요)','뚜껑 테 일체형 외 몸체와 분리가능한 마개 및 잡자재 (재질 구분 불필요)','Y','N','Y','N','N','N','45','Y','SYSTEM',NOW(),'SYSTEM',NOW()),</v>
      </c>
    </row>
    <row r="453" spans="1:22" s="35" customFormat="1" x14ac:dyDescent="0.35">
      <c r="A453" s="43">
        <v>45</v>
      </c>
      <c r="B453" s="12" t="s">
        <v>1468</v>
      </c>
      <c r="C453" s="2"/>
      <c r="D453" s="12" t="s">
        <v>1482</v>
      </c>
      <c r="E453" s="43">
        <v>2022</v>
      </c>
      <c r="F453" s="12" t="s">
        <v>1962</v>
      </c>
      <c r="G453" s="92" t="str">
        <f t="shared" si="12"/>
        <v>01</v>
      </c>
      <c r="H453" s="40" t="s">
        <v>1329</v>
      </c>
      <c r="I453" s="40" t="s">
        <v>1329</v>
      </c>
      <c r="J453" s="92" t="str">
        <f t="shared" si="13"/>
        <v/>
      </c>
      <c r="K453" s="43"/>
      <c r="L453" s="43"/>
      <c r="M453" s="43"/>
      <c r="N453" s="43"/>
      <c r="O453" s="43"/>
      <c r="P453" s="43">
        <v>46</v>
      </c>
      <c r="Q453" s="43" t="s">
        <v>172</v>
      </c>
      <c r="R453" s="43" t="s">
        <v>271</v>
      </c>
      <c r="S453" s="43" t="s">
        <v>159</v>
      </c>
      <c r="T453" s="43" t="s">
        <v>271</v>
      </c>
      <c r="U453" s="43" t="s">
        <v>159</v>
      </c>
      <c r="V453" s="2" t="str">
        <f t="shared" si="14"/>
        <v>('GL_G_D',NULL,'GL_G_D_01','2022','01','01','합성수지를 덧씌운 금속 마개','합성수지를 덧씌운 금속 마개','N','N','N','N','N','N','46','Y','SYSTEM',NOW(),'SYSTEM',NOW()),</v>
      </c>
    </row>
    <row r="454" spans="1:22" s="35" customFormat="1" x14ac:dyDescent="0.35">
      <c r="A454" s="43">
        <v>46</v>
      </c>
      <c r="B454" s="12" t="s">
        <v>1468</v>
      </c>
      <c r="C454" s="2"/>
      <c r="D454" s="12" t="s">
        <v>1483</v>
      </c>
      <c r="E454" s="43">
        <v>2022</v>
      </c>
      <c r="F454" s="12" t="s">
        <v>1962</v>
      </c>
      <c r="G454" s="92" t="str">
        <f t="shared" si="12"/>
        <v>02</v>
      </c>
      <c r="H454" s="40" t="s">
        <v>1330</v>
      </c>
      <c r="I454" s="40" t="s">
        <v>1330</v>
      </c>
      <c r="J454" s="92" t="str">
        <f t="shared" si="13"/>
        <v/>
      </c>
      <c r="K454" s="43"/>
      <c r="L454" s="43"/>
      <c r="M454" s="43"/>
      <c r="N454" s="43"/>
      <c r="O454" s="43"/>
      <c r="P454" s="43">
        <v>47</v>
      </c>
      <c r="Q454" s="43" t="s">
        <v>172</v>
      </c>
      <c r="R454" s="43" t="s">
        <v>271</v>
      </c>
      <c r="S454" s="43" t="s">
        <v>159</v>
      </c>
      <c r="T454" s="43" t="s">
        <v>271</v>
      </c>
      <c r="U454" s="43" t="s">
        <v>159</v>
      </c>
      <c r="V454" s="2" t="str">
        <f t="shared" si="14"/>
        <v>('GL_G_D',NULL,'GL_G_D_02','2022','01','02','뚜껑·테 분리형','뚜껑·테 분리형','N','N','N','N','N','N','47','Y','SYSTEM',NOW(),'SYSTEM',NOW()),</v>
      </c>
    </row>
    <row r="455" spans="1:22" s="35" customFormat="1" x14ac:dyDescent="0.35">
      <c r="A455" s="43">
        <v>47</v>
      </c>
      <c r="B455" s="12" t="s">
        <v>1468</v>
      </c>
      <c r="C455" s="2"/>
      <c r="D455" s="12" t="s">
        <v>1484</v>
      </c>
      <c r="E455" s="43">
        <v>2022</v>
      </c>
      <c r="F455" s="12" t="s">
        <v>1962</v>
      </c>
      <c r="G455" s="92" t="str">
        <f t="shared" si="12"/>
        <v>03</v>
      </c>
      <c r="H455" s="40" t="s">
        <v>1331</v>
      </c>
      <c r="I455" s="40" t="s">
        <v>1331</v>
      </c>
      <c r="J455" s="92" t="str">
        <f t="shared" si="13"/>
        <v/>
      </c>
      <c r="K455" s="43"/>
      <c r="L455" s="43"/>
      <c r="M455" s="43"/>
      <c r="N455" s="43"/>
      <c r="O455" s="43"/>
      <c r="P455" s="43">
        <v>48</v>
      </c>
      <c r="Q455" s="43" t="s">
        <v>172</v>
      </c>
      <c r="R455" s="43" t="s">
        <v>271</v>
      </c>
      <c r="S455" s="43" t="s">
        <v>159</v>
      </c>
      <c r="T455" s="43" t="s">
        <v>271</v>
      </c>
      <c r="U455" s="43" t="s">
        <v>159</v>
      </c>
      <c r="V455" s="2" t="str">
        <f t="shared" si="14"/>
        <v>('GL_G_D',NULL,'GL_G_D_03','2022','01','03','몸체와 분리불가능한 마개 및 잡자재 (재질 구분 불필요)','몸체와 분리불가능한 마개 및 잡자재 (재질 구분 불필요)','N','N','N','N','N','N','48','Y','SYSTEM',NOW(),'SYSTEM',NOW()),</v>
      </c>
    </row>
    <row r="456" spans="1:22" s="35" customFormat="1" x14ac:dyDescent="0.35">
      <c r="A456" s="43">
        <v>48</v>
      </c>
      <c r="B456" s="43" t="s">
        <v>1296</v>
      </c>
      <c r="C456" s="2"/>
      <c r="D456" s="12" t="s">
        <v>1342</v>
      </c>
      <c r="E456" s="43">
        <v>2022</v>
      </c>
      <c r="F456" s="12" t="s">
        <v>1962</v>
      </c>
      <c r="G456" s="92" t="str">
        <f t="shared" si="12"/>
        <v>03</v>
      </c>
      <c r="H456" s="40" t="s">
        <v>1636</v>
      </c>
      <c r="I456" s="40" t="s">
        <v>1636</v>
      </c>
      <c r="J456" s="92" t="str">
        <f t="shared" si="13"/>
        <v/>
      </c>
      <c r="K456" s="43"/>
      <c r="L456" s="43"/>
      <c r="M456" s="43"/>
      <c r="N456" s="43"/>
      <c r="O456" s="43"/>
      <c r="P456" s="43">
        <v>49</v>
      </c>
      <c r="Q456" s="43" t="s">
        <v>172</v>
      </c>
      <c r="R456" s="43" t="s">
        <v>271</v>
      </c>
      <c r="S456" s="43" t="s">
        <v>159</v>
      </c>
      <c r="T456" s="43" t="s">
        <v>271</v>
      </c>
      <c r="U456" s="43" t="s">
        <v>159</v>
      </c>
      <c r="V456" s="2" t="str">
        <f t="shared" si="14"/>
        <v>('GROUP_ID',NULL,'CA','2022','01','03','금속캔','금속캔','N','N','N','N','N','N','49','Y','SYSTEM',NOW(),'SYSTEM',NOW()),</v>
      </c>
    </row>
    <row r="457" spans="1:22" s="35" customFormat="1" x14ac:dyDescent="0.35">
      <c r="A457" s="43">
        <v>49</v>
      </c>
      <c r="B457" s="12" t="s">
        <v>1342</v>
      </c>
      <c r="C457" s="2"/>
      <c r="D457" s="12" t="s">
        <v>1449</v>
      </c>
      <c r="E457" s="43">
        <v>2022</v>
      </c>
      <c r="F457" s="12" t="s">
        <v>1962</v>
      </c>
      <c r="G457" s="92" t="str">
        <f t="shared" si="12"/>
        <v>01</v>
      </c>
      <c r="H457" s="40" t="s">
        <v>1344</v>
      </c>
      <c r="I457" s="40" t="s">
        <v>1285</v>
      </c>
      <c r="J457" s="92" t="str">
        <f t="shared" si="13"/>
        <v/>
      </c>
      <c r="K457" s="43"/>
      <c r="L457" s="43"/>
      <c r="M457" s="43"/>
      <c r="N457" s="43"/>
      <c r="O457" s="43"/>
      <c r="P457" s="43">
        <v>50</v>
      </c>
      <c r="Q457" s="43" t="s">
        <v>172</v>
      </c>
      <c r="R457" s="43" t="s">
        <v>271</v>
      </c>
      <c r="S457" s="43" t="s">
        <v>159</v>
      </c>
      <c r="T457" s="43" t="s">
        <v>271</v>
      </c>
      <c r="U457" s="43" t="s">
        <v>159</v>
      </c>
      <c r="V457" s="2" t="str">
        <f t="shared" si="14"/>
        <v>('CA',NULL,'CA_B','2022','01','01','몸체','몸체','N','N','N','N','N','N','50','Y','SYSTEM',NOW(),'SYSTEM',NOW()),</v>
      </c>
    </row>
    <row r="458" spans="1:22" s="35" customFormat="1" x14ac:dyDescent="0.35">
      <c r="A458" s="43">
        <v>50</v>
      </c>
      <c r="B458" s="12" t="s">
        <v>1449</v>
      </c>
      <c r="C458" s="2"/>
      <c r="D458" s="12" t="s">
        <v>1485</v>
      </c>
      <c r="E458" s="43">
        <v>2022</v>
      </c>
      <c r="F458" s="12" t="s">
        <v>1962</v>
      </c>
      <c r="G458" s="92" t="str">
        <f t="shared" si="12"/>
        <v>B</v>
      </c>
      <c r="H458" s="40" t="s">
        <v>1346</v>
      </c>
      <c r="I458" s="40" t="s">
        <v>1286</v>
      </c>
      <c r="J458" s="92" t="str">
        <f t="shared" si="13"/>
        <v/>
      </c>
      <c r="K458" s="43"/>
      <c r="L458" s="43"/>
      <c r="M458" s="43"/>
      <c r="N458" s="43"/>
      <c r="O458" s="43"/>
      <c r="P458" s="43">
        <v>51</v>
      </c>
      <c r="Q458" s="43" t="s">
        <v>172</v>
      </c>
      <c r="R458" s="43" t="s">
        <v>271</v>
      </c>
      <c r="S458" s="43" t="s">
        <v>159</v>
      </c>
      <c r="T458" s="43" t="s">
        <v>271</v>
      </c>
      <c r="U458" s="43" t="s">
        <v>159</v>
      </c>
      <c r="V458" s="2" t="str">
        <f t="shared" si="14"/>
        <v>('CA_B',NULL,'CA_B_B','2022','01','B','우수','우수','N','N','N','N','N','N','51','Y','SYSTEM',NOW(),'SYSTEM',NOW()),</v>
      </c>
    </row>
    <row r="459" spans="1:22" s="35" customFormat="1" x14ac:dyDescent="0.35">
      <c r="A459" s="43">
        <v>51</v>
      </c>
      <c r="B459" s="12" t="s">
        <v>1449</v>
      </c>
      <c r="C459" s="2"/>
      <c r="D459" s="12" t="s">
        <v>1486</v>
      </c>
      <c r="E459" s="43">
        <v>2022</v>
      </c>
      <c r="F459" s="12" t="s">
        <v>1962</v>
      </c>
      <c r="G459" s="92" t="str">
        <f t="shared" si="12"/>
        <v>C</v>
      </c>
      <c r="H459" s="40" t="s">
        <v>1350</v>
      </c>
      <c r="I459" s="40" t="s">
        <v>1290</v>
      </c>
      <c r="J459" s="92" t="str">
        <f t="shared" si="13"/>
        <v/>
      </c>
      <c r="K459" s="43"/>
      <c r="L459" s="43"/>
      <c r="M459" s="43"/>
      <c r="N459" s="43"/>
      <c r="O459" s="43"/>
      <c r="P459" s="43">
        <v>52</v>
      </c>
      <c r="Q459" s="43" t="s">
        <v>172</v>
      </c>
      <c r="R459" s="43" t="s">
        <v>271</v>
      </c>
      <c r="S459" s="43" t="s">
        <v>159</v>
      </c>
      <c r="T459" s="43" t="s">
        <v>271</v>
      </c>
      <c r="U459" s="43" t="s">
        <v>159</v>
      </c>
      <c r="V459" s="2" t="str">
        <f t="shared" si="14"/>
        <v>('CA_B',NULL,'CA_B_C','2022','01','C','보통','보통','N','N','N','N','N','N','52','Y','SYSTEM',NOW(),'SYSTEM',NOW()),</v>
      </c>
    </row>
    <row r="460" spans="1:22" s="35" customFormat="1" x14ac:dyDescent="0.35">
      <c r="A460" s="43">
        <v>52</v>
      </c>
      <c r="B460" s="12" t="s">
        <v>1485</v>
      </c>
      <c r="C460" s="2"/>
      <c r="D460" s="12" t="s">
        <v>1487</v>
      </c>
      <c r="E460" s="43">
        <v>2022</v>
      </c>
      <c r="F460" s="12" t="s">
        <v>1962</v>
      </c>
      <c r="G460" s="92" t="str">
        <f t="shared" si="12"/>
        <v>01</v>
      </c>
      <c r="H460" s="40" t="s">
        <v>1351</v>
      </c>
      <c r="I460" s="40" t="s">
        <v>1351</v>
      </c>
      <c r="J460" s="92" t="str">
        <f t="shared" si="13"/>
        <v>Y</v>
      </c>
      <c r="K460" s="43"/>
      <c r="L460" s="43"/>
      <c r="M460" s="43"/>
      <c r="N460" s="43"/>
      <c r="O460" s="43"/>
      <c r="P460" s="43">
        <v>53</v>
      </c>
      <c r="Q460" s="43" t="s">
        <v>172</v>
      </c>
      <c r="R460" s="43" t="s">
        <v>271</v>
      </c>
      <c r="S460" s="43" t="s">
        <v>159</v>
      </c>
      <c r="T460" s="43" t="s">
        <v>271</v>
      </c>
      <c r="U460" s="43" t="s">
        <v>159</v>
      </c>
      <c r="V460" s="2" t="str">
        <f t="shared" si="14"/>
        <v>('CA_B_B',NULL,'CA_B_B_01','2022','01','01','금속 철캔','금속 철캔','Y','N','N','N','N','N','53','Y','SYSTEM',NOW(),'SYSTEM',NOW()),</v>
      </c>
    </row>
    <row r="461" spans="1:22" s="35" customFormat="1" x14ac:dyDescent="0.35">
      <c r="A461" s="43">
        <v>53</v>
      </c>
      <c r="B461" s="12" t="s">
        <v>1486</v>
      </c>
      <c r="C461" s="2"/>
      <c r="D461" s="12" t="s">
        <v>1488</v>
      </c>
      <c r="E461" s="43">
        <v>2022</v>
      </c>
      <c r="F461" s="12" t="s">
        <v>1962</v>
      </c>
      <c r="G461" s="92" t="str">
        <f t="shared" si="12"/>
        <v>01</v>
      </c>
      <c r="H461" s="40" t="s">
        <v>1352</v>
      </c>
      <c r="I461" s="40" t="s">
        <v>1352</v>
      </c>
      <c r="J461" s="92" t="str">
        <f t="shared" si="13"/>
        <v>Y</v>
      </c>
      <c r="K461" s="43"/>
      <c r="L461" s="43"/>
      <c r="M461" s="43"/>
      <c r="N461" s="43"/>
      <c r="O461" s="43"/>
      <c r="P461" s="43">
        <v>54</v>
      </c>
      <c r="Q461" s="43" t="s">
        <v>172</v>
      </c>
      <c r="R461" s="43" t="s">
        <v>271</v>
      </c>
      <c r="S461" s="43" t="s">
        <v>159</v>
      </c>
      <c r="T461" s="43" t="s">
        <v>271</v>
      </c>
      <c r="U461" s="43" t="s">
        <v>159</v>
      </c>
      <c r="V461" s="2" t="str">
        <f t="shared" si="14"/>
        <v>('CA_B_C',NULL,'CA_B_C_01','2022','01','01','철 이외의 복합제질','철 이외의 복합제질','Y','N','N','N','N','N','54','Y','SYSTEM',NOW(),'SYSTEM',NOW()),</v>
      </c>
    </row>
    <row r="462" spans="1:22" s="35" customFormat="1" x14ac:dyDescent="0.35">
      <c r="A462" s="43">
        <v>54</v>
      </c>
      <c r="B462" s="12" t="s">
        <v>1342</v>
      </c>
      <c r="C462" s="2"/>
      <c r="D462" s="12" t="s">
        <v>1450</v>
      </c>
      <c r="E462" s="43">
        <v>2022</v>
      </c>
      <c r="F462" s="12" t="s">
        <v>1962</v>
      </c>
      <c r="G462" s="92" t="str">
        <f t="shared" si="12"/>
        <v>02</v>
      </c>
      <c r="H462" s="40" t="s">
        <v>1354</v>
      </c>
      <c r="I462" s="40" t="s">
        <v>1312</v>
      </c>
      <c r="J462" s="92" t="str">
        <f t="shared" si="13"/>
        <v/>
      </c>
      <c r="K462" s="43"/>
      <c r="L462" s="43"/>
      <c r="M462" s="43"/>
      <c r="N462" s="43"/>
      <c r="O462" s="43"/>
      <c r="P462" s="43">
        <v>55</v>
      </c>
      <c r="Q462" s="43" t="s">
        <v>172</v>
      </c>
      <c r="R462" s="43" t="s">
        <v>271</v>
      </c>
      <c r="S462" s="43" t="s">
        <v>159</v>
      </c>
      <c r="T462" s="43" t="s">
        <v>271</v>
      </c>
      <c r="U462" s="43" t="s">
        <v>159</v>
      </c>
      <c r="V462" s="2" t="str">
        <f t="shared" si="14"/>
        <v>('CA',NULL,'CA_L','2022','01','02','라벨','라벨','N','N','N','N','N','N','55','Y','SYSTEM',NOW(),'SYSTEM',NOW()),</v>
      </c>
    </row>
    <row r="463" spans="1:22" s="35" customFormat="1" x14ac:dyDescent="0.35">
      <c r="A463" s="43">
        <v>55</v>
      </c>
      <c r="B463" s="12" t="s">
        <v>1450</v>
      </c>
      <c r="C463" s="2"/>
      <c r="D463" s="12" t="s">
        <v>1489</v>
      </c>
      <c r="E463" s="43">
        <v>2022</v>
      </c>
      <c r="F463" s="12" t="s">
        <v>1962</v>
      </c>
      <c r="G463" s="92" t="str">
        <f t="shared" si="12"/>
        <v>B</v>
      </c>
      <c r="H463" s="40" t="s">
        <v>1346</v>
      </c>
      <c r="I463" s="40" t="s">
        <v>1286</v>
      </c>
      <c r="J463" s="92" t="str">
        <f t="shared" si="13"/>
        <v/>
      </c>
      <c r="K463" s="43"/>
      <c r="L463" s="43"/>
      <c r="M463" s="43"/>
      <c r="N463" s="43"/>
      <c r="O463" s="43"/>
      <c r="P463" s="43">
        <v>56</v>
      </c>
      <c r="Q463" s="43" t="s">
        <v>172</v>
      </c>
      <c r="R463" s="43" t="s">
        <v>271</v>
      </c>
      <c r="S463" s="43" t="s">
        <v>159</v>
      </c>
      <c r="T463" s="43" t="s">
        <v>271</v>
      </c>
      <c r="U463" s="43" t="s">
        <v>159</v>
      </c>
      <c r="V463" s="2" t="str">
        <f t="shared" si="14"/>
        <v>('CA_L',NULL,'CA_L_B','2022','01','B','우수','우수','N','N','N','N','N','N','56','Y','SYSTEM',NOW(),'SYSTEM',NOW()),</v>
      </c>
    </row>
    <row r="464" spans="1:22" s="35" customFormat="1" x14ac:dyDescent="0.35">
      <c r="A464" s="43">
        <v>56</v>
      </c>
      <c r="B464" s="12" t="s">
        <v>1450</v>
      </c>
      <c r="C464" s="2"/>
      <c r="D464" s="12" t="s">
        <v>1490</v>
      </c>
      <c r="E464" s="43">
        <v>2022</v>
      </c>
      <c r="F464" s="12" t="s">
        <v>1962</v>
      </c>
      <c r="G464" s="92" t="str">
        <f t="shared" si="12"/>
        <v>C</v>
      </c>
      <c r="H464" s="40" t="s">
        <v>1350</v>
      </c>
      <c r="I464" s="40" t="s">
        <v>1290</v>
      </c>
      <c r="J464" s="92" t="str">
        <f t="shared" si="13"/>
        <v/>
      </c>
      <c r="K464" s="43"/>
      <c r="L464" s="43"/>
      <c r="M464" s="43"/>
      <c r="N464" s="43"/>
      <c r="O464" s="43"/>
      <c r="P464" s="43">
        <v>57</v>
      </c>
      <c r="Q464" s="43" t="s">
        <v>172</v>
      </c>
      <c r="R464" s="43" t="s">
        <v>271</v>
      </c>
      <c r="S464" s="43" t="s">
        <v>159</v>
      </c>
      <c r="T464" s="43" t="s">
        <v>271</v>
      </c>
      <c r="U464" s="43" t="s">
        <v>159</v>
      </c>
      <c r="V464" s="2" t="str">
        <f t="shared" si="14"/>
        <v>('CA_L',NULL,'CA_L_C','2022','01','C','보통','보통','N','N','N','N','N','N','57','Y','SYSTEM',NOW(),'SYSTEM',NOW()),</v>
      </c>
    </row>
    <row r="465" spans="1:22" s="35" customFormat="1" x14ac:dyDescent="0.35">
      <c r="A465" s="43">
        <v>57</v>
      </c>
      <c r="B465" s="12" t="s">
        <v>1489</v>
      </c>
      <c r="C465" s="2"/>
      <c r="D465" s="12" t="s">
        <v>1491</v>
      </c>
      <c r="E465" s="43">
        <v>2022</v>
      </c>
      <c r="F465" s="12" t="s">
        <v>1962</v>
      </c>
      <c r="G465" s="92" t="str">
        <f t="shared" si="12"/>
        <v>01</v>
      </c>
      <c r="H465" s="40" t="s">
        <v>1355</v>
      </c>
      <c r="I465" s="40" t="s">
        <v>1355</v>
      </c>
      <c r="J465" s="92" t="str">
        <f t="shared" si="13"/>
        <v>Y</v>
      </c>
      <c r="K465" s="43"/>
      <c r="L465" s="43"/>
      <c r="M465" s="43"/>
      <c r="N465" s="43"/>
      <c r="O465" s="43"/>
      <c r="P465" s="43">
        <v>58</v>
      </c>
      <c r="Q465" s="43" t="s">
        <v>172</v>
      </c>
      <c r="R465" s="43" t="s">
        <v>271</v>
      </c>
      <c r="S465" s="43" t="s">
        <v>159</v>
      </c>
      <c r="T465" s="43" t="s">
        <v>271</v>
      </c>
      <c r="U465" s="43" t="s">
        <v>159</v>
      </c>
      <c r="V465" s="2" t="str">
        <f t="shared" si="14"/>
        <v>('CA_L_B',NULL,'CA_L_B_01','2022','01','01','몸체에 직접 인쇄','몸체에 직접 인쇄','Y','N','N','N','N','N','58','Y','SYSTEM',NOW(),'SYSTEM',NOW()),</v>
      </c>
    </row>
    <row r="466" spans="1:22" s="35" customFormat="1" x14ac:dyDescent="0.35">
      <c r="A466" s="43">
        <v>58</v>
      </c>
      <c r="B466" s="12" t="s">
        <v>1490</v>
      </c>
      <c r="C466" s="2"/>
      <c r="D466" s="12" t="s">
        <v>1492</v>
      </c>
      <c r="E466" s="43">
        <v>2022</v>
      </c>
      <c r="F466" s="12" t="s">
        <v>1962</v>
      </c>
      <c r="G466" s="92" t="str">
        <f t="shared" si="12"/>
        <v>01</v>
      </c>
      <c r="H466" s="40" t="s">
        <v>1356</v>
      </c>
      <c r="I466" s="40" t="s">
        <v>1356</v>
      </c>
      <c r="J466" s="92" t="str">
        <f t="shared" si="13"/>
        <v>Y</v>
      </c>
      <c r="K466" s="43"/>
      <c r="L466" s="92" t="s">
        <v>1964</v>
      </c>
      <c r="M466" s="43"/>
      <c r="N466" s="43"/>
      <c r="O466" s="43"/>
      <c r="P466" s="43">
        <v>59</v>
      </c>
      <c r="Q466" s="43" t="s">
        <v>172</v>
      </c>
      <c r="R466" s="43" t="s">
        <v>271</v>
      </c>
      <c r="S466" s="43" t="s">
        <v>159</v>
      </c>
      <c r="T466" s="43" t="s">
        <v>271</v>
      </c>
      <c r="U466" s="43" t="s">
        <v>159</v>
      </c>
      <c r="V466" s="2" t="str">
        <f t="shared" si="14"/>
        <v>('CA_L_C',NULL,'CA_L_C_01','2022','01','01','라벨 부착 (라벨재질 구분 불필요)','라벨 부착 (라벨재질 구분 불필요)','Y','N','Y','N','N','N','59','Y','SYSTEM',NOW(),'SYSTEM',NOW()),</v>
      </c>
    </row>
    <row r="467" spans="1:22" s="35" customFormat="1" x14ac:dyDescent="0.35">
      <c r="A467" s="43">
        <v>59</v>
      </c>
      <c r="B467" s="12" t="s">
        <v>1342</v>
      </c>
      <c r="C467" s="2"/>
      <c r="D467" s="12" t="s">
        <v>1451</v>
      </c>
      <c r="E467" s="43">
        <v>2022</v>
      </c>
      <c r="F467" s="12" t="s">
        <v>1962</v>
      </c>
      <c r="G467" s="92" t="str">
        <f t="shared" si="12"/>
        <v>04</v>
      </c>
      <c r="H467" s="40" t="s">
        <v>1379</v>
      </c>
      <c r="I467" s="40" t="s">
        <v>1379</v>
      </c>
      <c r="J467" s="92" t="str">
        <f t="shared" si="13"/>
        <v/>
      </c>
      <c r="K467" s="43"/>
      <c r="L467" s="43"/>
      <c r="M467" s="43"/>
      <c r="N467" s="43"/>
      <c r="O467" s="43"/>
      <c r="P467" s="43">
        <v>60</v>
      </c>
      <c r="Q467" s="43" t="s">
        <v>172</v>
      </c>
      <c r="R467" s="43" t="s">
        <v>271</v>
      </c>
      <c r="S467" s="43" t="s">
        <v>159</v>
      </c>
      <c r="T467" s="43" t="s">
        <v>271</v>
      </c>
      <c r="U467" s="43" t="s">
        <v>159</v>
      </c>
      <c r="V467" s="2" t="str">
        <f t="shared" si="14"/>
        <v>('CA',NULL,'CA_G','2022','01','04','라벨, 마개및잡자재','라벨, 마개및잡자재','N','N','N','N','N','N','60','Y','SYSTEM',NOW(),'SYSTEM',NOW()),</v>
      </c>
    </row>
    <row r="468" spans="1:22" s="35" customFormat="1" x14ac:dyDescent="0.35">
      <c r="A468" s="43">
        <v>60</v>
      </c>
      <c r="B468" s="12" t="s">
        <v>1451</v>
      </c>
      <c r="C468" s="2"/>
      <c r="D468" s="12" t="s">
        <v>1493</v>
      </c>
      <c r="E468" s="43">
        <v>2022</v>
      </c>
      <c r="F468" s="12" t="s">
        <v>1962</v>
      </c>
      <c r="G468" s="92" t="str">
        <f t="shared" si="12"/>
        <v>B</v>
      </c>
      <c r="H468" s="40" t="s">
        <v>1346</v>
      </c>
      <c r="I468" s="40" t="s">
        <v>1286</v>
      </c>
      <c r="J468" s="92" t="str">
        <f t="shared" si="13"/>
        <v/>
      </c>
      <c r="K468" s="43"/>
      <c r="L468" s="43"/>
      <c r="M468" s="43"/>
      <c r="N468" s="43"/>
      <c r="O468" s="43"/>
      <c r="P468" s="43">
        <v>61</v>
      </c>
      <c r="Q468" s="43" t="s">
        <v>172</v>
      </c>
      <c r="R468" s="43" t="s">
        <v>271</v>
      </c>
      <c r="S468" s="43" t="s">
        <v>159</v>
      </c>
      <c r="T468" s="43" t="s">
        <v>271</v>
      </c>
      <c r="U468" s="43" t="s">
        <v>159</v>
      </c>
      <c r="V468" s="2" t="str">
        <f t="shared" si="14"/>
        <v>('CA_G',NULL,'CA_G_B','2022','01','B','우수','우수','N','N','N','N','N','N','61','Y','SYSTEM',NOW(),'SYSTEM',NOW()),</v>
      </c>
    </row>
    <row r="469" spans="1:22" s="35" customFormat="1" x14ac:dyDescent="0.35">
      <c r="A469" s="43">
        <v>61</v>
      </c>
      <c r="B469" s="12" t="s">
        <v>1451</v>
      </c>
      <c r="C469" s="2"/>
      <c r="D469" s="12" t="s">
        <v>1494</v>
      </c>
      <c r="E469" s="43">
        <v>2022</v>
      </c>
      <c r="F469" s="12" t="s">
        <v>1962</v>
      </c>
      <c r="G469" s="92" t="str">
        <f t="shared" si="12"/>
        <v>C</v>
      </c>
      <c r="H469" s="40" t="s">
        <v>1350</v>
      </c>
      <c r="I469" s="40" t="s">
        <v>1290</v>
      </c>
      <c r="J469" s="92" t="str">
        <f t="shared" si="13"/>
        <v/>
      </c>
      <c r="K469" s="43"/>
      <c r="L469" s="43"/>
      <c r="M469" s="43"/>
      <c r="N469" s="43"/>
      <c r="O469" s="43"/>
      <c r="P469" s="43">
        <v>62</v>
      </c>
      <c r="Q469" s="43" t="s">
        <v>172</v>
      </c>
      <c r="R469" s="43" t="s">
        <v>271</v>
      </c>
      <c r="S469" s="43" t="s">
        <v>159</v>
      </c>
      <c r="T469" s="43" t="s">
        <v>271</v>
      </c>
      <c r="U469" s="43" t="s">
        <v>159</v>
      </c>
      <c r="V469" s="2" t="str">
        <f t="shared" si="14"/>
        <v>('CA_G',NULL,'CA_G_C','2022','01','C','보통','보통','N','N','N','N','N','N','62','Y','SYSTEM',NOW(),'SYSTEM',NOW()),</v>
      </c>
    </row>
    <row r="470" spans="1:22" s="35" customFormat="1" x14ac:dyDescent="0.35">
      <c r="A470" s="43">
        <v>62</v>
      </c>
      <c r="B470" s="12" t="s">
        <v>1493</v>
      </c>
      <c r="C470" s="2"/>
      <c r="D470" s="12" t="s">
        <v>1495</v>
      </c>
      <c r="E470" s="43">
        <v>2022</v>
      </c>
      <c r="F470" s="12" t="s">
        <v>1962</v>
      </c>
      <c r="G470" s="92" t="str">
        <f t="shared" si="12"/>
        <v>01</v>
      </c>
      <c r="H470" s="40" t="s">
        <v>1357</v>
      </c>
      <c r="I470" s="40" t="s">
        <v>1357</v>
      </c>
      <c r="J470" s="92" t="str">
        <f t="shared" si="13"/>
        <v>Y</v>
      </c>
      <c r="K470" s="43"/>
      <c r="L470" s="43"/>
      <c r="M470" s="43"/>
      <c r="N470" s="43"/>
      <c r="O470" s="43"/>
      <c r="P470" s="43">
        <v>63</v>
      </c>
      <c r="Q470" s="43" t="s">
        <v>172</v>
      </c>
      <c r="R470" s="43" t="s">
        <v>271</v>
      </c>
      <c r="S470" s="43" t="s">
        <v>159</v>
      </c>
      <c r="T470" s="43" t="s">
        <v>271</v>
      </c>
      <c r="U470" s="43" t="s">
        <v>159</v>
      </c>
      <c r="V470" s="2" t="str">
        <f t="shared" si="14"/>
        <v>('CA_G_B',NULL,'CA_G_B_01','2022','01','01','몸체와 동일한 재질','몸체와 동일한 재질','Y','N','N','N','N','N','63','Y','SYSTEM',NOW(),'SYSTEM',NOW()),</v>
      </c>
    </row>
    <row r="471" spans="1:22" s="35" customFormat="1" x14ac:dyDescent="0.35">
      <c r="A471" s="43">
        <v>63</v>
      </c>
      <c r="B471" s="12" t="s">
        <v>1493</v>
      </c>
      <c r="C471" s="2"/>
      <c r="D471" s="12" t="s">
        <v>1496</v>
      </c>
      <c r="E471" s="43">
        <v>2022</v>
      </c>
      <c r="F471" s="12" t="s">
        <v>1962</v>
      </c>
      <c r="G471" s="92" t="str">
        <f t="shared" si="12"/>
        <v>02</v>
      </c>
      <c r="H471" s="40" t="s">
        <v>1358</v>
      </c>
      <c r="I471" s="40" t="s">
        <v>1358</v>
      </c>
      <c r="J471" s="92" t="str">
        <f t="shared" si="13"/>
        <v>Y</v>
      </c>
      <c r="K471" s="43"/>
      <c r="L471" s="43"/>
      <c r="M471" s="43"/>
      <c r="N471" s="43"/>
      <c r="O471" s="43"/>
      <c r="P471" s="43">
        <v>64</v>
      </c>
      <c r="Q471" s="43" t="s">
        <v>172</v>
      </c>
      <c r="R471" s="43" t="s">
        <v>271</v>
      </c>
      <c r="S471" s="43" t="s">
        <v>159</v>
      </c>
      <c r="T471" s="43" t="s">
        <v>271</v>
      </c>
      <c r="U471" s="43" t="s">
        <v>159</v>
      </c>
      <c r="V471" s="2" t="str">
        <f t="shared" si="14"/>
        <v>('CA_G_B',NULL,'CA_G_B_02','2022','01','02','알루미늄 재질','알루미늄 재질','Y','N','N','N','N','N','64','Y','SYSTEM',NOW(),'SYSTEM',NOW()),</v>
      </c>
    </row>
    <row r="472" spans="1:22" s="35" customFormat="1" x14ac:dyDescent="0.35">
      <c r="A472" s="43">
        <v>64</v>
      </c>
      <c r="B472" s="12" t="s">
        <v>1494</v>
      </c>
      <c r="C472" s="2"/>
      <c r="D472" s="12" t="s">
        <v>1497</v>
      </c>
      <c r="E472" s="43">
        <v>2022</v>
      </c>
      <c r="F472" s="12" t="s">
        <v>1962</v>
      </c>
      <c r="G472" s="92" t="str">
        <f t="shared" si="12"/>
        <v>01</v>
      </c>
      <c r="H472" s="40" t="s">
        <v>1359</v>
      </c>
      <c r="I472" s="40" t="s">
        <v>1359</v>
      </c>
      <c r="J472" s="92" t="str">
        <f t="shared" si="13"/>
        <v>Y</v>
      </c>
      <c r="K472" s="43"/>
      <c r="L472" s="43"/>
      <c r="M472" s="43"/>
      <c r="N472" s="43"/>
      <c r="O472" s="43"/>
      <c r="P472" s="43">
        <v>65</v>
      </c>
      <c r="Q472" s="43" t="s">
        <v>172</v>
      </c>
      <c r="R472" s="43" t="s">
        <v>271</v>
      </c>
      <c r="S472" s="43" t="s">
        <v>159</v>
      </c>
      <c r="T472" s="43" t="s">
        <v>271</v>
      </c>
      <c r="U472" s="43" t="s">
        <v>159</v>
      </c>
      <c r="V472" s="2" t="str">
        <f t="shared" si="14"/>
        <v>('CA_G_C',NULL,'CA_G_C_01','2022','01','01','철, 알루미늄 이외의 재질(마개 잡자재, 재질 구분 불필요)','철, 알루미늄 이외의 재질(마개 잡자재, 재질 구분 불필요)','Y','N','N','N','N','N','65','Y','SYSTEM',NOW(),'SYSTEM',NOW()),</v>
      </c>
    </row>
    <row r="473" spans="1:22" s="35" customFormat="1" x14ac:dyDescent="0.35">
      <c r="A473" s="43">
        <v>65</v>
      </c>
      <c r="B473" s="43" t="s">
        <v>1296</v>
      </c>
      <c r="C473" s="2"/>
      <c r="D473" s="12" t="s">
        <v>1361</v>
      </c>
      <c r="E473" s="43">
        <v>2022</v>
      </c>
      <c r="F473" s="12" t="s">
        <v>1962</v>
      </c>
      <c r="G473" s="92" t="str">
        <f t="shared" ref="G473:G536" si="15">IF(H473="종이팩","01",IF(H473="유리병","02",IF(H473="금속캔","03",IF(H473="금속캔(알루미늄)","04",IF(H473="일반 발포합성수지 단일·복합재질","05",IF(H473="폴리스티렌페이퍼(PSP)","06",IF(H473="페트병","07",IF(H473="단일재질 용기, 트레이류(페트병, 발포합성수지 제외)","08",IF(H473="합성수지 필름·시트류 (페트병, 발포합성수지 제외)","09",IF(H473="몸체","01",IF(H473="라벨","02",IF(H473="마개및잡자재","03",IF(H473="라벨, 마개및잡자재","04",IF(H473="최우수","A",IF(H473="우수","B",IF(H473="보통","C",IF(H473="어려움","D",RIGHT(D473,2))))))))))))))))))</f>
        <v>04</v>
      </c>
      <c r="H473" s="40" t="s">
        <v>1360</v>
      </c>
      <c r="I473" s="40" t="s">
        <v>1360</v>
      </c>
      <c r="J473" s="92" t="str">
        <f t="shared" ref="J473:J536" si="16">IF(ISNUMBER(SEARCH("_D_",D473))=FALSE,IF(LEN(D473)-LEN(SUBSTITUTE(D473,"_",""))=3,"Y",""),"")</f>
        <v/>
      </c>
      <c r="K473" s="43"/>
      <c r="L473" s="43"/>
      <c r="M473" s="43"/>
      <c r="N473" s="43"/>
      <c r="O473" s="43"/>
      <c r="P473" s="43">
        <v>66</v>
      </c>
      <c r="Q473" s="43" t="s">
        <v>172</v>
      </c>
      <c r="R473" s="43" t="s">
        <v>271</v>
      </c>
      <c r="S473" s="43" t="s">
        <v>159</v>
      </c>
      <c r="T473" s="43" t="s">
        <v>271</v>
      </c>
      <c r="U473" s="43" t="s">
        <v>159</v>
      </c>
      <c r="V473" s="2" t="str">
        <f t="shared" ref="V473:V536" si="17">"('"&amp;B473&amp;"',"&amp;IF(C473="","NULL","'"&amp;C473&amp;"'")&amp;",'"&amp;D473&amp;"','"&amp;E473&amp;"','"&amp;F473&amp;"',"&amp;IF(G473="","NULL","'"&amp;G473&amp;"'")&amp;","&amp;IF(H473="","NULL","'"&amp;H473&amp;"'")&amp;","&amp;IF(I473="","NULL","'"&amp;I473&amp;"'")&amp;","&amp;IF(J473="","'N'","'"&amp;J473&amp;"'")&amp;","&amp;IF(K473="","'N'","'"&amp;K473&amp;"'")&amp;","&amp;IF(L473="","'N'","'"&amp;L473&amp;"'")&amp;","&amp;IF(M473="","'N'","'"&amp;M473&amp;"'")&amp;","&amp;IF(N473="","'N'",""&amp;N473&amp;"'")&amp;","&amp;IF(O473="","'N'",""&amp;O473&amp;"'")&amp;","&amp;IF(P473="","0","'"&amp;P473&amp;"'")&amp;",'"&amp;Q473&amp;"','"&amp;R473&amp;"',"&amp;S473&amp;",'"&amp;T473&amp;"',"&amp;U473&amp;IF(A474="",");","),")</f>
        <v>('GROUP_ID',NULL,'AL','2022','01','04','금속캔(알루미늄)','금속캔(알루미늄)','N','N','N','N','N','N','66','Y','SYSTEM',NOW(),'SYSTEM',NOW()),</v>
      </c>
    </row>
    <row r="474" spans="1:22" s="35" customFormat="1" x14ac:dyDescent="0.35">
      <c r="A474" s="43">
        <v>66</v>
      </c>
      <c r="B474" s="12" t="s">
        <v>1361</v>
      </c>
      <c r="C474" s="2"/>
      <c r="D474" s="12" t="s">
        <v>1452</v>
      </c>
      <c r="E474" s="43">
        <v>2022</v>
      </c>
      <c r="F474" s="12" t="s">
        <v>1962</v>
      </c>
      <c r="G474" s="92" t="str">
        <f t="shared" si="15"/>
        <v>01</v>
      </c>
      <c r="H474" s="40" t="s">
        <v>1344</v>
      </c>
      <c r="I474" s="40" t="s">
        <v>1285</v>
      </c>
      <c r="J474" s="92" t="str">
        <f t="shared" si="16"/>
        <v/>
      </c>
      <c r="K474" s="43"/>
      <c r="L474" s="43"/>
      <c r="M474" s="43"/>
      <c r="N474" s="43"/>
      <c r="O474" s="43"/>
      <c r="P474" s="43">
        <v>67</v>
      </c>
      <c r="Q474" s="43" t="s">
        <v>172</v>
      </c>
      <c r="R474" s="43" t="s">
        <v>271</v>
      </c>
      <c r="S474" s="43" t="s">
        <v>159</v>
      </c>
      <c r="T474" s="43" t="s">
        <v>271</v>
      </c>
      <c r="U474" s="43" t="s">
        <v>159</v>
      </c>
      <c r="V474" s="2" t="str">
        <f t="shared" si="17"/>
        <v>('AL',NULL,'AL_B','2022','01','01','몸체','몸체','N','N','N','N','N','N','67','Y','SYSTEM',NOW(),'SYSTEM',NOW()),</v>
      </c>
    </row>
    <row r="475" spans="1:22" s="35" customFormat="1" x14ac:dyDescent="0.35">
      <c r="A475" s="43">
        <v>67</v>
      </c>
      <c r="B475" s="12" t="s">
        <v>1452</v>
      </c>
      <c r="C475" s="2"/>
      <c r="D475" s="12" t="s">
        <v>1474</v>
      </c>
      <c r="E475" s="43">
        <v>2022</v>
      </c>
      <c r="F475" s="12" t="s">
        <v>1962</v>
      </c>
      <c r="G475" s="92" t="str">
        <f t="shared" si="15"/>
        <v>B</v>
      </c>
      <c r="H475" s="40" t="s">
        <v>1346</v>
      </c>
      <c r="I475" s="40" t="s">
        <v>1286</v>
      </c>
      <c r="J475" s="92" t="str">
        <f t="shared" si="16"/>
        <v/>
      </c>
      <c r="K475" s="43"/>
      <c r="L475" s="43"/>
      <c r="M475" s="43"/>
      <c r="N475" s="43"/>
      <c r="O475" s="43"/>
      <c r="P475" s="43">
        <v>68</v>
      </c>
      <c r="Q475" s="43" t="s">
        <v>172</v>
      </c>
      <c r="R475" s="43" t="s">
        <v>271</v>
      </c>
      <c r="S475" s="43" t="s">
        <v>159</v>
      </c>
      <c r="T475" s="43" t="s">
        <v>271</v>
      </c>
      <c r="U475" s="43" t="s">
        <v>159</v>
      </c>
      <c r="V475" s="2" t="str">
        <f t="shared" si="17"/>
        <v>('AL_B',NULL,'AL_B_B','2022','01','B','우수','우수','N','N','N','N','N','N','68','Y','SYSTEM',NOW(),'SYSTEM',NOW()),</v>
      </c>
    </row>
    <row r="476" spans="1:22" s="35" customFormat="1" x14ac:dyDescent="0.35">
      <c r="A476" s="43">
        <v>68</v>
      </c>
      <c r="B476" s="12" t="s">
        <v>1452</v>
      </c>
      <c r="C476" s="2"/>
      <c r="D476" s="12" t="s">
        <v>1475</v>
      </c>
      <c r="E476" s="43">
        <v>2022</v>
      </c>
      <c r="F476" s="12" t="s">
        <v>1962</v>
      </c>
      <c r="G476" s="92" t="str">
        <f t="shared" si="15"/>
        <v>D</v>
      </c>
      <c r="H476" s="40" t="s">
        <v>1348</v>
      </c>
      <c r="I476" s="40" t="s">
        <v>1287</v>
      </c>
      <c r="J476" s="92" t="str">
        <f t="shared" si="16"/>
        <v/>
      </c>
      <c r="K476" s="43"/>
      <c r="L476" s="43"/>
      <c r="M476" s="43"/>
      <c r="N476" s="43"/>
      <c r="O476" s="43"/>
      <c r="P476" s="43">
        <v>69</v>
      </c>
      <c r="Q476" s="43" t="s">
        <v>172</v>
      </c>
      <c r="R476" s="43" t="s">
        <v>271</v>
      </c>
      <c r="S476" s="43" t="s">
        <v>159</v>
      </c>
      <c r="T476" s="43" t="s">
        <v>271</v>
      </c>
      <c r="U476" s="43" t="s">
        <v>159</v>
      </c>
      <c r="V476" s="2" t="str">
        <f t="shared" si="17"/>
        <v>('AL_B',NULL,'AL_B_D','2022','01','D','어려움','어려움','N','N','N','N','N','N','69','Y','SYSTEM',NOW(),'SYSTEM',NOW()),</v>
      </c>
    </row>
    <row r="477" spans="1:22" s="35" customFormat="1" x14ac:dyDescent="0.35">
      <c r="A477" s="43">
        <v>69</v>
      </c>
      <c r="B477" s="12" t="s">
        <v>1474</v>
      </c>
      <c r="C477" s="2"/>
      <c r="D477" s="12" t="s">
        <v>1476</v>
      </c>
      <c r="E477" s="43">
        <v>2022</v>
      </c>
      <c r="F477" s="12" t="s">
        <v>1962</v>
      </c>
      <c r="G477" s="92" t="str">
        <f t="shared" si="15"/>
        <v>01</v>
      </c>
      <c r="H477" s="40" t="s">
        <v>1365</v>
      </c>
      <c r="I477" s="40" t="s">
        <v>1365</v>
      </c>
      <c r="J477" s="92" t="str">
        <f t="shared" si="16"/>
        <v>Y</v>
      </c>
      <c r="K477" s="43"/>
      <c r="L477" s="43"/>
      <c r="M477" s="43"/>
      <c r="N477" s="43"/>
      <c r="O477" s="43"/>
      <c r="P477" s="43">
        <v>70</v>
      </c>
      <c r="Q477" s="43" t="s">
        <v>172</v>
      </c>
      <c r="R477" s="43" t="s">
        <v>271</v>
      </c>
      <c r="S477" s="43" t="s">
        <v>159</v>
      </c>
      <c r="T477" s="43" t="s">
        <v>271</v>
      </c>
      <c r="U477" s="43" t="s">
        <v>159</v>
      </c>
      <c r="V477" s="2" t="str">
        <f t="shared" si="17"/>
        <v>('AL_B_B',NULL,'AL_B_B_01','2022','01','01','금속 알루미늄 캔','금속 알루미늄 캔','Y','N','N','N','N','N','70','Y','SYSTEM',NOW(),'SYSTEM',NOW()),</v>
      </c>
    </row>
    <row r="478" spans="1:22" s="35" customFormat="1" x14ac:dyDescent="0.35">
      <c r="A478" s="43">
        <v>70</v>
      </c>
      <c r="B478" s="12" t="s">
        <v>1475</v>
      </c>
      <c r="C478" s="2"/>
      <c r="D478" s="12" t="s">
        <v>1477</v>
      </c>
      <c r="E478" s="43">
        <v>2022</v>
      </c>
      <c r="F478" s="12" t="s">
        <v>1962</v>
      </c>
      <c r="G478" s="92" t="str">
        <f t="shared" si="15"/>
        <v>01</v>
      </c>
      <c r="H478" s="40" t="s">
        <v>1366</v>
      </c>
      <c r="I478" s="40" t="s">
        <v>1366</v>
      </c>
      <c r="J478" s="92" t="str">
        <f t="shared" si="16"/>
        <v/>
      </c>
      <c r="K478" s="43"/>
      <c r="L478" s="43"/>
      <c r="M478" s="43"/>
      <c r="N478" s="43"/>
      <c r="O478" s="43"/>
      <c r="P478" s="43">
        <v>71</v>
      </c>
      <c r="Q478" s="43" t="s">
        <v>172</v>
      </c>
      <c r="R478" s="43" t="s">
        <v>271</v>
      </c>
      <c r="S478" s="43" t="s">
        <v>159</v>
      </c>
      <c r="T478" s="43" t="s">
        <v>271</v>
      </c>
      <c r="U478" s="43" t="s">
        <v>159</v>
      </c>
      <c r="V478" s="2" t="str">
        <f t="shared" si="17"/>
        <v>('AL_B_D',NULL,'AL_B_D_01','2022','01','01','알루미늄 이외의 복합재질 구조 (재질 구분 불필요)','알루미늄 이외의 복합재질 구조 (재질 구분 불필요)','N','N','N','N','N','N','71','Y','SYSTEM',NOW(),'SYSTEM',NOW()),</v>
      </c>
    </row>
    <row r="479" spans="1:22" s="35" customFormat="1" x14ac:dyDescent="0.35">
      <c r="A479" s="43">
        <v>71</v>
      </c>
      <c r="B479" s="12" t="s">
        <v>1361</v>
      </c>
      <c r="C479" s="2"/>
      <c r="D479" s="12" t="s">
        <v>1472</v>
      </c>
      <c r="E479" s="43">
        <v>2022</v>
      </c>
      <c r="F479" s="12" t="s">
        <v>1962</v>
      </c>
      <c r="G479" s="92" t="str">
        <f t="shared" si="15"/>
        <v>02</v>
      </c>
      <c r="H479" s="40" t="s">
        <v>1354</v>
      </c>
      <c r="I479" s="40" t="s">
        <v>1312</v>
      </c>
      <c r="J479" s="92" t="str">
        <f t="shared" si="16"/>
        <v/>
      </c>
      <c r="K479" s="43"/>
      <c r="L479" s="43"/>
      <c r="M479" s="43"/>
      <c r="N479" s="43"/>
      <c r="O479" s="43"/>
      <c r="P479" s="43">
        <v>72</v>
      </c>
      <c r="Q479" s="43" t="s">
        <v>172</v>
      </c>
      <c r="R479" s="43" t="s">
        <v>271</v>
      </c>
      <c r="S479" s="43" t="s">
        <v>159</v>
      </c>
      <c r="T479" s="43" t="s">
        <v>271</v>
      </c>
      <c r="U479" s="43" t="s">
        <v>159</v>
      </c>
      <c r="V479" s="2" t="str">
        <f t="shared" si="17"/>
        <v>('AL',NULL,'AL_L','2022','01','02','라벨','라벨','N','N','N','N','N','N','72','Y','SYSTEM',NOW(),'SYSTEM',NOW()),</v>
      </c>
    </row>
    <row r="480" spans="1:22" s="35" customFormat="1" x14ac:dyDescent="0.35">
      <c r="A480" s="43">
        <v>72</v>
      </c>
      <c r="B480" s="12" t="s">
        <v>1472</v>
      </c>
      <c r="C480" s="2"/>
      <c r="D480" s="12" t="s">
        <v>1498</v>
      </c>
      <c r="E480" s="43">
        <v>2022</v>
      </c>
      <c r="F480" s="12" t="s">
        <v>1962</v>
      </c>
      <c r="G480" s="92" t="str">
        <f t="shared" si="15"/>
        <v>B</v>
      </c>
      <c r="H480" s="40" t="s">
        <v>1346</v>
      </c>
      <c r="I480" s="40" t="s">
        <v>1286</v>
      </c>
      <c r="J480" s="92" t="str">
        <f t="shared" si="16"/>
        <v/>
      </c>
      <c r="K480" s="43"/>
      <c r="L480" s="43"/>
      <c r="M480" s="43"/>
      <c r="N480" s="43"/>
      <c r="O480" s="43"/>
      <c r="P480" s="43">
        <v>73</v>
      </c>
      <c r="Q480" s="43" t="s">
        <v>172</v>
      </c>
      <c r="R480" s="43" t="s">
        <v>271</v>
      </c>
      <c r="S480" s="43" t="s">
        <v>159</v>
      </c>
      <c r="T480" s="43" t="s">
        <v>271</v>
      </c>
      <c r="U480" s="43" t="s">
        <v>159</v>
      </c>
      <c r="V480" s="2" t="str">
        <f t="shared" si="17"/>
        <v>('AL_L',NULL,'AL_L_B','2022','01','B','우수','우수','N','N','N','N','N','N','73','Y','SYSTEM',NOW(),'SYSTEM',NOW()),</v>
      </c>
    </row>
    <row r="481" spans="1:22" s="35" customFormat="1" x14ac:dyDescent="0.35">
      <c r="A481" s="43">
        <v>73</v>
      </c>
      <c r="B481" s="12" t="s">
        <v>1472</v>
      </c>
      <c r="C481" s="2"/>
      <c r="D481" s="12" t="s">
        <v>1499</v>
      </c>
      <c r="E481" s="43">
        <v>2022</v>
      </c>
      <c r="F481" s="12" t="s">
        <v>1962</v>
      </c>
      <c r="G481" s="92" t="str">
        <f t="shared" si="15"/>
        <v>C</v>
      </c>
      <c r="H481" s="40" t="s">
        <v>1350</v>
      </c>
      <c r="I481" s="40" t="s">
        <v>1290</v>
      </c>
      <c r="J481" s="92" t="str">
        <f t="shared" si="16"/>
        <v/>
      </c>
      <c r="K481" s="43"/>
      <c r="L481" s="43"/>
      <c r="M481" s="43"/>
      <c r="N481" s="43"/>
      <c r="O481" s="43"/>
      <c r="P481" s="43">
        <v>74</v>
      </c>
      <c r="Q481" s="43" t="s">
        <v>172</v>
      </c>
      <c r="R481" s="43" t="s">
        <v>271</v>
      </c>
      <c r="S481" s="43" t="s">
        <v>159</v>
      </c>
      <c r="T481" s="43" t="s">
        <v>271</v>
      </c>
      <c r="U481" s="43" t="s">
        <v>159</v>
      </c>
      <c r="V481" s="2" t="str">
        <f t="shared" si="17"/>
        <v>('AL_L',NULL,'AL_L_C','2022','01','C','보통','보통','N','N','N','N','N','N','74','Y','SYSTEM',NOW(),'SYSTEM',NOW()),</v>
      </c>
    </row>
    <row r="482" spans="1:22" s="35" customFormat="1" x14ac:dyDescent="0.35">
      <c r="A482" s="43">
        <v>74</v>
      </c>
      <c r="B482" s="12" t="s">
        <v>1472</v>
      </c>
      <c r="C482" s="2"/>
      <c r="D482" s="12" t="s">
        <v>1500</v>
      </c>
      <c r="E482" s="43">
        <v>2022</v>
      </c>
      <c r="F482" s="12" t="s">
        <v>1962</v>
      </c>
      <c r="G482" s="92" t="str">
        <f t="shared" si="15"/>
        <v>D</v>
      </c>
      <c r="H482" s="40" t="s">
        <v>1348</v>
      </c>
      <c r="I482" s="40" t="s">
        <v>1287</v>
      </c>
      <c r="J482" s="92" t="str">
        <f t="shared" si="16"/>
        <v/>
      </c>
      <c r="K482" s="43"/>
      <c r="L482" s="43"/>
      <c r="M482" s="43"/>
      <c r="N482" s="43"/>
      <c r="O482" s="43"/>
      <c r="P482" s="43">
        <v>75</v>
      </c>
      <c r="Q482" s="43" t="s">
        <v>172</v>
      </c>
      <c r="R482" s="43" t="s">
        <v>271</v>
      </c>
      <c r="S482" s="43" t="s">
        <v>159</v>
      </c>
      <c r="T482" s="43" t="s">
        <v>271</v>
      </c>
      <c r="U482" s="43" t="s">
        <v>159</v>
      </c>
      <c r="V482" s="2" t="str">
        <f t="shared" si="17"/>
        <v>('AL_L',NULL,'AL_L_D','2022','01','D','어려움','어려움','N','N','N','N','N','N','75','Y','SYSTEM',NOW(),'SYSTEM',NOW()),</v>
      </c>
    </row>
    <row r="483" spans="1:22" s="35" customFormat="1" x14ac:dyDescent="0.35">
      <c r="A483" s="43">
        <v>75</v>
      </c>
      <c r="B483" s="12" t="s">
        <v>1498</v>
      </c>
      <c r="C483" s="2"/>
      <c r="D483" s="12" t="s">
        <v>1501</v>
      </c>
      <c r="E483" s="43">
        <v>2022</v>
      </c>
      <c r="F483" s="12" t="s">
        <v>1962</v>
      </c>
      <c r="G483" s="92" t="str">
        <f t="shared" si="15"/>
        <v>01</v>
      </c>
      <c r="H483" s="40" t="s">
        <v>1355</v>
      </c>
      <c r="I483" s="40" t="s">
        <v>1355</v>
      </c>
      <c r="J483" s="92" t="str">
        <f t="shared" si="16"/>
        <v>Y</v>
      </c>
      <c r="K483" s="43"/>
      <c r="L483" s="92" t="s">
        <v>1964</v>
      </c>
      <c r="M483" s="43"/>
      <c r="N483" s="43"/>
      <c r="O483" s="43"/>
      <c r="P483" s="43">
        <v>76</v>
      </c>
      <c r="Q483" s="43" t="s">
        <v>172</v>
      </c>
      <c r="R483" s="43" t="s">
        <v>271</v>
      </c>
      <c r="S483" s="43" t="s">
        <v>159</v>
      </c>
      <c r="T483" s="43" t="s">
        <v>271</v>
      </c>
      <c r="U483" s="43" t="s">
        <v>159</v>
      </c>
      <c r="V483" s="2" t="str">
        <f t="shared" si="17"/>
        <v>('AL_L_B',NULL,'AL_L_B_01','2022','01','01','몸체에 직접 인쇄','몸체에 직접 인쇄','Y','N','Y','N','N','N','76','Y','SYSTEM',NOW(),'SYSTEM',NOW()),</v>
      </c>
    </row>
    <row r="484" spans="1:22" s="35" customFormat="1" x14ac:dyDescent="0.35">
      <c r="A484" s="43">
        <v>76</v>
      </c>
      <c r="B484" s="12" t="s">
        <v>1499</v>
      </c>
      <c r="C484" s="2"/>
      <c r="D484" s="12" t="s">
        <v>1502</v>
      </c>
      <c r="E484" s="43">
        <v>2022</v>
      </c>
      <c r="F484" s="12" t="s">
        <v>1962</v>
      </c>
      <c r="G484" s="92" t="str">
        <f t="shared" si="15"/>
        <v>01</v>
      </c>
      <c r="H484" s="40" t="s">
        <v>1362</v>
      </c>
      <c r="I484" s="40" t="s">
        <v>1362</v>
      </c>
      <c r="J484" s="92" t="str">
        <f t="shared" si="16"/>
        <v>Y</v>
      </c>
      <c r="K484" s="43"/>
      <c r="L484" s="43"/>
      <c r="M484" s="43"/>
      <c r="N484" s="43"/>
      <c r="O484" s="43"/>
      <c r="P484" s="43">
        <v>77</v>
      </c>
      <c r="Q484" s="43" t="s">
        <v>172</v>
      </c>
      <c r="R484" s="43" t="s">
        <v>271</v>
      </c>
      <c r="S484" s="43" t="s">
        <v>159</v>
      </c>
      <c r="T484" s="43" t="s">
        <v>271</v>
      </c>
      <c r="U484" s="43" t="s">
        <v>159</v>
      </c>
      <c r="V484" s="2" t="str">
        <f t="shared" si="17"/>
        <v>('AL_L_C',NULL,'AL_L_C_01','2022','01','01','몸체와 동일한 재질의 라벨','몸체와 동일한 재질의 라벨','Y','N','N','N','N','N','77','Y','SYSTEM',NOW(),'SYSTEM',NOW()),</v>
      </c>
    </row>
    <row r="485" spans="1:22" s="35" customFormat="1" x14ac:dyDescent="0.35">
      <c r="A485" s="43">
        <v>77</v>
      </c>
      <c r="B485" s="12" t="s">
        <v>1499</v>
      </c>
      <c r="C485" s="2"/>
      <c r="D485" s="12" t="s">
        <v>1503</v>
      </c>
      <c r="E485" s="43">
        <v>2022</v>
      </c>
      <c r="F485" s="12" t="s">
        <v>1962</v>
      </c>
      <c r="G485" s="92" t="str">
        <f t="shared" si="15"/>
        <v>02</v>
      </c>
      <c r="H485" s="40" t="s">
        <v>1363</v>
      </c>
      <c r="I485" s="40" t="s">
        <v>1363</v>
      </c>
      <c r="J485" s="92" t="str">
        <f t="shared" si="16"/>
        <v>Y</v>
      </c>
      <c r="K485" s="43"/>
      <c r="L485" s="92" t="s">
        <v>1964</v>
      </c>
      <c r="M485" s="43"/>
      <c r="N485" s="43"/>
      <c r="O485" s="43"/>
      <c r="P485" s="43">
        <v>78</v>
      </c>
      <c r="Q485" s="43" t="s">
        <v>172</v>
      </c>
      <c r="R485" s="43" t="s">
        <v>271</v>
      </c>
      <c r="S485" s="43" t="s">
        <v>159</v>
      </c>
      <c r="T485" s="43" t="s">
        <v>271</v>
      </c>
      <c r="U485" s="43" t="s">
        <v>159</v>
      </c>
      <c r="V485" s="2" t="str">
        <f t="shared" si="17"/>
        <v>('AL_L_C',NULL,'AL_L_C_02','2022','01','02','몸체와 다른 재질로서 몸체와 분리가 가능한 라벨 (재질 구분 불필요)','몸체와 다른 재질로서 몸체와 분리가 가능한 라벨 (재질 구분 불필요)','Y','N','Y','N','N','N','78','Y','SYSTEM',NOW(),'SYSTEM',NOW()),</v>
      </c>
    </row>
    <row r="486" spans="1:22" s="35" customFormat="1" x14ac:dyDescent="0.35">
      <c r="A486" s="43">
        <v>78</v>
      </c>
      <c r="B486" s="12" t="s">
        <v>1500</v>
      </c>
      <c r="C486" s="2"/>
      <c r="D486" s="12" t="s">
        <v>1504</v>
      </c>
      <c r="E486" s="43">
        <v>2022</v>
      </c>
      <c r="F486" s="12" t="s">
        <v>1962</v>
      </c>
      <c r="G486" s="92" t="str">
        <f t="shared" si="15"/>
        <v>01</v>
      </c>
      <c r="H486" s="40" t="s">
        <v>1364</v>
      </c>
      <c r="I486" s="40" t="s">
        <v>1364</v>
      </c>
      <c r="J486" s="92" t="str">
        <f t="shared" si="16"/>
        <v/>
      </c>
      <c r="K486" s="43"/>
      <c r="L486" s="43"/>
      <c r="M486" s="43"/>
      <c r="N486" s="43"/>
      <c r="O486" s="43"/>
      <c r="P486" s="43">
        <v>79</v>
      </c>
      <c r="Q486" s="43" t="s">
        <v>172</v>
      </c>
      <c r="R486" s="43" t="s">
        <v>271</v>
      </c>
      <c r="S486" s="43" t="s">
        <v>159</v>
      </c>
      <c r="T486" s="43" t="s">
        <v>271</v>
      </c>
      <c r="U486" s="43" t="s">
        <v>159</v>
      </c>
      <c r="V486" s="2" t="str">
        <f t="shared" si="17"/>
        <v>('AL_L_D',NULL,'AL_L_D_01','2022','01','01','몸체와 다른 재질로서 몸체와 분리가 불가능한 경우','몸체와 다른 재질로서 몸체와 분리가 불가능한 경우','N','N','N','N','N','N','79','Y','SYSTEM',NOW(),'SYSTEM',NOW()),</v>
      </c>
    </row>
    <row r="487" spans="1:22" s="35" customFormat="1" x14ac:dyDescent="0.35">
      <c r="A487" s="43">
        <v>79</v>
      </c>
      <c r="B487" s="12" t="s">
        <v>1361</v>
      </c>
      <c r="C487" s="2"/>
      <c r="D487" s="12" t="s">
        <v>1473</v>
      </c>
      <c r="E487" s="43">
        <v>2022</v>
      </c>
      <c r="F487" s="12" t="s">
        <v>1962</v>
      </c>
      <c r="G487" s="92" t="str">
        <f t="shared" si="15"/>
        <v>04</v>
      </c>
      <c r="H487" s="40" t="s">
        <v>1379</v>
      </c>
      <c r="I487" s="40" t="s">
        <v>1379</v>
      </c>
      <c r="J487" s="92" t="str">
        <f t="shared" si="16"/>
        <v/>
      </c>
      <c r="K487" s="43"/>
      <c r="L487" s="43"/>
      <c r="M487" s="43"/>
      <c r="N487" s="43"/>
      <c r="O487" s="43"/>
      <c r="P487" s="43">
        <v>80</v>
      </c>
      <c r="Q487" s="43" t="s">
        <v>172</v>
      </c>
      <c r="R487" s="43" t="s">
        <v>271</v>
      </c>
      <c r="S487" s="43" t="s">
        <v>159</v>
      </c>
      <c r="T487" s="43" t="s">
        <v>271</v>
      </c>
      <c r="U487" s="43" t="s">
        <v>159</v>
      </c>
      <c r="V487" s="2" t="str">
        <f t="shared" si="17"/>
        <v>('AL',NULL,'AL_G','2022','01','04','라벨, 마개및잡자재','라벨, 마개및잡자재','N','N','N','N','N','N','80','Y','SYSTEM',NOW(),'SYSTEM',NOW()),</v>
      </c>
    </row>
    <row r="488" spans="1:22" s="35" customFormat="1" x14ac:dyDescent="0.35">
      <c r="A488" s="43">
        <v>80</v>
      </c>
      <c r="B488" s="12" t="s">
        <v>1473</v>
      </c>
      <c r="C488" s="2"/>
      <c r="D488" s="12" t="s">
        <v>1505</v>
      </c>
      <c r="E488" s="43">
        <v>2022</v>
      </c>
      <c r="F488" s="12" t="s">
        <v>1962</v>
      </c>
      <c r="G488" s="92" t="str">
        <f t="shared" si="15"/>
        <v>B</v>
      </c>
      <c r="H488" s="40" t="s">
        <v>1346</v>
      </c>
      <c r="I488" s="40" t="s">
        <v>1286</v>
      </c>
      <c r="J488" s="92" t="str">
        <f t="shared" si="16"/>
        <v/>
      </c>
      <c r="K488" s="43"/>
      <c r="L488" s="43"/>
      <c r="M488" s="43"/>
      <c r="N488" s="43"/>
      <c r="O488" s="43"/>
      <c r="P488" s="43">
        <v>81</v>
      </c>
      <c r="Q488" s="43" t="s">
        <v>172</v>
      </c>
      <c r="R488" s="43" t="s">
        <v>271</v>
      </c>
      <c r="S488" s="43" t="s">
        <v>159</v>
      </c>
      <c r="T488" s="43" t="s">
        <v>271</v>
      </c>
      <c r="U488" s="43" t="s">
        <v>159</v>
      </c>
      <c r="V488" s="2" t="str">
        <f t="shared" si="17"/>
        <v>('AL_G',NULL,'AL_G_B','2022','01','B','우수','우수','N','N','N','N','N','N','81','Y','SYSTEM',NOW(),'SYSTEM',NOW()),</v>
      </c>
    </row>
    <row r="489" spans="1:22" s="35" customFormat="1" x14ac:dyDescent="0.35">
      <c r="A489" s="43">
        <v>81</v>
      </c>
      <c r="B489" s="12" t="s">
        <v>1473</v>
      </c>
      <c r="C489" s="2"/>
      <c r="D489" s="12" t="s">
        <v>1506</v>
      </c>
      <c r="E489" s="43">
        <v>2022</v>
      </c>
      <c r="F489" s="12" t="s">
        <v>1962</v>
      </c>
      <c r="G489" s="92" t="str">
        <f t="shared" si="15"/>
        <v>C</v>
      </c>
      <c r="H489" s="40" t="s">
        <v>1350</v>
      </c>
      <c r="I489" s="40" t="s">
        <v>1290</v>
      </c>
      <c r="J489" s="92" t="str">
        <f t="shared" si="16"/>
        <v/>
      </c>
      <c r="K489" s="43"/>
      <c r="L489" s="43"/>
      <c r="M489" s="43"/>
      <c r="N489" s="43"/>
      <c r="O489" s="43"/>
      <c r="P489" s="43">
        <v>82</v>
      </c>
      <c r="Q489" s="43" t="s">
        <v>172</v>
      </c>
      <c r="R489" s="43" t="s">
        <v>271</v>
      </c>
      <c r="S489" s="43" t="s">
        <v>159</v>
      </c>
      <c r="T489" s="43" t="s">
        <v>271</v>
      </c>
      <c r="U489" s="43" t="s">
        <v>159</v>
      </c>
      <c r="V489" s="2" t="str">
        <f t="shared" si="17"/>
        <v>('AL_G',NULL,'AL_G_C','2022','01','C','보통','보통','N','N','N','N','N','N','82','Y','SYSTEM',NOW(),'SYSTEM',NOW()),</v>
      </c>
    </row>
    <row r="490" spans="1:22" s="35" customFormat="1" x14ac:dyDescent="0.35">
      <c r="A490" s="43">
        <v>82</v>
      </c>
      <c r="B490" s="12" t="s">
        <v>1473</v>
      </c>
      <c r="C490" s="2"/>
      <c r="D490" s="12" t="s">
        <v>1507</v>
      </c>
      <c r="E490" s="43">
        <v>2022</v>
      </c>
      <c r="F490" s="12" t="s">
        <v>1962</v>
      </c>
      <c r="G490" s="92" t="str">
        <f t="shared" si="15"/>
        <v>D</v>
      </c>
      <c r="H490" s="40" t="s">
        <v>1348</v>
      </c>
      <c r="I490" s="40" t="s">
        <v>1287</v>
      </c>
      <c r="J490" s="92" t="str">
        <f t="shared" si="16"/>
        <v/>
      </c>
      <c r="K490" s="43"/>
      <c r="L490" s="43"/>
      <c r="M490" s="43"/>
      <c r="N490" s="43"/>
      <c r="O490" s="43"/>
      <c r="P490" s="43">
        <v>83</v>
      </c>
      <c r="Q490" s="43" t="s">
        <v>172</v>
      </c>
      <c r="R490" s="43" t="s">
        <v>271</v>
      </c>
      <c r="S490" s="43" t="s">
        <v>159</v>
      </c>
      <c r="T490" s="43" t="s">
        <v>271</v>
      </c>
      <c r="U490" s="43" t="s">
        <v>159</v>
      </c>
      <c r="V490" s="2" t="str">
        <f t="shared" si="17"/>
        <v>('AL_G',NULL,'AL_G_D','2022','01','D','어려움','어려움','N','N','N','N','N','N','83','Y','SYSTEM',NOW(),'SYSTEM',NOW()),</v>
      </c>
    </row>
    <row r="491" spans="1:22" s="35" customFormat="1" x14ac:dyDescent="0.35">
      <c r="A491" s="43">
        <v>83</v>
      </c>
      <c r="B491" s="12" t="s">
        <v>1505</v>
      </c>
      <c r="C491" s="2"/>
      <c r="D491" s="12" t="s">
        <v>1508</v>
      </c>
      <c r="E491" s="43">
        <v>2022</v>
      </c>
      <c r="F491" s="12" t="s">
        <v>1962</v>
      </c>
      <c r="G491" s="92" t="str">
        <f t="shared" si="15"/>
        <v>01</v>
      </c>
      <c r="H491" s="40" t="s">
        <v>1357</v>
      </c>
      <c r="I491" s="40" t="s">
        <v>1357</v>
      </c>
      <c r="J491" s="92" t="str">
        <f t="shared" si="16"/>
        <v>Y</v>
      </c>
      <c r="K491" s="43"/>
      <c r="L491" s="43"/>
      <c r="M491" s="43"/>
      <c r="N491" s="43"/>
      <c r="O491" s="43"/>
      <c r="P491" s="43">
        <v>84</v>
      </c>
      <c r="Q491" s="43" t="s">
        <v>172</v>
      </c>
      <c r="R491" s="43" t="s">
        <v>271</v>
      </c>
      <c r="S491" s="43" t="s">
        <v>159</v>
      </c>
      <c r="T491" s="43" t="s">
        <v>271</v>
      </c>
      <c r="U491" s="43" t="s">
        <v>159</v>
      </c>
      <c r="V491" s="2" t="str">
        <f t="shared" si="17"/>
        <v>('AL_G_B',NULL,'AL_G_B_01','2022','01','01','몸체와 동일한 재질','몸체와 동일한 재질','Y','N','N','N','N','N','84','Y','SYSTEM',NOW(),'SYSTEM',NOW()),</v>
      </c>
    </row>
    <row r="492" spans="1:22" s="35" customFormat="1" x14ac:dyDescent="0.35">
      <c r="A492" s="43">
        <v>84</v>
      </c>
      <c r="B492" s="12" t="s">
        <v>1506</v>
      </c>
      <c r="C492" s="2"/>
      <c r="D492" s="12" t="s">
        <v>1509</v>
      </c>
      <c r="E492" s="43">
        <v>2022</v>
      </c>
      <c r="F492" s="12" t="s">
        <v>1962</v>
      </c>
      <c r="G492" s="92" t="str">
        <f t="shared" si="15"/>
        <v>01</v>
      </c>
      <c r="H492" s="40" t="s">
        <v>1367</v>
      </c>
      <c r="I492" s="40" t="s">
        <v>1367</v>
      </c>
      <c r="J492" s="92" t="str">
        <f t="shared" si="16"/>
        <v>Y</v>
      </c>
      <c r="K492" s="43"/>
      <c r="L492" s="43"/>
      <c r="M492" s="43"/>
      <c r="N492" s="43"/>
      <c r="O492" s="43"/>
      <c r="P492" s="43">
        <v>85</v>
      </c>
      <c r="Q492" s="43" t="s">
        <v>172</v>
      </c>
      <c r="R492" s="43" t="s">
        <v>271</v>
      </c>
      <c r="S492" s="43" t="s">
        <v>159</v>
      </c>
      <c r="T492" s="43" t="s">
        <v>271</v>
      </c>
      <c r="U492" s="43" t="s">
        <v>159</v>
      </c>
      <c r="V492" s="2" t="str">
        <f t="shared" si="17"/>
        <v>('AL_G_C',NULL,'AL_G_C_01','2022','01','01','몸체와 다른재질로서 분리 가능 (재질, 마개, 잡자재 구분 불필요)','몸체와 다른재질로서 분리 가능 (재질, 마개, 잡자재 구분 불필요)','Y','N','N','N','N','N','85','Y','SYSTEM',NOW(),'SYSTEM',NOW()),</v>
      </c>
    </row>
    <row r="493" spans="1:22" s="35" customFormat="1" x14ac:dyDescent="0.35">
      <c r="A493" s="43">
        <v>85</v>
      </c>
      <c r="B493" s="12" t="s">
        <v>1507</v>
      </c>
      <c r="C493" s="2"/>
      <c r="D493" s="12" t="s">
        <v>1510</v>
      </c>
      <c r="E493" s="43">
        <v>2022</v>
      </c>
      <c r="F493" s="12" t="s">
        <v>1962</v>
      </c>
      <c r="G493" s="92" t="str">
        <f t="shared" si="15"/>
        <v>01</v>
      </c>
      <c r="H493" s="40" t="s">
        <v>1364</v>
      </c>
      <c r="I493" s="40" t="s">
        <v>1364</v>
      </c>
      <c r="J493" s="92" t="str">
        <f t="shared" si="16"/>
        <v/>
      </c>
      <c r="K493" s="43"/>
      <c r="L493" s="43"/>
      <c r="M493" s="43"/>
      <c r="N493" s="43"/>
      <c r="O493" s="43"/>
      <c r="P493" s="43">
        <v>86</v>
      </c>
      <c r="Q493" s="43" t="s">
        <v>172</v>
      </c>
      <c r="R493" s="43" t="s">
        <v>271</v>
      </c>
      <c r="S493" s="43" t="s">
        <v>159</v>
      </c>
      <c r="T493" s="43" t="s">
        <v>271</v>
      </c>
      <c r="U493" s="43" t="s">
        <v>159</v>
      </c>
      <c r="V493" s="2" t="str">
        <f t="shared" si="17"/>
        <v>('AL_G_D',NULL,'AL_G_D_01','2022','01','01','몸체와 다른 재질로서 몸체와 분리가 불가능한 경우','몸체와 다른 재질로서 몸체와 분리가 불가능한 경우','N','N','N','N','N','N','86','Y','SYSTEM',NOW(),'SYSTEM',NOW()),</v>
      </c>
    </row>
    <row r="494" spans="1:22" s="35" customFormat="1" x14ac:dyDescent="0.35">
      <c r="A494" s="43">
        <v>86</v>
      </c>
      <c r="B494" s="43" t="s">
        <v>1296</v>
      </c>
      <c r="C494" s="2"/>
      <c r="D494" s="12" t="s">
        <v>1369</v>
      </c>
      <c r="E494" s="43">
        <v>2022</v>
      </c>
      <c r="F494" s="12" t="s">
        <v>1962</v>
      </c>
      <c r="G494" s="92" t="str">
        <f t="shared" si="15"/>
        <v>05</v>
      </c>
      <c r="H494" s="40" t="s">
        <v>1368</v>
      </c>
      <c r="I494" s="40" t="s">
        <v>1368</v>
      </c>
      <c r="J494" s="92" t="str">
        <f t="shared" si="16"/>
        <v/>
      </c>
      <c r="K494" s="43"/>
      <c r="L494" s="43"/>
      <c r="M494" s="43"/>
      <c r="N494" s="43"/>
      <c r="O494" s="43"/>
      <c r="P494" s="43">
        <v>87</v>
      </c>
      <c r="Q494" s="43" t="s">
        <v>172</v>
      </c>
      <c r="R494" s="43" t="s">
        <v>271</v>
      </c>
      <c r="S494" s="43" t="s">
        <v>159</v>
      </c>
      <c r="T494" s="43" t="s">
        <v>271</v>
      </c>
      <c r="U494" s="43" t="s">
        <v>159</v>
      </c>
      <c r="V494" s="2" t="str">
        <f t="shared" si="17"/>
        <v>('GROUP_ID',NULL,'SY','2022','01','05','일반 발포합성수지 단일·복합재질','일반 발포합성수지 단일·복합재질','N','N','N','N','N','N','87','Y','SYSTEM',NOW(),'SYSTEM',NOW()),</v>
      </c>
    </row>
    <row r="495" spans="1:22" s="35" customFormat="1" x14ac:dyDescent="0.35">
      <c r="A495" s="43">
        <v>87</v>
      </c>
      <c r="B495" s="12" t="s">
        <v>1369</v>
      </c>
      <c r="C495" s="2"/>
      <c r="D495" s="12" t="s">
        <v>1511</v>
      </c>
      <c r="E495" s="43">
        <v>2022</v>
      </c>
      <c r="F495" s="12" t="s">
        <v>1962</v>
      </c>
      <c r="G495" s="92" t="str">
        <f t="shared" si="15"/>
        <v>01</v>
      </c>
      <c r="H495" s="40" t="s">
        <v>1344</v>
      </c>
      <c r="I495" s="40" t="s">
        <v>1285</v>
      </c>
      <c r="J495" s="92" t="str">
        <f t="shared" si="16"/>
        <v/>
      </c>
      <c r="K495" s="43"/>
      <c r="L495" s="43"/>
      <c r="M495" s="43"/>
      <c r="N495" s="43"/>
      <c r="O495" s="43"/>
      <c r="P495" s="43">
        <v>88</v>
      </c>
      <c r="Q495" s="43" t="s">
        <v>172</v>
      </c>
      <c r="R495" s="43" t="s">
        <v>271</v>
      </c>
      <c r="S495" s="43" t="s">
        <v>159</v>
      </c>
      <c r="T495" s="43" t="s">
        <v>271</v>
      </c>
      <c r="U495" s="43" t="s">
        <v>159</v>
      </c>
      <c r="V495" s="2" t="str">
        <f t="shared" si="17"/>
        <v>('SY',NULL,'SY_B','2022','01','01','몸체','몸체','N','N','N','N','N','N','88','Y','SYSTEM',NOW(),'SYSTEM',NOW()),</v>
      </c>
    </row>
    <row r="496" spans="1:22" s="35" customFormat="1" x14ac:dyDescent="0.35">
      <c r="A496" s="43">
        <v>88</v>
      </c>
      <c r="B496" s="12" t="s">
        <v>1511</v>
      </c>
      <c r="C496" s="2"/>
      <c r="D496" s="12" t="s">
        <v>1513</v>
      </c>
      <c r="E496" s="43">
        <v>2022</v>
      </c>
      <c r="F496" s="12" t="s">
        <v>1962</v>
      </c>
      <c r="G496" s="92" t="str">
        <f t="shared" si="15"/>
        <v>B</v>
      </c>
      <c r="H496" s="40" t="s">
        <v>1346</v>
      </c>
      <c r="I496" s="40" t="s">
        <v>1286</v>
      </c>
      <c r="J496" s="92" t="str">
        <f t="shared" si="16"/>
        <v/>
      </c>
      <c r="K496" s="43"/>
      <c r="L496" s="43"/>
      <c r="M496" s="43"/>
      <c r="N496" s="43"/>
      <c r="O496" s="43"/>
      <c r="P496" s="43">
        <v>89</v>
      </c>
      <c r="Q496" s="43" t="s">
        <v>172</v>
      </c>
      <c r="R496" s="43" t="s">
        <v>271</v>
      </c>
      <c r="S496" s="43" t="s">
        <v>159</v>
      </c>
      <c r="T496" s="43" t="s">
        <v>271</v>
      </c>
      <c r="U496" s="43" t="s">
        <v>159</v>
      </c>
      <c r="V496" s="2" t="str">
        <f t="shared" si="17"/>
        <v>('SY_B',NULL,'SY_B_B','2022','01','B','우수','우수','N','N','N','N','N','N','89','Y','SYSTEM',NOW(),'SYSTEM',NOW()),</v>
      </c>
    </row>
    <row r="497" spans="1:22" s="35" customFormat="1" x14ac:dyDescent="0.35">
      <c r="A497" s="43">
        <v>89</v>
      </c>
      <c r="B497" s="12" t="s">
        <v>1511</v>
      </c>
      <c r="C497" s="2"/>
      <c r="D497" s="12" t="s">
        <v>1514</v>
      </c>
      <c r="E497" s="43">
        <v>2022</v>
      </c>
      <c r="F497" s="12" t="s">
        <v>1962</v>
      </c>
      <c r="G497" s="92" t="str">
        <f t="shared" si="15"/>
        <v>C</v>
      </c>
      <c r="H497" s="40" t="s">
        <v>1350</v>
      </c>
      <c r="I497" s="40" t="s">
        <v>1290</v>
      </c>
      <c r="J497" s="92" t="str">
        <f t="shared" si="16"/>
        <v/>
      </c>
      <c r="K497" s="43"/>
      <c r="L497" s="43"/>
      <c r="M497" s="43"/>
      <c r="N497" s="43"/>
      <c r="O497" s="43"/>
      <c r="P497" s="43">
        <v>90</v>
      </c>
      <c r="Q497" s="43" t="s">
        <v>172</v>
      </c>
      <c r="R497" s="43" t="s">
        <v>271</v>
      </c>
      <c r="S497" s="43" t="s">
        <v>159</v>
      </c>
      <c r="T497" s="43" t="s">
        <v>271</v>
      </c>
      <c r="U497" s="43" t="s">
        <v>159</v>
      </c>
      <c r="V497" s="2" t="str">
        <f t="shared" si="17"/>
        <v>('SY_B',NULL,'SY_B_C','2022','01','C','보통','보통','N','N','N','N','N','N','90','Y','SYSTEM',NOW(),'SYSTEM',NOW()),</v>
      </c>
    </row>
    <row r="498" spans="1:22" s="35" customFormat="1" x14ac:dyDescent="0.35">
      <c r="A498" s="43">
        <v>90</v>
      </c>
      <c r="B498" s="12" t="s">
        <v>1511</v>
      </c>
      <c r="C498" s="2"/>
      <c r="D498" s="12" t="s">
        <v>1515</v>
      </c>
      <c r="E498" s="43">
        <v>2022</v>
      </c>
      <c r="F498" s="12" t="s">
        <v>1962</v>
      </c>
      <c r="G498" s="92" t="str">
        <f t="shared" si="15"/>
        <v>D</v>
      </c>
      <c r="H498" s="40" t="s">
        <v>1348</v>
      </c>
      <c r="I498" s="40" t="s">
        <v>1287</v>
      </c>
      <c r="J498" s="92" t="str">
        <f t="shared" si="16"/>
        <v/>
      </c>
      <c r="K498" s="43"/>
      <c r="L498" s="43"/>
      <c r="M498" s="43"/>
      <c r="N498" s="43"/>
      <c r="O498" s="43"/>
      <c r="P498" s="43">
        <v>91</v>
      </c>
      <c r="Q498" s="43" t="s">
        <v>172</v>
      </c>
      <c r="R498" s="43" t="s">
        <v>271</v>
      </c>
      <c r="S498" s="43" t="s">
        <v>159</v>
      </c>
      <c r="T498" s="43" t="s">
        <v>271</v>
      </c>
      <c r="U498" s="43" t="s">
        <v>159</v>
      </c>
      <c r="V498" s="2" t="str">
        <f t="shared" si="17"/>
        <v>('SY_B',NULL,'SY_B_D','2022','01','D','어려움','어려움','N','N','N','N','N','N','91','Y','SYSTEM',NOW(),'SYSTEM',NOW()),</v>
      </c>
    </row>
    <row r="499" spans="1:22" s="35" customFormat="1" x14ac:dyDescent="0.35">
      <c r="A499" s="43">
        <v>91</v>
      </c>
      <c r="B499" s="12" t="s">
        <v>1513</v>
      </c>
      <c r="C499" s="2"/>
      <c r="D499" s="12" t="s">
        <v>1516</v>
      </c>
      <c r="E499" s="43">
        <v>2022</v>
      </c>
      <c r="F499" s="12" t="s">
        <v>1962</v>
      </c>
      <c r="G499" s="92" t="str">
        <f t="shared" si="15"/>
        <v>01</v>
      </c>
      <c r="H499" s="40" t="s">
        <v>1370</v>
      </c>
      <c r="I499" s="40" t="s">
        <v>1370</v>
      </c>
      <c r="J499" s="92" t="str">
        <f t="shared" si="16"/>
        <v>Y</v>
      </c>
      <c r="K499" s="43"/>
      <c r="L499" s="43"/>
      <c r="M499" s="43"/>
      <c r="N499" s="43"/>
      <c r="O499" s="43"/>
      <c r="P499" s="43">
        <v>92</v>
      </c>
      <c r="Q499" s="43" t="s">
        <v>172</v>
      </c>
      <c r="R499" s="43" t="s">
        <v>271</v>
      </c>
      <c r="S499" s="43" t="s">
        <v>159</v>
      </c>
      <c r="T499" s="43" t="s">
        <v>271</v>
      </c>
      <c r="U499" s="43" t="s">
        <v>159</v>
      </c>
      <c r="V499" s="2" t="str">
        <f t="shared" si="17"/>
        <v>('SY_B_B',NULL,'SY_B_B_01','2022','01','01','백색 EPS ','백색 EPS ','Y','N','N','N','N','N','92','Y','SYSTEM',NOW(),'SYSTEM',NOW()),</v>
      </c>
    </row>
    <row r="500" spans="1:22" s="35" customFormat="1" x14ac:dyDescent="0.35">
      <c r="A500" s="43">
        <v>92</v>
      </c>
      <c r="B500" s="12" t="s">
        <v>1513</v>
      </c>
      <c r="C500" s="2"/>
      <c r="D500" s="12" t="s">
        <v>1519</v>
      </c>
      <c r="E500" s="43">
        <v>2022</v>
      </c>
      <c r="F500" s="12" t="s">
        <v>1962</v>
      </c>
      <c r="G500" s="92" t="str">
        <f t="shared" si="15"/>
        <v>02</v>
      </c>
      <c r="H500" s="40" t="s">
        <v>1371</v>
      </c>
      <c r="I500" s="40" t="s">
        <v>1371</v>
      </c>
      <c r="J500" s="92" t="str">
        <f t="shared" si="16"/>
        <v>Y</v>
      </c>
      <c r="K500" s="43"/>
      <c r="L500" s="43"/>
      <c r="M500" s="43"/>
      <c r="N500" s="43"/>
      <c r="O500" s="43"/>
      <c r="P500" s="43">
        <v>93</v>
      </c>
      <c r="Q500" s="43" t="s">
        <v>172</v>
      </c>
      <c r="R500" s="43" t="s">
        <v>271</v>
      </c>
      <c r="S500" s="43" t="s">
        <v>159</v>
      </c>
      <c r="T500" s="43" t="s">
        <v>271</v>
      </c>
      <c r="U500" s="43" t="s">
        <v>159</v>
      </c>
      <c r="V500" s="2" t="str">
        <f t="shared" si="17"/>
        <v>('SY_B_B',NULL,'SY_B_B_02','2022','01','02','백색 EPE','백색 EPE','Y','N','N','N','N','N','93','Y','SYSTEM',NOW(),'SYSTEM',NOW()),</v>
      </c>
    </row>
    <row r="501" spans="1:22" s="35" customFormat="1" x14ac:dyDescent="0.35">
      <c r="A501" s="43">
        <v>93</v>
      </c>
      <c r="B501" s="12" t="s">
        <v>1513</v>
      </c>
      <c r="C501" s="2"/>
      <c r="D501" s="12" t="s">
        <v>1520</v>
      </c>
      <c r="E501" s="43">
        <v>2022</v>
      </c>
      <c r="F501" s="12" t="s">
        <v>1962</v>
      </c>
      <c r="G501" s="92" t="str">
        <f t="shared" si="15"/>
        <v>03</v>
      </c>
      <c r="H501" s="40" t="s">
        <v>1372</v>
      </c>
      <c r="I501" s="40" t="s">
        <v>1372</v>
      </c>
      <c r="J501" s="92" t="str">
        <f t="shared" si="16"/>
        <v>Y</v>
      </c>
      <c r="K501" s="43"/>
      <c r="L501" s="43"/>
      <c r="M501" s="43"/>
      <c r="N501" s="43"/>
      <c r="O501" s="43"/>
      <c r="P501" s="43">
        <v>94</v>
      </c>
      <c r="Q501" s="43" t="s">
        <v>172</v>
      </c>
      <c r="R501" s="43" t="s">
        <v>271</v>
      </c>
      <c r="S501" s="43" t="s">
        <v>159</v>
      </c>
      <c r="T501" s="43" t="s">
        <v>271</v>
      </c>
      <c r="U501" s="43" t="s">
        <v>159</v>
      </c>
      <c r="V501" s="2" t="str">
        <f t="shared" si="17"/>
        <v>('SY_B_B',NULL,'SY_B_B_03','2022','01','03','백색 EPP','백색 EPP','Y','N','N','N','N','N','94','Y','SYSTEM',NOW(),'SYSTEM',NOW()),</v>
      </c>
    </row>
    <row r="502" spans="1:22" s="35" customFormat="1" x14ac:dyDescent="0.35">
      <c r="A502" s="43">
        <v>94</v>
      </c>
      <c r="B502" s="12" t="s">
        <v>1513</v>
      </c>
      <c r="C502" s="2"/>
      <c r="D502" s="12" t="s">
        <v>1521</v>
      </c>
      <c r="E502" s="43">
        <v>2022</v>
      </c>
      <c r="F502" s="12" t="s">
        <v>1962</v>
      </c>
      <c r="G502" s="92" t="str">
        <f t="shared" si="15"/>
        <v>04</v>
      </c>
      <c r="H502" s="40" t="s">
        <v>1373</v>
      </c>
      <c r="I502" s="40" t="s">
        <v>1373</v>
      </c>
      <c r="J502" s="92" t="str">
        <f t="shared" si="16"/>
        <v>Y</v>
      </c>
      <c r="K502" s="43"/>
      <c r="L502" s="43"/>
      <c r="M502" s="43"/>
      <c r="N502" s="43"/>
      <c r="O502" s="43"/>
      <c r="P502" s="43">
        <v>95</v>
      </c>
      <c r="Q502" s="43" t="s">
        <v>172</v>
      </c>
      <c r="R502" s="43" t="s">
        <v>271</v>
      </c>
      <c r="S502" s="43" t="s">
        <v>159</v>
      </c>
      <c r="T502" s="43" t="s">
        <v>271</v>
      </c>
      <c r="U502" s="43" t="s">
        <v>159</v>
      </c>
      <c r="V502" s="2" t="str">
        <f t="shared" si="17"/>
        <v>('SY_B_B',NULL,'SY_B_B_04','2022','01','04','기타 단일재질 백색','기타 단일재질 백색','Y','N','N','N','N','N','95','Y','SYSTEM',NOW(),'SYSTEM',NOW()),</v>
      </c>
    </row>
    <row r="503" spans="1:22" s="35" customFormat="1" x14ac:dyDescent="0.35">
      <c r="A503" s="43">
        <v>95</v>
      </c>
      <c r="B503" s="12" t="s">
        <v>1514</v>
      </c>
      <c r="C503" s="2"/>
      <c r="D503" s="12" t="s">
        <v>1517</v>
      </c>
      <c r="E503" s="43">
        <v>2022</v>
      </c>
      <c r="F503" s="12" t="s">
        <v>1962</v>
      </c>
      <c r="G503" s="92" t="str">
        <f t="shared" si="15"/>
        <v>01</v>
      </c>
      <c r="H503" s="40" t="s">
        <v>1374</v>
      </c>
      <c r="I503" s="40" t="s">
        <v>1374</v>
      </c>
      <c r="J503" s="92" t="str">
        <f t="shared" si="16"/>
        <v>Y</v>
      </c>
      <c r="K503" s="43"/>
      <c r="L503" s="43"/>
      <c r="M503" s="43"/>
      <c r="N503" s="43"/>
      <c r="O503" s="43"/>
      <c r="P503" s="43">
        <v>96</v>
      </c>
      <c r="Q503" s="43" t="s">
        <v>172</v>
      </c>
      <c r="R503" s="43" t="s">
        <v>271</v>
      </c>
      <c r="S503" s="43" t="s">
        <v>159</v>
      </c>
      <c r="T503" s="43" t="s">
        <v>271</v>
      </c>
      <c r="U503" s="43" t="s">
        <v>159</v>
      </c>
      <c r="V503" s="2" t="str">
        <f t="shared" si="17"/>
        <v>('SY_B_C',NULL,'SY_B_C_01','2022','01','01','검은색 EPE','검은색 EPE','Y','N','N','N','N','N','96','Y','SYSTEM',NOW(),'SYSTEM',NOW()),</v>
      </c>
    </row>
    <row r="504" spans="1:22" s="35" customFormat="1" x14ac:dyDescent="0.35">
      <c r="A504" s="43">
        <v>96</v>
      </c>
      <c r="B504" s="12" t="s">
        <v>1514</v>
      </c>
      <c r="C504" s="2"/>
      <c r="D504" s="12" t="s">
        <v>1522</v>
      </c>
      <c r="E504" s="43">
        <v>2022</v>
      </c>
      <c r="F504" s="12" t="s">
        <v>1962</v>
      </c>
      <c r="G504" s="92" t="str">
        <f t="shared" si="15"/>
        <v>02</v>
      </c>
      <c r="H504" s="40" t="s">
        <v>1375</v>
      </c>
      <c r="I504" s="40" t="s">
        <v>1375</v>
      </c>
      <c r="J504" s="92" t="str">
        <f t="shared" si="16"/>
        <v>Y</v>
      </c>
      <c r="K504" s="43"/>
      <c r="L504" s="43"/>
      <c r="M504" s="43"/>
      <c r="N504" s="43"/>
      <c r="O504" s="43"/>
      <c r="P504" s="43">
        <v>97</v>
      </c>
      <c r="Q504" s="43" t="s">
        <v>172</v>
      </c>
      <c r="R504" s="43" t="s">
        <v>271</v>
      </c>
      <c r="S504" s="43" t="s">
        <v>159</v>
      </c>
      <c r="T504" s="43" t="s">
        <v>271</v>
      </c>
      <c r="U504" s="43" t="s">
        <v>159</v>
      </c>
      <c r="V504" s="2" t="str">
        <f t="shared" si="17"/>
        <v>('SY_B_C',NULL,'SY_B_C_02','2022','01','02','검은색 EPP','검은색 EPP','Y','N','N','N','N','N','97','Y','SYSTEM',NOW(),'SYSTEM',NOW()),</v>
      </c>
    </row>
    <row r="505" spans="1:22" s="35" customFormat="1" x14ac:dyDescent="0.35">
      <c r="A505" s="43">
        <v>97</v>
      </c>
      <c r="B505" s="12" t="s">
        <v>1514</v>
      </c>
      <c r="C505" s="2"/>
      <c r="D505" s="12" t="s">
        <v>1523</v>
      </c>
      <c r="E505" s="43">
        <v>2022</v>
      </c>
      <c r="F505" s="12" t="s">
        <v>1962</v>
      </c>
      <c r="G505" s="92" t="str">
        <f t="shared" si="15"/>
        <v>03</v>
      </c>
      <c r="H505" s="40" t="s">
        <v>1376</v>
      </c>
      <c r="I505" s="40" t="s">
        <v>1376</v>
      </c>
      <c r="J505" s="92" t="str">
        <f t="shared" si="16"/>
        <v>Y</v>
      </c>
      <c r="K505" s="43"/>
      <c r="L505" s="92" t="s">
        <v>1964</v>
      </c>
      <c r="M505" s="43"/>
      <c r="N505" s="43"/>
      <c r="O505" s="43"/>
      <c r="P505" s="43">
        <v>98</v>
      </c>
      <c r="Q505" s="43" t="s">
        <v>172</v>
      </c>
      <c r="R505" s="43" t="s">
        <v>271</v>
      </c>
      <c r="S505" s="43" t="s">
        <v>159</v>
      </c>
      <c r="T505" s="43" t="s">
        <v>271</v>
      </c>
      <c r="U505" s="43" t="s">
        <v>159</v>
      </c>
      <c r="V505" s="2" t="str">
        <f t="shared" si="17"/>
        <v>('SY_B_C',NULL,'SY_B_C_03','2022','01','03','복합재질 구조(기타 재질과의 조합 포함)로서 분리 가능한 경우','복합재질 구조(기타 재질과의 조합 포함)로서 분리 가능한 경우','Y','N','Y','N','N','N','98','Y','SYSTEM',NOW(),'SYSTEM',NOW()),</v>
      </c>
    </row>
    <row r="506" spans="1:22" s="35" customFormat="1" x14ac:dyDescent="0.35">
      <c r="A506" s="43">
        <v>98</v>
      </c>
      <c r="B506" s="12" t="s">
        <v>1515</v>
      </c>
      <c r="C506" s="2"/>
      <c r="D506" s="12" t="s">
        <v>1518</v>
      </c>
      <c r="E506" s="43">
        <v>2022</v>
      </c>
      <c r="F506" s="12" t="s">
        <v>1962</v>
      </c>
      <c r="G506" s="92" t="str">
        <f t="shared" si="15"/>
        <v>01</v>
      </c>
      <c r="H506" s="40" t="s">
        <v>1377</v>
      </c>
      <c r="I506" s="40" t="s">
        <v>1377</v>
      </c>
      <c r="J506" s="92" t="str">
        <f t="shared" si="16"/>
        <v/>
      </c>
      <c r="K506" s="43"/>
      <c r="L506" s="43"/>
      <c r="M506" s="43"/>
      <c r="N506" s="43"/>
      <c r="O506" s="43"/>
      <c r="P506" s="43">
        <v>99</v>
      </c>
      <c r="Q506" s="43" t="s">
        <v>172</v>
      </c>
      <c r="R506" s="43" t="s">
        <v>271</v>
      </c>
      <c r="S506" s="43" t="s">
        <v>159</v>
      </c>
      <c r="T506" s="43" t="s">
        <v>271</v>
      </c>
      <c r="U506" s="43" t="s">
        <v>159</v>
      </c>
      <c r="V506" s="2" t="str">
        <f t="shared" si="17"/>
        <v>('SY_B_D',NULL,'SY_B_D_01','2022','01','01','복합재질 구조(기타 재질과의 조합 포함)로서 분리 불가능한 경우','복합재질 구조(기타 재질과의 조합 포함)로서 분리 불가능한 경우','N','N','N','N','N','N','99','Y','SYSTEM',NOW(),'SYSTEM',NOW()),</v>
      </c>
    </row>
    <row r="507" spans="1:22" s="35" customFormat="1" x14ac:dyDescent="0.35">
      <c r="A507" s="43">
        <v>99</v>
      </c>
      <c r="B507" s="12" t="s">
        <v>1515</v>
      </c>
      <c r="C507" s="2"/>
      <c r="D507" s="12" t="s">
        <v>1524</v>
      </c>
      <c r="E507" s="43">
        <v>2022</v>
      </c>
      <c r="F507" s="12" t="s">
        <v>1962</v>
      </c>
      <c r="G507" s="92" t="str">
        <f t="shared" si="15"/>
        <v>02</v>
      </c>
      <c r="H507" s="40" t="s">
        <v>1378</v>
      </c>
      <c r="I507" s="40" t="s">
        <v>1378</v>
      </c>
      <c r="J507" s="92" t="str">
        <f t="shared" si="16"/>
        <v/>
      </c>
      <c r="K507" s="43"/>
      <c r="L507" s="43"/>
      <c r="M507" s="43"/>
      <c r="N507" s="43"/>
      <c r="O507" s="43"/>
      <c r="P507" s="43">
        <v>100</v>
      </c>
      <c r="Q507" s="43" t="s">
        <v>172</v>
      </c>
      <c r="R507" s="43" t="s">
        <v>271</v>
      </c>
      <c r="S507" s="43" t="s">
        <v>159</v>
      </c>
      <c r="T507" s="43" t="s">
        <v>271</v>
      </c>
      <c r="U507" s="43" t="s">
        <v>159</v>
      </c>
      <c r="V507" s="2" t="str">
        <f t="shared" si="17"/>
        <v>('SY_B_D',NULL,'SY_B_D_02','2022','01','02','백색 이외의 색상(재질, 색상 구분 불필요)','백색 이외의 색상(재질, 색상 구분 불필요)','N','N','N','N','N','N','100','Y','SYSTEM',NOW(),'SYSTEM',NOW()),</v>
      </c>
    </row>
    <row r="508" spans="1:22" s="35" customFormat="1" x14ac:dyDescent="0.35">
      <c r="A508" s="43">
        <v>100</v>
      </c>
      <c r="B508" s="12" t="s">
        <v>1369</v>
      </c>
      <c r="C508" s="2"/>
      <c r="D508" s="12" t="s">
        <v>1512</v>
      </c>
      <c r="E508" s="43">
        <v>2022</v>
      </c>
      <c r="F508" s="12" t="s">
        <v>1962</v>
      </c>
      <c r="G508" s="92" t="str">
        <f t="shared" si="15"/>
        <v>04</v>
      </c>
      <c r="H508" s="40" t="s">
        <v>1379</v>
      </c>
      <c r="I508" s="40" t="s">
        <v>1379</v>
      </c>
      <c r="J508" s="92" t="str">
        <f t="shared" si="16"/>
        <v/>
      </c>
      <c r="K508" s="43"/>
      <c r="L508" s="43"/>
      <c r="M508" s="43"/>
      <c r="N508" s="43"/>
      <c r="O508" s="43"/>
      <c r="P508" s="43">
        <v>101</v>
      </c>
      <c r="Q508" s="43" t="s">
        <v>172</v>
      </c>
      <c r="R508" s="43" t="s">
        <v>271</v>
      </c>
      <c r="S508" s="43" t="s">
        <v>159</v>
      </c>
      <c r="T508" s="43" t="s">
        <v>271</v>
      </c>
      <c r="U508" s="43" t="s">
        <v>159</v>
      </c>
      <c r="V508" s="2" t="str">
        <f t="shared" si="17"/>
        <v>('SY',NULL,'SY_C','2022','01','04','라벨, 마개및잡자재','라벨, 마개및잡자재','N','N','N','N','N','N','101','Y','SYSTEM',NOW(),'SYSTEM',NOW()),</v>
      </c>
    </row>
    <row r="509" spans="1:22" s="35" customFormat="1" x14ac:dyDescent="0.35">
      <c r="A509" s="43">
        <v>101</v>
      </c>
      <c r="B509" s="12" t="s">
        <v>1512</v>
      </c>
      <c r="C509" s="2"/>
      <c r="D509" s="12" t="s">
        <v>1525</v>
      </c>
      <c r="E509" s="43">
        <v>2022</v>
      </c>
      <c r="F509" s="12" t="s">
        <v>1962</v>
      </c>
      <c r="G509" s="92" t="str">
        <f t="shared" si="15"/>
        <v>B</v>
      </c>
      <c r="H509" s="40" t="s">
        <v>1346</v>
      </c>
      <c r="I509" s="40" t="s">
        <v>1286</v>
      </c>
      <c r="J509" s="92" t="str">
        <f t="shared" si="16"/>
        <v/>
      </c>
      <c r="K509" s="43"/>
      <c r="L509" s="43"/>
      <c r="M509" s="43"/>
      <c r="N509" s="43"/>
      <c r="O509" s="43"/>
      <c r="P509" s="43">
        <v>102</v>
      </c>
      <c r="Q509" s="43" t="s">
        <v>172</v>
      </c>
      <c r="R509" s="43" t="s">
        <v>271</v>
      </c>
      <c r="S509" s="43" t="s">
        <v>159</v>
      </c>
      <c r="T509" s="43" t="s">
        <v>271</v>
      </c>
      <c r="U509" s="43" t="s">
        <v>159</v>
      </c>
      <c r="V509" s="2" t="str">
        <f t="shared" si="17"/>
        <v>('SY_C',NULL,'SY_C_B','2022','01','B','우수','우수','N','N','N','N','N','N','102','Y','SYSTEM',NOW(),'SYSTEM',NOW()),</v>
      </c>
    </row>
    <row r="510" spans="1:22" s="35" customFormat="1" x14ac:dyDescent="0.35">
      <c r="A510" s="43">
        <v>102</v>
      </c>
      <c r="B510" s="12" t="s">
        <v>1512</v>
      </c>
      <c r="C510" s="2"/>
      <c r="D510" s="12" t="s">
        <v>1526</v>
      </c>
      <c r="E510" s="43">
        <v>2022</v>
      </c>
      <c r="F510" s="12" t="s">
        <v>1962</v>
      </c>
      <c r="G510" s="92" t="str">
        <f t="shared" si="15"/>
        <v>C</v>
      </c>
      <c r="H510" s="40" t="s">
        <v>1350</v>
      </c>
      <c r="I510" s="40" t="s">
        <v>1290</v>
      </c>
      <c r="J510" s="92" t="str">
        <f t="shared" si="16"/>
        <v/>
      </c>
      <c r="K510" s="43"/>
      <c r="L510" s="43"/>
      <c r="M510" s="43"/>
      <c r="N510" s="43"/>
      <c r="O510" s="43"/>
      <c r="P510" s="43">
        <v>103</v>
      </c>
      <c r="Q510" s="43" t="s">
        <v>172</v>
      </c>
      <c r="R510" s="43" t="s">
        <v>271</v>
      </c>
      <c r="S510" s="43" t="s">
        <v>159</v>
      </c>
      <c r="T510" s="43" t="s">
        <v>271</v>
      </c>
      <c r="U510" s="43" t="s">
        <v>159</v>
      </c>
      <c r="V510" s="2" t="str">
        <f t="shared" si="17"/>
        <v>('SY_C',NULL,'SY_C_C','2022','01','C','보통','보통','N','N','N','N','N','N','103','Y','SYSTEM',NOW(),'SYSTEM',NOW()),</v>
      </c>
    </row>
    <row r="511" spans="1:22" s="35" customFormat="1" x14ac:dyDescent="0.35">
      <c r="A511" s="43">
        <v>103</v>
      </c>
      <c r="B511" s="12" t="s">
        <v>1512</v>
      </c>
      <c r="C511" s="2"/>
      <c r="D511" s="12" t="s">
        <v>1527</v>
      </c>
      <c r="E511" s="43">
        <v>2022</v>
      </c>
      <c r="F511" s="12" t="s">
        <v>1962</v>
      </c>
      <c r="G511" s="92" t="str">
        <f t="shared" si="15"/>
        <v>D</v>
      </c>
      <c r="H511" s="40" t="s">
        <v>1348</v>
      </c>
      <c r="I511" s="40" t="s">
        <v>1287</v>
      </c>
      <c r="J511" s="92" t="str">
        <f t="shared" si="16"/>
        <v/>
      </c>
      <c r="K511" s="43"/>
      <c r="L511" s="43"/>
      <c r="M511" s="43"/>
      <c r="N511" s="43"/>
      <c r="O511" s="43"/>
      <c r="P511" s="43">
        <v>104</v>
      </c>
      <c r="Q511" s="43" t="s">
        <v>172</v>
      </c>
      <c r="R511" s="43" t="s">
        <v>271</v>
      </c>
      <c r="S511" s="43" t="s">
        <v>159</v>
      </c>
      <c r="T511" s="43" t="s">
        <v>271</v>
      </c>
      <c r="U511" s="43" t="s">
        <v>159</v>
      </c>
      <c r="V511" s="2" t="str">
        <f t="shared" si="17"/>
        <v>('SY_C',NULL,'SY_C_D','2022','01','D','어려움','어려움','N','N','N','N','N','N','104','Y','SYSTEM',NOW(),'SYSTEM',NOW()),</v>
      </c>
    </row>
    <row r="512" spans="1:22" s="35" customFormat="1" x14ac:dyDescent="0.35">
      <c r="A512" s="43">
        <v>104</v>
      </c>
      <c r="B512" s="12" t="s">
        <v>1525</v>
      </c>
      <c r="C512" s="2"/>
      <c r="D512" s="12" t="s">
        <v>1528</v>
      </c>
      <c r="E512" s="43">
        <v>2022</v>
      </c>
      <c r="F512" s="12" t="s">
        <v>1962</v>
      </c>
      <c r="G512" s="92" t="str">
        <f t="shared" si="15"/>
        <v>01</v>
      </c>
      <c r="H512" s="40" t="s">
        <v>873</v>
      </c>
      <c r="I512" s="40" t="s">
        <v>873</v>
      </c>
      <c r="J512" s="92" t="str">
        <f t="shared" si="16"/>
        <v>Y</v>
      </c>
      <c r="K512" s="43"/>
      <c r="L512" s="92" t="s">
        <v>1964</v>
      </c>
      <c r="M512" s="43"/>
      <c r="N512" s="43"/>
      <c r="O512" s="43"/>
      <c r="P512" s="43">
        <v>105</v>
      </c>
      <c r="Q512" s="43" t="s">
        <v>172</v>
      </c>
      <c r="R512" s="43" t="s">
        <v>271</v>
      </c>
      <c r="S512" s="43" t="s">
        <v>159</v>
      </c>
      <c r="T512" s="43" t="s">
        <v>271</v>
      </c>
      <c r="U512" s="43" t="s">
        <v>159</v>
      </c>
      <c r="V512" s="2" t="str">
        <f t="shared" si="17"/>
        <v>('SY_C_B',NULL,'SY_C_B_01','2022','01','01','미사용','미사용','Y','N','Y','N','N','N','105','Y','SYSTEM',NOW(),'SYSTEM',NOW()),</v>
      </c>
    </row>
    <row r="513" spans="1:22" s="35" customFormat="1" x14ac:dyDescent="0.35">
      <c r="A513" s="43">
        <v>105</v>
      </c>
      <c r="B513" s="12" t="s">
        <v>1525</v>
      </c>
      <c r="C513" s="2"/>
      <c r="D513" s="12" t="s">
        <v>1531</v>
      </c>
      <c r="E513" s="43">
        <v>2022</v>
      </c>
      <c r="F513" s="12" t="s">
        <v>1962</v>
      </c>
      <c r="G513" s="92" t="str">
        <f t="shared" si="15"/>
        <v>02</v>
      </c>
      <c r="H513" s="40" t="s">
        <v>1357</v>
      </c>
      <c r="I513" s="40" t="s">
        <v>1357</v>
      </c>
      <c r="J513" s="92" t="str">
        <f t="shared" si="16"/>
        <v>Y</v>
      </c>
      <c r="K513" s="43"/>
      <c r="L513" s="43"/>
      <c r="M513" s="43"/>
      <c r="N513" s="43"/>
      <c r="O513" s="43"/>
      <c r="P513" s="43">
        <v>106</v>
      </c>
      <c r="Q513" s="43" t="s">
        <v>172</v>
      </c>
      <c r="R513" s="43" t="s">
        <v>271</v>
      </c>
      <c r="S513" s="43" t="s">
        <v>159</v>
      </c>
      <c r="T513" s="43" t="s">
        <v>271</v>
      </c>
      <c r="U513" s="43" t="s">
        <v>159</v>
      </c>
      <c r="V513" s="2" t="str">
        <f t="shared" si="17"/>
        <v>('SY_C_B',NULL,'SY_C_B_02','2022','01','02','몸체와 동일한 재질','몸체와 동일한 재질','Y','N','N','N','N','N','106','Y','SYSTEM',NOW(),'SYSTEM',NOW()),</v>
      </c>
    </row>
    <row r="514" spans="1:22" s="35" customFormat="1" x14ac:dyDescent="0.35">
      <c r="A514" s="43">
        <v>106</v>
      </c>
      <c r="B514" s="12" t="s">
        <v>1525</v>
      </c>
      <c r="C514" s="2"/>
      <c r="D514" s="12" t="s">
        <v>1532</v>
      </c>
      <c r="E514" s="43">
        <v>2022</v>
      </c>
      <c r="F514" s="12" t="s">
        <v>1962</v>
      </c>
      <c r="G514" s="92" t="str">
        <f t="shared" si="15"/>
        <v>03</v>
      </c>
      <c r="H514" s="40" t="s">
        <v>1380</v>
      </c>
      <c r="I514" s="40" t="s">
        <v>1380</v>
      </c>
      <c r="J514" s="92" t="str">
        <f t="shared" si="16"/>
        <v>Y</v>
      </c>
      <c r="K514" s="43"/>
      <c r="L514" s="92" t="s">
        <v>1964</v>
      </c>
      <c r="M514" s="43"/>
      <c r="N514" s="43"/>
      <c r="O514" s="43"/>
      <c r="P514" s="43">
        <v>107</v>
      </c>
      <c r="Q514" s="43" t="s">
        <v>172</v>
      </c>
      <c r="R514" s="43" t="s">
        <v>271</v>
      </c>
      <c r="S514" s="43" t="s">
        <v>159</v>
      </c>
      <c r="T514" s="43" t="s">
        <v>271</v>
      </c>
      <c r="U514" s="43" t="s">
        <v>159</v>
      </c>
      <c r="V514" s="2" t="str">
        <f t="shared" si="17"/>
        <v>('SY_C_B',NULL,'SY_C_B_03','2022','01','03','직접 인쇄(부분인쇄)','직접 인쇄(부분인쇄)','Y','N','Y','N','N','N','107','Y','SYSTEM',NOW(),'SYSTEM',NOW()),</v>
      </c>
    </row>
    <row r="515" spans="1:22" s="35" customFormat="1" x14ac:dyDescent="0.35">
      <c r="A515" s="43">
        <v>107</v>
      </c>
      <c r="B515" s="12" t="s">
        <v>1526</v>
      </c>
      <c r="C515" s="2"/>
      <c r="D515" s="12" t="s">
        <v>1529</v>
      </c>
      <c r="E515" s="43">
        <v>2022</v>
      </c>
      <c r="F515" s="12" t="s">
        <v>1962</v>
      </c>
      <c r="G515" s="92" t="str">
        <f t="shared" si="15"/>
        <v>01</v>
      </c>
      <c r="H515" s="40" t="s">
        <v>1381</v>
      </c>
      <c r="I515" s="40" t="s">
        <v>1381</v>
      </c>
      <c r="J515" s="92" t="str">
        <f t="shared" si="16"/>
        <v>Y</v>
      </c>
      <c r="K515" s="43"/>
      <c r="L515" s="92" t="s">
        <v>1964</v>
      </c>
      <c r="M515" s="43"/>
      <c r="N515" s="43"/>
      <c r="O515" s="43"/>
      <c r="P515" s="43">
        <v>108</v>
      </c>
      <c r="Q515" s="43" t="s">
        <v>172</v>
      </c>
      <c r="R515" s="43" t="s">
        <v>271</v>
      </c>
      <c r="S515" s="43" t="s">
        <v>159</v>
      </c>
      <c r="T515" s="43" t="s">
        <v>271</v>
      </c>
      <c r="U515" s="43" t="s">
        <v>159</v>
      </c>
      <c r="V515" s="2" t="str">
        <f t="shared" si="17"/>
        <v>('SY_C_C',NULL,'SY_C_C_01','2022','01','01','몸체와 다른 재질로서 몸체와 분리가 가능(라벨, 마개, 잡자재, 재질 구분불필요)','몸체와 다른 재질로서 몸체와 분리가 가능(라벨, 마개, 잡자재, 재질 구분불필요)','Y','N','Y','N','N','N','108','Y','SYSTEM',NOW(),'SYSTEM',NOW()),</v>
      </c>
    </row>
    <row r="516" spans="1:22" s="35" customFormat="1" x14ac:dyDescent="0.35">
      <c r="A516" s="43">
        <v>108</v>
      </c>
      <c r="B516" s="12" t="s">
        <v>1527</v>
      </c>
      <c r="C516" s="2"/>
      <c r="D516" s="12" t="s">
        <v>1530</v>
      </c>
      <c r="E516" s="43">
        <v>2022</v>
      </c>
      <c r="F516" s="12" t="s">
        <v>1962</v>
      </c>
      <c r="G516" s="92" t="str">
        <f t="shared" si="15"/>
        <v>01</v>
      </c>
      <c r="H516" s="40" t="s">
        <v>1355</v>
      </c>
      <c r="I516" s="40" t="s">
        <v>1355</v>
      </c>
      <c r="J516" s="92" t="str">
        <f t="shared" si="16"/>
        <v/>
      </c>
      <c r="K516" s="43"/>
      <c r="L516" s="43"/>
      <c r="M516" s="43"/>
      <c r="N516" s="43"/>
      <c r="O516" s="43"/>
      <c r="P516" s="43">
        <v>109</v>
      </c>
      <c r="Q516" s="43" t="s">
        <v>172</v>
      </c>
      <c r="R516" s="43" t="s">
        <v>271</v>
      </c>
      <c r="S516" s="43" t="s">
        <v>159</v>
      </c>
      <c r="T516" s="43" t="s">
        <v>271</v>
      </c>
      <c r="U516" s="43" t="s">
        <v>159</v>
      </c>
      <c r="V516" s="2" t="str">
        <f t="shared" si="17"/>
        <v>('SY_C_D',NULL,'SY_C_D_01','2022','01','01','몸체에 직접 인쇄','몸체에 직접 인쇄','N','N','N','N','N','N','109','Y','SYSTEM',NOW(),'SYSTEM',NOW()),</v>
      </c>
    </row>
    <row r="517" spans="1:22" s="35" customFormat="1" x14ac:dyDescent="0.35">
      <c r="A517" s="43">
        <v>109</v>
      </c>
      <c r="B517" s="12" t="s">
        <v>1527</v>
      </c>
      <c r="C517" s="2"/>
      <c r="D517" s="12" t="s">
        <v>1533</v>
      </c>
      <c r="E517" s="43">
        <v>2022</v>
      </c>
      <c r="F517" s="12" t="s">
        <v>1962</v>
      </c>
      <c r="G517" s="92" t="str">
        <f t="shared" si="15"/>
        <v>02</v>
      </c>
      <c r="H517" s="40" t="s">
        <v>1382</v>
      </c>
      <c r="I517" s="40" t="s">
        <v>1382</v>
      </c>
      <c r="J517" s="92" t="str">
        <f t="shared" si="16"/>
        <v/>
      </c>
      <c r="K517" s="43"/>
      <c r="L517" s="43"/>
      <c r="M517" s="43"/>
      <c r="N517" s="43"/>
      <c r="O517" s="43"/>
      <c r="P517" s="43">
        <v>110</v>
      </c>
      <c r="Q517" s="43" t="s">
        <v>172</v>
      </c>
      <c r="R517" s="43" t="s">
        <v>271</v>
      </c>
      <c r="S517" s="43" t="s">
        <v>159</v>
      </c>
      <c r="T517" s="43" t="s">
        <v>271</v>
      </c>
      <c r="U517" s="43" t="s">
        <v>159</v>
      </c>
      <c r="V517" s="2" t="str">
        <f t="shared" si="17"/>
        <v>('SY_C_D',NULL,'SY_C_D_02','2022','01','02','몸체와 다른 재질의 라벨로서 몸체와 분리 불가능 (재질구분 불필요)','몸체와 다른 재질의 라벨로서 몸체와 분리 불가능 (재질구분 불필요)','N','N','N','N','N','N','110','Y','SYSTEM',NOW(),'SYSTEM',NOW()),</v>
      </c>
    </row>
    <row r="518" spans="1:22" s="35" customFormat="1" x14ac:dyDescent="0.35">
      <c r="A518" s="43">
        <v>110</v>
      </c>
      <c r="B518" s="12" t="s">
        <v>1527</v>
      </c>
      <c r="C518" s="2"/>
      <c r="D518" s="12" t="s">
        <v>1534</v>
      </c>
      <c r="E518" s="43">
        <v>2022</v>
      </c>
      <c r="F518" s="12" t="s">
        <v>1962</v>
      </c>
      <c r="G518" s="92" t="str">
        <f t="shared" si="15"/>
        <v>03</v>
      </c>
      <c r="H518" s="40" t="s">
        <v>1383</v>
      </c>
      <c r="I518" s="40" t="s">
        <v>1383</v>
      </c>
      <c r="J518" s="92" t="str">
        <f t="shared" si="16"/>
        <v/>
      </c>
      <c r="K518" s="43"/>
      <c r="L518" s="43"/>
      <c r="M518" s="43"/>
      <c r="N518" s="43"/>
      <c r="O518" s="43"/>
      <c r="P518" s="43">
        <v>111</v>
      </c>
      <c r="Q518" s="43" t="s">
        <v>172</v>
      </c>
      <c r="R518" s="43" t="s">
        <v>271</v>
      </c>
      <c r="S518" s="43" t="s">
        <v>159</v>
      </c>
      <c r="T518" s="43" t="s">
        <v>271</v>
      </c>
      <c r="U518" s="43" t="s">
        <v>159</v>
      </c>
      <c r="V518" s="2" t="str">
        <f t="shared" si="17"/>
        <v>('SY_C_D',NULL,'SY_C_D_03','2022','01','03','PVC계열의 재질','PVC계열의 재질','N','N','N','N','N','N','111','Y','SYSTEM',NOW(),'SYSTEM',NOW()),</v>
      </c>
    </row>
    <row r="519" spans="1:22" s="35" customFormat="1" x14ac:dyDescent="0.35">
      <c r="A519" s="43">
        <v>111</v>
      </c>
      <c r="B519" s="43" t="s">
        <v>1296</v>
      </c>
      <c r="C519" s="2"/>
      <c r="D519" s="12" t="s">
        <v>1385</v>
      </c>
      <c r="E519" s="43">
        <v>2022</v>
      </c>
      <c r="F519" s="12" t="s">
        <v>1962</v>
      </c>
      <c r="G519" s="92" t="str">
        <f t="shared" si="15"/>
        <v>06</v>
      </c>
      <c r="H519" s="40" t="s">
        <v>1384</v>
      </c>
      <c r="I519" s="40" t="s">
        <v>1384</v>
      </c>
      <c r="J519" s="92" t="str">
        <f t="shared" si="16"/>
        <v/>
      </c>
      <c r="K519" s="43"/>
      <c r="L519" s="43"/>
      <c r="M519" s="43"/>
      <c r="N519" s="43"/>
      <c r="O519" s="43"/>
      <c r="P519" s="43">
        <v>112</v>
      </c>
      <c r="Q519" s="43" t="s">
        <v>172</v>
      </c>
      <c r="R519" s="43" t="s">
        <v>271</v>
      </c>
      <c r="S519" s="43" t="s">
        <v>159</v>
      </c>
      <c r="T519" s="43" t="s">
        <v>271</v>
      </c>
      <c r="U519" s="43" t="s">
        <v>159</v>
      </c>
      <c r="V519" s="2" t="str">
        <f t="shared" si="17"/>
        <v>('GROUP_ID',NULL,'PO','2022','01','06','폴리스티렌페이퍼(PSP)','폴리스티렌페이퍼(PSP)','N','N','N','N','N','N','112','Y','SYSTEM',NOW(),'SYSTEM',NOW()),</v>
      </c>
    </row>
    <row r="520" spans="1:22" s="35" customFormat="1" x14ac:dyDescent="0.35">
      <c r="A520" s="43">
        <v>112</v>
      </c>
      <c r="B520" s="12" t="s">
        <v>1385</v>
      </c>
      <c r="C520" s="2"/>
      <c r="D520" s="12" t="s">
        <v>1479</v>
      </c>
      <c r="E520" s="43">
        <v>2022</v>
      </c>
      <c r="F520" s="12" t="s">
        <v>1962</v>
      </c>
      <c r="G520" s="92" t="str">
        <f t="shared" si="15"/>
        <v>01</v>
      </c>
      <c r="H520" s="40" t="s">
        <v>1343</v>
      </c>
      <c r="I520" s="40" t="s">
        <v>1343</v>
      </c>
      <c r="J520" s="92" t="str">
        <f t="shared" si="16"/>
        <v/>
      </c>
      <c r="K520" s="43"/>
      <c r="L520" s="43"/>
      <c r="M520" s="43"/>
      <c r="N520" s="43"/>
      <c r="O520" s="43"/>
      <c r="P520" s="43">
        <v>113</v>
      </c>
      <c r="Q520" s="43" t="s">
        <v>172</v>
      </c>
      <c r="R520" s="43" t="s">
        <v>271</v>
      </c>
      <c r="S520" s="43" t="s">
        <v>159</v>
      </c>
      <c r="T520" s="43" t="s">
        <v>271</v>
      </c>
      <c r="U520" s="43" t="s">
        <v>159</v>
      </c>
      <c r="V520" s="2" t="str">
        <f t="shared" si="17"/>
        <v>('PO',NULL,'PO_B','2022','01','01','몸체','몸체','N','N','N','N','N','N','113','Y','SYSTEM',NOW(),'SYSTEM',NOW()),</v>
      </c>
    </row>
    <row r="521" spans="1:22" s="35" customFormat="1" x14ac:dyDescent="0.35">
      <c r="A521" s="43">
        <v>113</v>
      </c>
      <c r="B521" s="12" t="s">
        <v>1479</v>
      </c>
      <c r="C521" s="2"/>
      <c r="D521" s="12" t="s">
        <v>1541</v>
      </c>
      <c r="E521" s="43">
        <v>2022</v>
      </c>
      <c r="F521" s="12" t="s">
        <v>1962</v>
      </c>
      <c r="G521" s="92" t="str">
        <f t="shared" si="15"/>
        <v>B</v>
      </c>
      <c r="H521" s="40" t="s">
        <v>1345</v>
      </c>
      <c r="I521" s="40" t="s">
        <v>1345</v>
      </c>
      <c r="J521" s="92" t="str">
        <f t="shared" si="16"/>
        <v/>
      </c>
      <c r="K521" s="43"/>
      <c r="L521" s="43"/>
      <c r="M521" s="43"/>
      <c r="N521" s="43"/>
      <c r="O521" s="43"/>
      <c r="P521" s="43">
        <v>114</v>
      </c>
      <c r="Q521" s="43" t="s">
        <v>172</v>
      </c>
      <c r="R521" s="43" t="s">
        <v>271</v>
      </c>
      <c r="S521" s="43" t="s">
        <v>159</v>
      </c>
      <c r="T521" s="43" t="s">
        <v>271</v>
      </c>
      <c r="U521" s="43" t="s">
        <v>159</v>
      </c>
      <c r="V521" s="2" t="str">
        <f t="shared" si="17"/>
        <v>('PO_B',NULL,'PO_B_B','2022','01','B','우수','우수','N','N','N','N','N','N','114','Y','SYSTEM',NOW(),'SYSTEM',NOW()),</v>
      </c>
    </row>
    <row r="522" spans="1:22" s="35" customFormat="1" x14ac:dyDescent="0.35">
      <c r="A522" s="43">
        <v>114</v>
      </c>
      <c r="B522" s="12" t="s">
        <v>1479</v>
      </c>
      <c r="C522" s="2"/>
      <c r="D522" s="12" t="s">
        <v>1542</v>
      </c>
      <c r="E522" s="43">
        <v>2022</v>
      </c>
      <c r="F522" s="12" t="s">
        <v>1962</v>
      </c>
      <c r="G522" s="92" t="str">
        <f t="shared" si="15"/>
        <v>C</v>
      </c>
      <c r="H522" s="40" t="s">
        <v>1349</v>
      </c>
      <c r="I522" s="40" t="s">
        <v>1349</v>
      </c>
      <c r="J522" s="92" t="str">
        <f t="shared" si="16"/>
        <v/>
      </c>
      <c r="K522" s="43"/>
      <c r="L522" s="43"/>
      <c r="M522" s="43"/>
      <c r="N522" s="43"/>
      <c r="O522" s="43"/>
      <c r="P522" s="43">
        <v>115</v>
      </c>
      <c r="Q522" s="43" t="s">
        <v>172</v>
      </c>
      <c r="R522" s="43" t="s">
        <v>271</v>
      </c>
      <c r="S522" s="43" t="s">
        <v>159</v>
      </c>
      <c r="T522" s="43" t="s">
        <v>271</v>
      </c>
      <c r="U522" s="43" t="s">
        <v>159</v>
      </c>
      <c r="V522" s="2" t="str">
        <f t="shared" si="17"/>
        <v>('PO_B',NULL,'PO_B_C','2022','01','C','보통','보통','N','N','N','N','N','N','115','Y','SYSTEM',NOW(),'SYSTEM',NOW()),</v>
      </c>
    </row>
    <row r="523" spans="1:22" s="35" customFormat="1" x14ac:dyDescent="0.35">
      <c r="A523" s="43">
        <v>115</v>
      </c>
      <c r="B523" s="12" t="s">
        <v>1479</v>
      </c>
      <c r="C523" s="2"/>
      <c r="D523" s="12" t="s">
        <v>1543</v>
      </c>
      <c r="E523" s="43">
        <v>2022</v>
      </c>
      <c r="F523" s="12" t="s">
        <v>1962</v>
      </c>
      <c r="G523" s="92" t="str">
        <f t="shared" si="15"/>
        <v>D</v>
      </c>
      <c r="H523" s="40" t="s">
        <v>1347</v>
      </c>
      <c r="I523" s="40" t="s">
        <v>1347</v>
      </c>
      <c r="J523" s="92" t="str">
        <f t="shared" si="16"/>
        <v/>
      </c>
      <c r="K523" s="43"/>
      <c r="L523" s="43"/>
      <c r="M523" s="43"/>
      <c r="N523" s="43"/>
      <c r="O523" s="43"/>
      <c r="P523" s="43">
        <v>116</v>
      </c>
      <c r="Q523" s="43" t="s">
        <v>172</v>
      </c>
      <c r="R523" s="43" t="s">
        <v>271</v>
      </c>
      <c r="S523" s="43" t="s">
        <v>159</v>
      </c>
      <c r="T523" s="43" t="s">
        <v>271</v>
      </c>
      <c r="U523" s="43" t="s">
        <v>159</v>
      </c>
      <c r="V523" s="2" t="str">
        <f t="shared" si="17"/>
        <v>('PO_B',NULL,'PO_B_D','2022','01','D','어려움','어려움','N','N','N','N','N','N','116','Y','SYSTEM',NOW(),'SYSTEM',NOW()),</v>
      </c>
    </row>
    <row r="524" spans="1:22" s="35" customFormat="1" x14ac:dyDescent="0.35">
      <c r="A524" s="43">
        <v>116</v>
      </c>
      <c r="B524" s="12" t="s">
        <v>1541</v>
      </c>
      <c r="C524" s="2"/>
      <c r="D524" s="12" t="s">
        <v>1544</v>
      </c>
      <c r="E524" s="43">
        <v>2022</v>
      </c>
      <c r="F524" s="12" t="s">
        <v>1962</v>
      </c>
      <c r="G524" s="92" t="str">
        <f t="shared" si="15"/>
        <v>01</v>
      </c>
      <c r="H524" s="40" t="s">
        <v>1386</v>
      </c>
      <c r="I524" s="40" t="s">
        <v>1386</v>
      </c>
      <c r="J524" s="92" t="str">
        <f t="shared" si="16"/>
        <v>Y</v>
      </c>
      <c r="K524" s="43"/>
      <c r="L524" s="43"/>
      <c r="M524" s="43"/>
      <c r="N524" s="43"/>
      <c r="O524" s="43"/>
      <c r="P524" s="43">
        <v>117</v>
      </c>
      <c r="Q524" s="43" t="s">
        <v>172</v>
      </c>
      <c r="R524" s="43" t="s">
        <v>271</v>
      </c>
      <c r="S524" s="43" t="s">
        <v>159</v>
      </c>
      <c r="T524" s="43" t="s">
        <v>271</v>
      </c>
      <c r="U524" s="43" t="s">
        <v>159</v>
      </c>
      <c r="V524" s="2" t="str">
        <f t="shared" si="17"/>
        <v>('PO_B_B',NULL,'PO_B_B_01','2022','01','01','백색 단일재질','백색 단일재질','Y','N','N','N','N','N','117','Y','SYSTEM',NOW(),'SYSTEM',NOW()),</v>
      </c>
    </row>
    <row r="525" spans="1:22" s="35" customFormat="1" x14ac:dyDescent="0.35">
      <c r="A525" s="43">
        <v>117</v>
      </c>
      <c r="B525" s="12" t="s">
        <v>1542</v>
      </c>
      <c r="C525" s="2"/>
      <c r="D525" s="12" t="s">
        <v>1545</v>
      </c>
      <c r="E525" s="43">
        <v>2022</v>
      </c>
      <c r="F525" s="12" t="s">
        <v>1962</v>
      </c>
      <c r="G525" s="92" t="str">
        <f t="shared" si="15"/>
        <v>01</v>
      </c>
      <c r="H525" s="40" t="s">
        <v>1387</v>
      </c>
      <c r="I525" s="40" t="s">
        <v>1387</v>
      </c>
      <c r="J525" s="92" t="str">
        <f t="shared" si="16"/>
        <v>Y</v>
      </c>
      <c r="K525" s="43"/>
      <c r="L525" s="92" t="s">
        <v>1964</v>
      </c>
      <c r="M525" s="43"/>
      <c r="N525" s="43"/>
      <c r="O525" s="43"/>
      <c r="P525" s="43">
        <v>118</v>
      </c>
      <c r="Q525" s="43" t="s">
        <v>172</v>
      </c>
      <c r="R525" s="43" t="s">
        <v>271</v>
      </c>
      <c r="S525" s="43" t="s">
        <v>159</v>
      </c>
      <c r="T525" s="43" t="s">
        <v>271</v>
      </c>
      <c r="U525" s="43" t="s">
        <v>159</v>
      </c>
      <c r="V525" s="2" t="str">
        <f t="shared" si="17"/>
        <v>('PO_B_C',NULL,'PO_B_C_01','2022','01','01','복합재질 구조(기타 재질과의 조합 포함)로서 분리가능한 경우','복합재질 구조(기타 재질과의 조합 포함)로서 분리가능한 경우','Y','N','Y','N','N','N','118','Y','SYSTEM',NOW(),'SYSTEM',NOW()),</v>
      </c>
    </row>
    <row r="526" spans="1:22" s="35" customFormat="1" x14ac:dyDescent="0.35">
      <c r="A526" s="43">
        <v>118</v>
      </c>
      <c r="B526" s="12" t="s">
        <v>1543</v>
      </c>
      <c r="C526" s="2"/>
      <c r="D526" s="12" t="s">
        <v>1546</v>
      </c>
      <c r="E526" s="43">
        <v>2022</v>
      </c>
      <c r="F526" s="12" t="s">
        <v>1962</v>
      </c>
      <c r="G526" s="92" t="str">
        <f t="shared" si="15"/>
        <v>01</v>
      </c>
      <c r="H526" s="40" t="s">
        <v>1377</v>
      </c>
      <c r="I526" s="40" t="s">
        <v>1377</v>
      </c>
      <c r="J526" s="92" t="str">
        <f t="shared" si="16"/>
        <v/>
      </c>
      <c r="K526" s="43"/>
      <c r="L526" s="43"/>
      <c r="M526" s="43"/>
      <c r="N526" s="43"/>
      <c r="O526" s="43"/>
      <c r="P526" s="43">
        <v>119</v>
      </c>
      <c r="Q526" s="43" t="s">
        <v>172</v>
      </c>
      <c r="R526" s="43" t="s">
        <v>271</v>
      </c>
      <c r="S526" s="43" t="s">
        <v>159</v>
      </c>
      <c r="T526" s="43" t="s">
        <v>271</v>
      </c>
      <c r="U526" s="43" t="s">
        <v>159</v>
      </c>
      <c r="V526" s="2" t="str">
        <f t="shared" si="17"/>
        <v>('PO_B_D',NULL,'PO_B_D_01','2022','01','01','복합재질 구조(기타 재질과의 조합 포함)로서 분리 불가능한 경우','복합재질 구조(기타 재질과의 조합 포함)로서 분리 불가능한 경우','N','N','N','N','N','N','119','Y','SYSTEM',NOW(),'SYSTEM',NOW()),</v>
      </c>
    </row>
    <row r="527" spans="1:22" s="35" customFormat="1" x14ac:dyDescent="0.35">
      <c r="A527" s="43">
        <v>119</v>
      </c>
      <c r="B527" s="12" t="s">
        <v>1543</v>
      </c>
      <c r="C527" s="2"/>
      <c r="D527" s="12" t="s">
        <v>1547</v>
      </c>
      <c r="E527" s="43">
        <v>2022</v>
      </c>
      <c r="F527" s="12" t="s">
        <v>1962</v>
      </c>
      <c r="G527" s="92" t="str">
        <f t="shared" si="15"/>
        <v>02</v>
      </c>
      <c r="H527" s="40" t="s">
        <v>1388</v>
      </c>
      <c r="I527" s="40" t="s">
        <v>1388</v>
      </c>
      <c r="J527" s="92" t="str">
        <f t="shared" si="16"/>
        <v/>
      </c>
      <c r="K527" s="43"/>
      <c r="L527" s="43"/>
      <c r="M527" s="43"/>
      <c r="N527" s="43"/>
      <c r="O527" s="43"/>
      <c r="P527" s="43">
        <v>120</v>
      </c>
      <c r="Q527" s="43" t="s">
        <v>172</v>
      </c>
      <c r="R527" s="43" t="s">
        <v>271</v>
      </c>
      <c r="S527" s="43" t="s">
        <v>159</v>
      </c>
      <c r="T527" s="43" t="s">
        <v>271</v>
      </c>
      <c r="U527" s="43" t="s">
        <v>159</v>
      </c>
      <c r="V527" s="2" t="str">
        <f t="shared" si="17"/>
        <v>('PO_B_D',NULL,'PO_B_D_02','2022','01','02','백색 이외의 색상(색상 구분 불필요)','백색 이외의 색상(색상 구분 불필요)','N','N','N','N','N','N','120','Y','SYSTEM',NOW(),'SYSTEM',NOW()),</v>
      </c>
    </row>
    <row r="528" spans="1:22" s="35" customFormat="1" x14ac:dyDescent="0.35">
      <c r="A528" s="43">
        <v>120</v>
      </c>
      <c r="B528" s="12" t="s">
        <v>1385</v>
      </c>
      <c r="C528" s="2"/>
      <c r="D528" s="12" t="s">
        <v>1478</v>
      </c>
      <c r="E528" s="43">
        <v>2022</v>
      </c>
      <c r="F528" s="12" t="s">
        <v>1962</v>
      </c>
      <c r="G528" s="92" t="str">
        <f t="shared" si="15"/>
        <v>04</v>
      </c>
      <c r="H528" s="40" t="s">
        <v>1379</v>
      </c>
      <c r="I528" s="40" t="s">
        <v>1379</v>
      </c>
      <c r="J528" s="92" t="str">
        <f t="shared" si="16"/>
        <v/>
      </c>
      <c r="K528" s="43"/>
      <c r="L528" s="43"/>
      <c r="M528" s="43"/>
      <c r="N528" s="43"/>
      <c r="O528" s="43"/>
      <c r="P528" s="43">
        <v>121</v>
      </c>
      <c r="Q528" s="43" t="s">
        <v>1278</v>
      </c>
      <c r="R528" s="43" t="s">
        <v>1279</v>
      </c>
      <c r="S528" s="43" t="s">
        <v>1280</v>
      </c>
      <c r="T528" s="43" t="s">
        <v>1279</v>
      </c>
      <c r="U528" s="43" t="s">
        <v>1280</v>
      </c>
      <c r="V528" s="2" t="str">
        <f t="shared" si="17"/>
        <v>('PO',NULL,'PO_C','2022','01','04','라벨, 마개및잡자재','라벨, 마개및잡자재','N','N','N','N','N','N','121','Y','SYSTEM',NOW(),'SYSTEM',NOW()),</v>
      </c>
    </row>
    <row r="529" spans="1:22" x14ac:dyDescent="0.35">
      <c r="A529" s="43">
        <v>121</v>
      </c>
      <c r="B529" s="12" t="s">
        <v>1478</v>
      </c>
      <c r="C529" s="2"/>
      <c r="D529" s="12" t="s">
        <v>1548</v>
      </c>
      <c r="E529" s="43">
        <v>2022</v>
      </c>
      <c r="F529" s="12" t="s">
        <v>1962</v>
      </c>
      <c r="G529" s="92" t="str">
        <f t="shared" si="15"/>
        <v>A</v>
      </c>
      <c r="H529" s="40" t="s">
        <v>1389</v>
      </c>
      <c r="I529" s="40" t="s">
        <v>1389</v>
      </c>
      <c r="J529" s="92" t="str">
        <f t="shared" si="16"/>
        <v/>
      </c>
      <c r="K529" s="43"/>
      <c r="L529" s="43"/>
      <c r="M529" s="43"/>
      <c r="N529" s="43"/>
      <c r="O529" s="43"/>
      <c r="P529" s="43">
        <v>122</v>
      </c>
      <c r="Q529" s="43" t="s">
        <v>1278</v>
      </c>
      <c r="R529" s="43" t="s">
        <v>1279</v>
      </c>
      <c r="S529" s="43" t="s">
        <v>1280</v>
      </c>
      <c r="T529" s="43" t="s">
        <v>1279</v>
      </c>
      <c r="U529" s="43" t="s">
        <v>1280</v>
      </c>
      <c r="V529" s="2" t="str">
        <f t="shared" si="17"/>
        <v>('PO_C',NULL,'PO_C_A','2022','01','A','최우수','최우수','N','N','N','N','N','N','122','Y','SYSTEM',NOW(),'SYSTEM',NOW()),</v>
      </c>
    </row>
    <row r="530" spans="1:22" x14ac:dyDescent="0.35">
      <c r="A530" s="43">
        <v>122</v>
      </c>
      <c r="B530" s="12" t="s">
        <v>1478</v>
      </c>
      <c r="C530" s="2"/>
      <c r="D530" s="12" t="s">
        <v>1549</v>
      </c>
      <c r="E530" s="43">
        <v>2022</v>
      </c>
      <c r="F530" s="12" t="s">
        <v>1962</v>
      </c>
      <c r="G530" s="92" t="str">
        <f t="shared" si="15"/>
        <v>B</v>
      </c>
      <c r="H530" s="40" t="s">
        <v>1346</v>
      </c>
      <c r="I530" s="40" t="s">
        <v>1286</v>
      </c>
      <c r="J530" s="92" t="str">
        <f t="shared" si="16"/>
        <v/>
      </c>
      <c r="K530" s="43"/>
      <c r="L530" s="43"/>
      <c r="M530" s="43"/>
      <c r="N530" s="43"/>
      <c r="O530" s="43"/>
      <c r="P530" s="43">
        <v>123</v>
      </c>
      <c r="Q530" s="43" t="s">
        <v>1278</v>
      </c>
      <c r="R530" s="43" t="s">
        <v>1279</v>
      </c>
      <c r="S530" s="43" t="s">
        <v>1280</v>
      </c>
      <c r="T530" s="43" t="s">
        <v>1279</v>
      </c>
      <c r="U530" s="43" t="s">
        <v>1280</v>
      </c>
      <c r="V530" s="2" t="str">
        <f t="shared" si="17"/>
        <v>('PO_C',NULL,'PO_C_B','2022','01','B','우수','우수','N','N','N','N','N','N','123','Y','SYSTEM',NOW(),'SYSTEM',NOW()),</v>
      </c>
    </row>
    <row r="531" spans="1:22" x14ac:dyDescent="0.35">
      <c r="A531" s="43">
        <v>123</v>
      </c>
      <c r="B531" s="12" t="s">
        <v>1478</v>
      </c>
      <c r="C531" s="2"/>
      <c r="D531" s="12" t="s">
        <v>1550</v>
      </c>
      <c r="E531" s="43">
        <v>2022</v>
      </c>
      <c r="F531" s="12" t="s">
        <v>1962</v>
      </c>
      <c r="G531" s="92" t="str">
        <f t="shared" si="15"/>
        <v>C</v>
      </c>
      <c r="H531" s="40" t="s">
        <v>1350</v>
      </c>
      <c r="I531" s="40" t="s">
        <v>1290</v>
      </c>
      <c r="J531" s="92" t="str">
        <f t="shared" si="16"/>
        <v/>
      </c>
      <c r="K531" s="43"/>
      <c r="L531" s="43"/>
      <c r="M531" s="43"/>
      <c r="N531" s="43"/>
      <c r="O531" s="43"/>
      <c r="P531" s="43">
        <v>124</v>
      </c>
      <c r="Q531" s="43" t="s">
        <v>1278</v>
      </c>
      <c r="R531" s="43" t="s">
        <v>1279</v>
      </c>
      <c r="S531" s="43" t="s">
        <v>1280</v>
      </c>
      <c r="T531" s="43" t="s">
        <v>1279</v>
      </c>
      <c r="U531" s="43" t="s">
        <v>1280</v>
      </c>
      <c r="V531" s="2" t="str">
        <f t="shared" si="17"/>
        <v>('PO_C',NULL,'PO_C_C','2022','01','C','보통','보통','N','N','N','N','N','N','124','Y','SYSTEM',NOW(),'SYSTEM',NOW()),</v>
      </c>
    </row>
    <row r="532" spans="1:22" x14ac:dyDescent="0.35">
      <c r="A532" s="43">
        <v>124</v>
      </c>
      <c r="B532" s="12" t="s">
        <v>1478</v>
      </c>
      <c r="C532" s="2"/>
      <c r="D532" s="12" t="s">
        <v>1551</v>
      </c>
      <c r="E532" s="43">
        <v>2022</v>
      </c>
      <c r="F532" s="12" t="s">
        <v>1962</v>
      </c>
      <c r="G532" s="92" t="str">
        <f t="shared" si="15"/>
        <v>D</v>
      </c>
      <c r="H532" s="40" t="s">
        <v>1348</v>
      </c>
      <c r="I532" s="40" t="s">
        <v>1287</v>
      </c>
      <c r="J532" s="92" t="str">
        <f t="shared" si="16"/>
        <v/>
      </c>
      <c r="K532" s="43"/>
      <c r="L532" s="43"/>
      <c r="M532" s="43"/>
      <c r="N532" s="43"/>
      <c r="O532" s="43"/>
      <c r="P532" s="43">
        <v>125</v>
      </c>
      <c r="Q532" s="43" t="s">
        <v>1278</v>
      </c>
      <c r="R532" s="43" t="s">
        <v>1279</v>
      </c>
      <c r="S532" s="43" t="s">
        <v>1280</v>
      </c>
      <c r="T532" s="43" t="s">
        <v>1279</v>
      </c>
      <c r="U532" s="43" t="s">
        <v>1280</v>
      </c>
      <c r="V532" s="2" t="str">
        <f t="shared" si="17"/>
        <v>('PO_C',NULL,'PO_C_D','2022','01','D','어려움','어려움','N','N','N','N','N','N','125','Y','SYSTEM',NOW(),'SYSTEM',NOW()),</v>
      </c>
    </row>
    <row r="533" spans="1:22" x14ac:dyDescent="0.35">
      <c r="A533" s="43">
        <v>125</v>
      </c>
      <c r="B533" s="12" t="s">
        <v>1548</v>
      </c>
      <c r="C533" s="2"/>
      <c r="D533" s="12" t="s">
        <v>1552</v>
      </c>
      <c r="E533" s="43">
        <v>2022</v>
      </c>
      <c r="F533" s="12" t="s">
        <v>1962</v>
      </c>
      <c r="G533" s="92" t="str">
        <f t="shared" si="15"/>
        <v>01</v>
      </c>
      <c r="H533" s="40" t="s">
        <v>873</v>
      </c>
      <c r="I533" s="40" t="s">
        <v>873</v>
      </c>
      <c r="J533" s="92" t="str">
        <f t="shared" si="16"/>
        <v>Y</v>
      </c>
      <c r="K533" s="43"/>
      <c r="L533" s="92" t="s">
        <v>1964</v>
      </c>
      <c r="M533" s="43"/>
      <c r="N533" s="43"/>
      <c r="O533" s="43"/>
      <c r="P533" s="43">
        <v>126</v>
      </c>
      <c r="Q533" s="43" t="s">
        <v>1278</v>
      </c>
      <c r="R533" s="43" t="s">
        <v>1279</v>
      </c>
      <c r="S533" s="43" t="s">
        <v>1280</v>
      </c>
      <c r="T533" s="43" t="s">
        <v>1279</v>
      </c>
      <c r="U533" s="43" t="s">
        <v>1280</v>
      </c>
      <c r="V533" s="2" t="str">
        <f t="shared" si="17"/>
        <v>('PO_C_A',NULL,'PO_C_A_01','2022','01','01','미사용','미사용','Y','N','Y','N','N','N','126','Y','SYSTEM',NOW(),'SYSTEM',NOW()),</v>
      </c>
    </row>
    <row r="534" spans="1:22" x14ac:dyDescent="0.35">
      <c r="A534" s="43">
        <v>126</v>
      </c>
      <c r="B534" s="12" t="s">
        <v>1548</v>
      </c>
      <c r="C534" s="2"/>
      <c r="D534" s="12" t="s">
        <v>1553</v>
      </c>
      <c r="E534" s="43">
        <v>2022</v>
      </c>
      <c r="F534" s="12" t="s">
        <v>1962</v>
      </c>
      <c r="G534" s="92" t="str">
        <f t="shared" si="15"/>
        <v>02</v>
      </c>
      <c r="H534" s="40" t="s">
        <v>1390</v>
      </c>
      <c r="I534" s="40" t="s">
        <v>1390</v>
      </c>
      <c r="J534" s="92" t="str">
        <f t="shared" si="16"/>
        <v>Y</v>
      </c>
      <c r="K534" s="43"/>
      <c r="L534" s="92" t="s">
        <v>1964</v>
      </c>
      <c r="M534" s="43"/>
      <c r="N534" s="43"/>
      <c r="O534" s="43"/>
      <c r="P534" s="43">
        <v>127</v>
      </c>
      <c r="Q534" s="43" t="s">
        <v>1278</v>
      </c>
      <c r="R534" s="43" t="s">
        <v>1279</v>
      </c>
      <c r="S534" s="43" t="s">
        <v>1280</v>
      </c>
      <c r="T534" s="43" t="s">
        <v>1279</v>
      </c>
      <c r="U534" s="43" t="s">
        <v>1280</v>
      </c>
      <c r="V534" s="2" t="str">
        <f t="shared" si="17"/>
        <v>('PO_C_A',NULL,'PO_C_A_02','2022','01','02','몸체와 동일한 재질로써 분리가 가능한 경우','몸체와 동일한 재질로써 분리가 가능한 경우','Y','N','Y','N','N','N','127','Y','SYSTEM',NOW(),'SYSTEM',NOW()),</v>
      </c>
    </row>
    <row r="535" spans="1:22" s="35" customFormat="1" x14ac:dyDescent="0.35">
      <c r="A535" s="43">
        <v>127</v>
      </c>
      <c r="B535" s="12" t="s">
        <v>1549</v>
      </c>
      <c r="C535" s="2"/>
      <c r="D535" s="12" t="s">
        <v>1554</v>
      </c>
      <c r="E535" s="43">
        <v>2022</v>
      </c>
      <c r="F535" s="12" t="s">
        <v>1962</v>
      </c>
      <c r="G535" s="92" t="str">
        <f t="shared" si="15"/>
        <v>01</v>
      </c>
      <c r="H535" s="40" t="s">
        <v>1391</v>
      </c>
      <c r="I535" s="40" t="s">
        <v>1391</v>
      </c>
      <c r="J535" s="92" t="str">
        <f t="shared" si="16"/>
        <v>Y</v>
      </c>
      <c r="K535" s="43"/>
      <c r="L535" s="43"/>
      <c r="M535" s="43"/>
      <c r="N535" s="43"/>
      <c r="O535" s="43"/>
      <c r="P535" s="43">
        <v>128</v>
      </c>
      <c r="Q535" s="43" t="s">
        <v>172</v>
      </c>
      <c r="R535" s="43" t="s">
        <v>271</v>
      </c>
      <c r="S535" s="43" t="s">
        <v>159</v>
      </c>
      <c r="T535" s="43" t="s">
        <v>271</v>
      </c>
      <c r="U535" s="43" t="s">
        <v>159</v>
      </c>
      <c r="V535" s="2" t="str">
        <f t="shared" si="17"/>
        <v>('PO_C_B',NULL,'PO_C_B_01','2022','01','01','몸체와 다른 재질로써 분리가 가능한 경우(재질 구분 불필요)','몸체와 다른 재질로써 분리가 가능한 경우(재질 구분 불필요)','Y','N','N','N','N','N','128','Y','SYSTEM',NOW(),'SYSTEM',NOW()),</v>
      </c>
    </row>
    <row r="536" spans="1:22" s="35" customFormat="1" x14ac:dyDescent="0.35">
      <c r="A536" s="43">
        <v>128</v>
      </c>
      <c r="B536" s="12" t="s">
        <v>1549</v>
      </c>
      <c r="C536" s="2"/>
      <c r="D536" s="12" t="s">
        <v>1555</v>
      </c>
      <c r="E536" s="43">
        <v>2022</v>
      </c>
      <c r="F536" s="12" t="s">
        <v>1962</v>
      </c>
      <c r="G536" s="92" t="str">
        <f t="shared" si="15"/>
        <v>02</v>
      </c>
      <c r="H536" s="40" t="s">
        <v>1392</v>
      </c>
      <c r="I536" s="40" t="s">
        <v>1392</v>
      </c>
      <c r="J536" s="92" t="str">
        <f t="shared" si="16"/>
        <v>Y</v>
      </c>
      <c r="K536" s="43"/>
      <c r="L536" s="92" t="s">
        <v>1964</v>
      </c>
      <c r="M536" s="43"/>
      <c r="N536" s="43"/>
      <c r="O536" s="43"/>
      <c r="P536" s="43">
        <v>129</v>
      </c>
      <c r="Q536" s="43" t="s">
        <v>172</v>
      </c>
      <c r="R536" s="43" t="s">
        <v>271</v>
      </c>
      <c r="S536" s="43" t="s">
        <v>159</v>
      </c>
      <c r="T536" s="43" t="s">
        <v>271</v>
      </c>
      <c r="U536" s="43" t="s">
        <v>159</v>
      </c>
      <c r="V536" s="2" t="str">
        <f t="shared" si="17"/>
        <v>('PO_C_B',NULL,'PO_C_B_02','2022','01','02','직접인쇄(부분인쇄)','직접인쇄(부분인쇄)','Y','N','Y','N','N','N','129','Y','SYSTEM',NOW(),'SYSTEM',NOW()),</v>
      </c>
    </row>
    <row r="537" spans="1:22" s="35" customFormat="1" x14ac:dyDescent="0.35">
      <c r="A537" s="43">
        <v>129</v>
      </c>
      <c r="B537" s="12" t="s">
        <v>1550</v>
      </c>
      <c r="C537" s="2"/>
      <c r="D537" s="12" t="s">
        <v>1556</v>
      </c>
      <c r="E537" s="43">
        <v>2022</v>
      </c>
      <c r="F537" s="12" t="s">
        <v>1962</v>
      </c>
      <c r="G537" s="92" t="str">
        <f t="shared" ref="G537:G599" si="18">IF(H537="종이팩","01",IF(H537="유리병","02",IF(H537="금속캔","03",IF(H537="금속캔(알루미늄)","04",IF(H537="일반 발포합성수지 단일·복합재질","05",IF(H537="폴리스티렌페이퍼(PSP)","06",IF(H537="페트병","07",IF(H537="단일재질 용기, 트레이류(페트병, 발포합성수지 제외)","08",IF(H537="합성수지 필름·시트류 (페트병, 발포합성수지 제외)","09",IF(H537="몸체","01",IF(H537="라벨","02",IF(H537="마개및잡자재","03",IF(H537="라벨, 마개및잡자재","04",IF(H537="최우수","A",IF(H537="우수","B",IF(H537="보통","C",IF(H537="어려움","D",RIGHT(D537,2))))))))))))))))))</f>
        <v>01</v>
      </c>
      <c r="H537" s="40" t="s">
        <v>1393</v>
      </c>
      <c r="I537" s="40" t="s">
        <v>1393</v>
      </c>
      <c r="J537" s="92" t="str">
        <f t="shared" ref="J537:J600" si="19">IF(ISNUMBER(SEARCH("_D_",D537))=FALSE,IF(LEN(D537)-LEN(SUBSTITUTE(D537,"_",""))=3,"Y",""),"")</f>
        <v>Y</v>
      </c>
      <c r="K537" s="43"/>
      <c r="L537" s="43"/>
      <c r="M537" s="43"/>
      <c r="N537" s="43"/>
      <c r="O537" s="43"/>
      <c r="P537" s="43">
        <v>130</v>
      </c>
      <c r="Q537" s="43" t="s">
        <v>172</v>
      </c>
      <c r="R537" s="43" t="s">
        <v>271</v>
      </c>
      <c r="S537" s="43" t="s">
        <v>159</v>
      </c>
      <c r="T537" s="43" t="s">
        <v>271</v>
      </c>
      <c r="U537" s="43" t="s">
        <v>159</v>
      </c>
      <c r="V537" s="2" t="str">
        <f t="shared" ref="V537:V600" si="20">"('"&amp;B537&amp;"',"&amp;IF(C537="","NULL","'"&amp;C537&amp;"'")&amp;",'"&amp;D537&amp;"','"&amp;E537&amp;"','"&amp;F537&amp;"',"&amp;IF(G537="","NULL","'"&amp;G537&amp;"'")&amp;","&amp;IF(H537="","NULL","'"&amp;H537&amp;"'")&amp;","&amp;IF(I537="","NULL","'"&amp;I537&amp;"'")&amp;","&amp;IF(J537="","'N'","'"&amp;J537&amp;"'")&amp;","&amp;IF(K537="","'N'","'"&amp;K537&amp;"'")&amp;","&amp;IF(L537="","'N'","'"&amp;L537&amp;"'")&amp;","&amp;IF(M537="","'N'","'"&amp;M537&amp;"'")&amp;","&amp;IF(N537="","'N'",""&amp;N537&amp;"'")&amp;","&amp;IF(O537="","'N'",""&amp;O537&amp;"'")&amp;","&amp;IF(P537="","0","'"&amp;P537&amp;"'")&amp;",'"&amp;Q537&amp;"','"&amp;R537&amp;"',"&amp;S537&amp;",'"&amp;T537&amp;"',"&amp;U537&amp;IF(A538="",");","),")</f>
        <v>('PO_C_C',NULL,'PO_C_C_01','2022','01','01','몸체와 동일한 재질로서 몸체와 분리가 불가능한 경우','몸체와 동일한 재질로서 몸체와 분리가 불가능한 경우','Y','N','N','N','N','N','130','Y','SYSTEM',NOW(),'SYSTEM',NOW()),</v>
      </c>
    </row>
    <row r="538" spans="1:22" s="35" customFormat="1" x14ac:dyDescent="0.35">
      <c r="A538" s="43">
        <v>130</v>
      </c>
      <c r="B538" s="12" t="s">
        <v>1551</v>
      </c>
      <c r="C538" s="2"/>
      <c r="D538" s="12" t="s">
        <v>1557</v>
      </c>
      <c r="E538" s="43">
        <v>2022</v>
      </c>
      <c r="F538" s="12" t="s">
        <v>1962</v>
      </c>
      <c r="G538" s="92" t="str">
        <f t="shared" si="18"/>
        <v>01</v>
      </c>
      <c r="H538" s="40" t="s">
        <v>1355</v>
      </c>
      <c r="I538" s="40" t="s">
        <v>1355</v>
      </c>
      <c r="J538" s="92" t="str">
        <f t="shared" si="19"/>
        <v/>
      </c>
      <c r="K538" s="43"/>
      <c r="L538" s="43"/>
      <c r="M538" s="43"/>
      <c r="N538" s="43"/>
      <c r="O538" s="43"/>
      <c r="P538" s="43">
        <v>131</v>
      </c>
      <c r="Q538" s="43" t="s">
        <v>172</v>
      </c>
      <c r="R538" s="43" t="s">
        <v>271</v>
      </c>
      <c r="S538" s="43" t="s">
        <v>159</v>
      </c>
      <c r="T538" s="43" t="s">
        <v>271</v>
      </c>
      <c r="U538" s="43" t="s">
        <v>159</v>
      </c>
      <c r="V538" s="2" t="str">
        <f t="shared" si="20"/>
        <v>('PO_C_D',NULL,'PO_C_D_01','2022','01','01','몸체에 직접 인쇄','몸체에 직접 인쇄','N','N','N','N','N','N','131','Y','SYSTEM',NOW(),'SYSTEM',NOW()),</v>
      </c>
    </row>
    <row r="539" spans="1:22" s="35" customFormat="1" x14ac:dyDescent="0.35">
      <c r="A539" s="43">
        <v>131</v>
      </c>
      <c r="B539" s="12" t="s">
        <v>1551</v>
      </c>
      <c r="C539" s="2"/>
      <c r="D539" s="12" t="s">
        <v>1558</v>
      </c>
      <c r="E539" s="43">
        <v>2022</v>
      </c>
      <c r="F539" s="12" t="s">
        <v>1962</v>
      </c>
      <c r="G539" s="92" t="str">
        <f t="shared" si="18"/>
        <v>02</v>
      </c>
      <c r="H539" s="40" t="s">
        <v>1394</v>
      </c>
      <c r="I539" s="40" t="s">
        <v>1394</v>
      </c>
      <c r="J539" s="92" t="str">
        <f t="shared" si="19"/>
        <v/>
      </c>
      <c r="K539" s="43"/>
      <c r="L539" s="43"/>
      <c r="M539" s="43"/>
      <c r="N539" s="43"/>
      <c r="O539" s="43"/>
      <c r="P539" s="43">
        <v>132</v>
      </c>
      <c r="Q539" s="43" t="s">
        <v>172</v>
      </c>
      <c r="R539" s="43" t="s">
        <v>271</v>
      </c>
      <c r="S539" s="43" t="s">
        <v>159</v>
      </c>
      <c r="T539" s="43" t="s">
        <v>271</v>
      </c>
      <c r="U539" s="43" t="s">
        <v>159</v>
      </c>
      <c r="V539" s="2" t="str">
        <f t="shared" si="20"/>
        <v>('PO_C_D',NULL,'PO_C_D_02','2022','01','02','몸체와 다른 재질로서 몸체와 분리 불가능(라벨 재질구분 불필요)','몸체와 다른 재질로서 몸체와 분리 불가능(라벨 재질구분 불필요)','N','N','N','N','N','N','132','Y','SYSTEM',NOW(),'SYSTEM',NOW()),</v>
      </c>
    </row>
    <row r="540" spans="1:22" s="35" customFormat="1" x14ac:dyDescent="0.35">
      <c r="A540" s="43">
        <v>132</v>
      </c>
      <c r="B540" s="12" t="s">
        <v>1551</v>
      </c>
      <c r="C540" s="2"/>
      <c r="D540" s="12" t="s">
        <v>1559</v>
      </c>
      <c r="E540" s="43">
        <v>2022</v>
      </c>
      <c r="F540" s="12" t="s">
        <v>1962</v>
      </c>
      <c r="G540" s="92" t="str">
        <f t="shared" si="18"/>
        <v>03</v>
      </c>
      <c r="H540" s="40" t="s">
        <v>1395</v>
      </c>
      <c r="I540" s="40" t="s">
        <v>1395</v>
      </c>
      <c r="J540" s="92" t="str">
        <f t="shared" si="19"/>
        <v/>
      </c>
      <c r="K540" s="43"/>
      <c r="L540" s="43"/>
      <c r="M540" s="43"/>
      <c r="N540" s="43"/>
      <c r="O540" s="43"/>
      <c r="P540" s="43">
        <v>133</v>
      </c>
      <c r="Q540" s="43" t="s">
        <v>172</v>
      </c>
      <c r="R540" s="43" t="s">
        <v>271</v>
      </c>
      <c r="S540" s="43" t="s">
        <v>159</v>
      </c>
      <c r="T540" s="43" t="s">
        <v>271</v>
      </c>
      <c r="U540" s="43" t="s">
        <v>159</v>
      </c>
      <c r="V540" s="2" t="str">
        <f t="shared" si="20"/>
        <v>('PO_C_D',NULL,'PO_C_D_03','2022','01','03','PVC 계열 재질','PVC 계열 재질','N','N','N','N','N','N','133','Y','SYSTEM',NOW(),'SYSTEM',NOW()),</v>
      </c>
    </row>
    <row r="541" spans="1:22" s="35" customFormat="1" x14ac:dyDescent="0.35">
      <c r="A541" s="43">
        <v>133</v>
      </c>
      <c r="B541" s="43" t="s">
        <v>1296</v>
      </c>
      <c r="C541" s="2"/>
      <c r="D541" s="12" t="s">
        <v>1397</v>
      </c>
      <c r="E541" s="43">
        <v>2022</v>
      </c>
      <c r="F541" s="12" t="s">
        <v>1962</v>
      </c>
      <c r="G541" s="92" t="str">
        <f t="shared" si="18"/>
        <v>07</v>
      </c>
      <c r="H541" s="40" t="s">
        <v>1396</v>
      </c>
      <c r="I541" s="40" t="s">
        <v>1396</v>
      </c>
      <c r="J541" s="92" t="str">
        <f t="shared" si="19"/>
        <v/>
      </c>
      <c r="K541" s="43"/>
      <c r="L541" s="43"/>
      <c r="M541" s="43"/>
      <c r="N541" s="43"/>
      <c r="O541" s="43"/>
      <c r="P541" s="43">
        <v>134</v>
      </c>
      <c r="Q541" s="43" t="s">
        <v>172</v>
      </c>
      <c r="R541" s="43" t="s">
        <v>271</v>
      </c>
      <c r="S541" s="43" t="s">
        <v>159</v>
      </c>
      <c r="T541" s="43" t="s">
        <v>271</v>
      </c>
      <c r="U541" s="43" t="s">
        <v>159</v>
      </c>
      <c r="V541" s="2" t="str">
        <f t="shared" si="20"/>
        <v>('GROUP_ID',NULL,'PE','2022','01','07','페트병','페트병','N','N','N','N','N','N','134','Y','SYSTEM',NOW(),'SYSTEM',NOW()),</v>
      </c>
    </row>
    <row r="542" spans="1:22" s="35" customFormat="1" x14ac:dyDescent="0.35">
      <c r="A542" s="43">
        <v>134</v>
      </c>
      <c r="B542" s="12" t="s">
        <v>1397</v>
      </c>
      <c r="C542" s="2"/>
      <c r="D542" s="12" t="s">
        <v>1535</v>
      </c>
      <c r="E542" s="43">
        <v>2022</v>
      </c>
      <c r="F542" s="12" t="s">
        <v>1962</v>
      </c>
      <c r="G542" s="92" t="str">
        <f t="shared" si="18"/>
        <v>01</v>
      </c>
      <c r="H542" s="40" t="s">
        <v>1344</v>
      </c>
      <c r="I542" s="40" t="s">
        <v>1285</v>
      </c>
      <c r="J542" s="92" t="str">
        <f t="shared" si="19"/>
        <v/>
      </c>
      <c r="K542" s="43"/>
      <c r="L542" s="43"/>
      <c r="M542" s="43"/>
      <c r="N542" s="43"/>
      <c r="O542" s="43"/>
      <c r="P542" s="43">
        <v>135</v>
      </c>
      <c r="Q542" s="43" t="s">
        <v>172</v>
      </c>
      <c r="R542" s="43" t="s">
        <v>271</v>
      </c>
      <c r="S542" s="43" t="s">
        <v>159</v>
      </c>
      <c r="T542" s="43" t="s">
        <v>271</v>
      </c>
      <c r="U542" s="43" t="s">
        <v>159</v>
      </c>
      <c r="V542" s="2" t="str">
        <f t="shared" si="20"/>
        <v>('PE',NULL,'PE_B','2022','01','01','몸체','몸체','N','N','N','N','N','N','135','Y','SYSTEM',NOW(),'SYSTEM',NOW()),</v>
      </c>
    </row>
    <row r="543" spans="1:22" s="35" customFormat="1" x14ac:dyDescent="0.35">
      <c r="A543" s="43">
        <v>135</v>
      </c>
      <c r="B543" s="12" t="s">
        <v>1535</v>
      </c>
      <c r="C543" s="2"/>
      <c r="D543" s="12" t="s">
        <v>1560</v>
      </c>
      <c r="E543" s="43">
        <v>2022</v>
      </c>
      <c r="F543" s="12" t="s">
        <v>1962</v>
      </c>
      <c r="G543" s="92" t="str">
        <f t="shared" si="18"/>
        <v>B</v>
      </c>
      <c r="H543" s="40" t="s">
        <v>1346</v>
      </c>
      <c r="I543" s="40" t="s">
        <v>1286</v>
      </c>
      <c r="J543" s="92" t="str">
        <f t="shared" si="19"/>
        <v/>
      </c>
      <c r="K543" s="43"/>
      <c r="L543" s="43"/>
      <c r="M543" s="43"/>
      <c r="N543" s="43"/>
      <c r="O543" s="43"/>
      <c r="P543" s="43">
        <v>136</v>
      </c>
      <c r="Q543" s="43" t="s">
        <v>172</v>
      </c>
      <c r="R543" s="43" t="s">
        <v>271</v>
      </c>
      <c r="S543" s="43" t="s">
        <v>159</v>
      </c>
      <c r="T543" s="43" t="s">
        <v>271</v>
      </c>
      <c r="U543" s="43" t="s">
        <v>159</v>
      </c>
      <c r="V543" s="2" t="str">
        <f t="shared" si="20"/>
        <v>('PE_B',NULL,'PE_B_B','2022','01','B','우수','우수','N','N','N','N','N','N','136','Y','SYSTEM',NOW(),'SYSTEM',NOW()),</v>
      </c>
    </row>
    <row r="544" spans="1:22" s="35" customFormat="1" x14ac:dyDescent="0.35">
      <c r="A544" s="43">
        <v>136</v>
      </c>
      <c r="B544" s="12" t="s">
        <v>1535</v>
      </c>
      <c r="C544" s="2"/>
      <c r="D544" s="12" t="s">
        <v>1561</v>
      </c>
      <c r="E544" s="43">
        <v>2022</v>
      </c>
      <c r="F544" s="12" t="s">
        <v>1962</v>
      </c>
      <c r="G544" s="92" t="str">
        <f t="shared" si="18"/>
        <v>C</v>
      </c>
      <c r="H544" s="40" t="s">
        <v>1350</v>
      </c>
      <c r="I544" s="40" t="s">
        <v>1290</v>
      </c>
      <c r="J544" s="92" t="str">
        <f t="shared" si="19"/>
        <v/>
      </c>
      <c r="K544" s="43"/>
      <c r="L544" s="43"/>
      <c r="M544" s="43"/>
      <c r="N544" s="43"/>
      <c r="O544" s="43"/>
      <c r="P544" s="43">
        <v>137</v>
      </c>
      <c r="Q544" s="43" t="s">
        <v>172</v>
      </c>
      <c r="R544" s="43" t="s">
        <v>271</v>
      </c>
      <c r="S544" s="43" t="s">
        <v>159</v>
      </c>
      <c r="T544" s="43" t="s">
        <v>271</v>
      </c>
      <c r="U544" s="43" t="s">
        <v>159</v>
      </c>
      <c r="V544" s="2" t="str">
        <f t="shared" si="20"/>
        <v>('PE_B',NULL,'PE_B_C','2022','01','C','보통','보통','N','N','N','N','N','N','137','Y','SYSTEM',NOW(),'SYSTEM',NOW()),</v>
      </c>
    </row>
    <row r="545" spans="1:22" s="35" customFormat="1" x14ac:dyDescent="0.35">
      <c r="A545" s="43">
        <v>137</v>
      </c>
      <c r="B545" s="12" t="s">
        <v>1535</v>
      </c>
      <c r="C545" s="2"/>
      <c r="D545" s="12" t="s">
        <v>1562</v>
      </c>
      <c r="E545" s="43">
        <v>2022</v>
      </c>
      <c r="F545" s="12" t="s">
        <v>1962</v>
      </c>
      <c r="G545" s="92" t="str">
        <f t="shared" si="18"/>
        <v>D</v>
      </c>
      <c r="H545" s="40" t="s">
        <v>1348</v>
      </c>
      <c r="I545" s="40" t="s">
        <v>1287</v>
      </c>
      <c r="J545" s="92" t="str">
        <f t="shared" si="19"/>
        <v/>
      </c>
      <c r="K545" s="43"/>
      <c r="L545" s="43"/>
      <c r="M545" s="43"/>
      <c r="N545" s="43"/>
      <c r="O545" s="43"/>
      <c r="P545" s="43">
        <v>138</v>
      </c>
      <c r="Q545" s="43" t="s">
        <v>172</v>
      </c>
      <c r="R545" s="43" t="s">
        <v>271</v>
      </c>
      <c r="S545" s="43" t="s">
        <v>159</v>
      </c>
      <c r="T545" s="43" t="s">
        <v>271</v>
      </c>
      <c r="U545" s="43" t="s">
        <v>159</v>
      </c>
      <c r="V545" s="2" t="str">
        <f t="shared" si="20"/>
        <v>('PE_B',NULL,'PE_B_D','2022','01','D','어려움','어려움','N','N','N','N','N','N','138','Y','SYSTEM',NOW(),'SYSTEM',NOW()),</v>
      </c>
    </row>
    <row r="546" spans="1:22" s="35" customFormat="1" x14ac:dyDescent="0.35">
      <c r="A546" s="43">
        <v>138</v>
      </c>
      <c r="B546" s="12" t="s">
        <v>1560</v>
      </c>
      <c r="C546" s="2"/>
      <c r="D546" s="12" t="s">
        <v>1563</v>
      </c>
      <c r="E546" s="43">
        <v>2022</v>
      </c>
      <c r="F546" s="12" t="s">
        <v>1962</v>
      </c>
      <c r="G546" s="92" t="str">
        <f t="shared" si="18"/>
        <v>01</v>
      </c>
      <c r="H546" s="40" t="s">
        <v>1398</v>
      </c>
      <c r="I546" s="40" t="s">
        <v>1398</v>
      </c>
      <c r="J546" s="92" t="str">
        <f t="shared" si="19"/>
        <v>Y</v>
      </c>
      <c r="K546" s="43"/>
      <c r="L546" s="43"/>
      <c r="M546" s="43"/>
      <c r="N546" s="43"/>
      <c r="O546" s="43"/>
      <c r="P546" s="43">
        <v>139</v>
      </c>
      <c r="Q546" s="43" t="s">
        <v>172</v>
      </c>
      <c r="R546" s="43" t="s">
        <v>271</v>
      </c>
      <c r="S546" s="43" t="s">
        <v>159</v>
      </c>
      <c r="T546" s="43" t="s">
        <v>271</v>
      </c>
      <c r="U546" s="43" t="s">
        <v>159</v>
      </c>
      <c r="V546" s="2" t="str">
        <f t="shared" si="20"/>
        <v>('PE_B_B',NULL,'PE_B_B_01','2022','01','01','단일재질 무색','단일재질 무색','Y','N','N','N','N','N','139','Y','SYSTEM',NOW(),'SYSTEM',NOW()),</v>
      </c>
    </row>
    <row r="547" spans="1:22" s="35" customFormat="1" x14ac:dyDescent="0.35">
      <c r="A547" s="43">
        <v>139</v>
      </c>
      <c r="B547" s="12" t="s">
        <v>1561</v>
      </c>
      <c r="C547" s="2"/>
      <c r="D547" s="12" t="s">
        <v>1564</v>
      </c>
      <c r="E547" s="43">
        <v>2022</v>
      </c>
      <c r="F547" s="12" t="s">
        <v>1962</v>
      </c>
      <c r="G547" s="92" t="str">
        <f t="shared" si="18"/>
        <v>01</v>
      </c>
      <c r="H547" s="40" t="s">
        <v>1399</v>
      </c>
      <c r="I547" s="40" t="s">
        <v>1399</v>
      </c>
      <c r="J547" s="92" t="str">
        <f t="shared" si="19"/>
        <v>Y</v>
      </c>
      <c r="K547" s="43"/>
      <c r="L547" s="43"/>
      <c r="M547" s="43"/>
      <c r="N547" s="43"/>
      <c r="O547" s="43"/>
      <c r="P547" s="43">
        <v>140</v>
      </c>
      <c r="Q547" s="43" t="s">
        <v>172</v>
      </c>
      <c r="R547" s="43" t="s">
        <v>271</v>
      </c>
      <c r="S547" s="43" t="s">
        <v>159</v>
      </c>
      <c r="T547" s="43" t="s">
        <v>271</v>
      </c>
      <c r="U547" s="43" t="s">
        <v>159</v>
      </c>
      <c r="V547" s="2" t="str">
        <f t="shared" si="20"/>
        <v>('PE_B_C',NULL,'PE_B_C_01','2022','01','01','단일재질 녹색(먹는샘물, 음료류 제외)','단일재질 녹색(먹는샘물, 음료류 제외)','Y','N','N','N','N','N','140','Y','SYSTEM',NOW(),'SYSTEM',NOW()),</v>
      </c>
    </row>
    <row r="548" spans="1:22" s="35" customFormat="1" x14ac:dyDescent="0.35">
      <c r="A548" s="43">
        <v>140</v>
      </c>
      <c r="B548" s="12" t="s">
        <v>1562</v>
      </c>
      <c r="C548" s="2"/>
      <c r="D548" s="12" t="s">
        <v>1565</v>
      </c>
      <c r="E548" s="43">
        <v>2022</v>
      </c>
      <c r="F548" s="12" t="s">
        <v>1962</v>
      </c>
      <c r="G548" s="92" t="str">
        <f t="shared" si="18"/>
        <v>01</v>
      </c>
      <c r="H548" s="40" t="s">
        <v>1400</v>
      </c>
      <c r="I548" s="40" t="s">
        <v>1400</v>
      </c>
      <c r="J548" s="92" t="str">
        <f t="shared" si="19"/>
        <v/>
      </c>
      <c r="K548" s="43"/>
      <c r="L548" s="43"/>
      <c r="M548" s="43"/>
      <c r="N548" s="43"/>
      <c r="O548" s="43"/>
      <c r="P548" s="43">
        <v>141</v>
      </c>
      <c r="Q548" s="43" t="s">
        <v>172</v>
      </c>
      <c r="R548" s="43" t="s">
        <v>271</v>
      </c>
      <c r="S548" s="43" t="s">
        <v>159</v>
      </c>
      <c r="T548" s="43" t="s">
        <v>271</v>
      </c>
      <c r="U548" s="43" t="s">
        <v>159</v>
      </c>
      <c r="V548" s="2" t="str">
        <f t="shared" si="20"/>
        <v>('PE_B_D',NULL,'PE_B_D_01','2022','01','01','PET-G 재질 혼합','PET-G 재질 혼합','N','N','N','N','N','N','141','Y','SYSTEM',NOW(),'SYSTEM',NOW()),</v>
      </c>
    </row>
    <row r="549" spans="1:22" s="35" customFormat="1" x14ac:dyDescent="0.35">
      <c r="A549" s="43">
        <v>141</v>
      </c>
      <c r="B549" s="12" t="s">
        <v>1562</v>
      </c>
      <c r="C549" s="2"/>
      <c r="D549" s="12" t="s">
        <v>1566</v>
      </c>
      <c r="E549" s="43">
        <v>2022</v>
      </c>
      <c r="F549" s="12" t="s">
        <v>1962</v>
      </c>
      <c r="G549" s="92" t="str">
        <f t="shared" si="18"/>
        <v>02</v>
      </c>
      <c r="H549" s="40" t="s">
        <v>1401</v>
      </c>
      <c r="I549" s="40" t="s">
        <v>1401</v>
      </c>
      <c r="J549" s="92" t="str">
        <f t="shared" si="19"/>
        <v/>
      </c>
      <c r="K549" s="43"/>
      <c r="L549" s="43"/>
      <c r="M549" s="43"/>
      <c r="N549" s="43"/>
      <c r="O549" s="43"/>
      <c r="P549" s="43">
        <v>142</v>
      </c>
      <c r="Q549" s="43" t="s">
        <v>172</v>
      </c>
      <c r="R549" s="43" t="s">
        <v>271</v>
      </c>
      <c r="S549" s="43" t="s">
        <v>159</v>
      </c>
      <c r="T549" s="43" t="s">
        <v>271</v>
      </c>
      <c r="U549" s="43" t="s">
        <v>159</v>
      </c>
      <c r="V549" s="2" t="str">
        <f t="shared" si="20"/>
        <v>('PE_B_D',NULL,'PE_B_D_02','2022','01','02','유색(먹는샘물, 음료류)','유색(먹는샘물, 음료류)','N','N','N','N','N','N','142','Y','SYSTEM',NOW(),'SYSTEM',NOW()),</v>
      </c>
    </row>
    <row r="550" spans="1:22" s="35" customFormat="1" x14ac:dyDescent="0.35">
      <c r="A550" s="43">
        <v>142</v>
      </c>
      <c r="B550" s="12" t="s">
        <v>1562</v>
      </c>
      <c r="C550" s="2"/>
      <c r="D550" s="12" t="s">
        <v>1567</v>
      </c>
      <c r="E550" s="43">
        <v>2022</v>
      </c>
      <c r="F550" s="12" t="s">
        <v>1962</v>
      </c>
      <c r="G550" s="92" t="str">
        <f t="shared" si="18"/>
        <v>03</v>
      </c>
      <c r="H550" s="40" t="s">
        <v>1402</v>
      </c>
      <c r="I550" s="40" t="s">
        <v>1402</v>
      </c>
      <c r="J550" s="92" t="str">
        <f t="shared" si="19"/>
        <v/>
      </c>
      <c r="K550" s="43"/>
      <c r="L550" s="43"/>
      <c r="M550" s="43"/>
      <c r="N550" s="43"/>
      <c r="O550" s="43"/>
      <c r="P550" s="43">
        <v>143</v>
      </c>
      <c r="Q550" s="43" t="s">
        <v>172</v>
      </c>
      <c r="R550" s="43" t="s">
        <v>271</v>
      </c>
      <c r="S550" s="43" t="s">
        <v>159</v>
      </c>
      <c r="T550" s="43" t="s">
        <v>271</v>
      </c>
      <c r="U550" s="43" t="s">
        <v>159</v>
      </c>
      <c r="V550" s="2" t="str">
        <f t="shared" si="20"/>
        <v>('PE_B_D',NULL,'PE_B_D_03','2022','01','03','녹색 이외의 유색(먹는샘물, 음료류 제외)','녹색 이외의 유색(먹는샘물, 음료류 제외)','N','N','N','N','N','N','143','Y','SYSTEM',NOW(),'SYSTEM',NOW()),</v>
      </c>
    </row>
    <row r="551" spans="1:22" s="35" customFormat="1" x14ac:dyDescent="0.35">
      <c r="A551" s="43">
        <v>143</v>
      </c>
      <c r="B551" s="12" t="s">
        <v>1562</v>
      </c>
      <c r="C551" s="2"/>
      <c r="D551" s="12" t="s">
        <v>1568</v>
      </c>
      <c r="E551" s="43">
        <v>2022</v>
      </c>
      <c r="F551" s="12" t="s">
        <v>1962</v>
      </c>
      <c r="G551" s="92" t="str">
        <f t="shared" si="18"/>
        <v>04</v>
      </c>
      <c r="H551" s="40" t="s">
        <v>1403</v>
      </c>
      <c r="I551" s="40" t="s">
        <v>1403</v>
      </c>
      <c r="J551" s="92" t="str">
        <f t="shared" si="19"/>
        <v/>
      </c>
      <c r="K551" s="43"/>
      <c r="L551" s="43"/>
      <c r="M551" s="43"/>
      <c r="N551" s="43"/>
      <c r="O551" s="43"/>
      <c r="P551" s="43">
        <v>144</v>
      </c>
      <c r="Q551" s="43" t="s">
        <v>172</v>
      </c>
      <c r="R551" s="43" t="s">
        <v>271</v>
      </c>
      <c r="S551" s="43" t="s">
        <v>159</v>
      </c>
      <c r="T551" s="43" t="s">
        <v>271</v>
      </c>
      <c r="U551" s="43" t="s">
        <v>159</v>
      </c>
      <c r="V551" s="2" t="str">
        <f t="shared" si="20"/>
        <v>('PE_B_D',NULL,'PE_B_D_04','2022','01','04','복합재질','복합재질','N','N','N','N','N','N','144','Y','SYSTEM',NOW(),'SYSTEM',NOW()),</v>
      </c>
    </row>
    <row r="552" spans="1:22" s="35" customFormat="1" x14ac:dyDescent="0.35">
      <c r="A552" s="43">
        <v>144</v>
      </c>
      <c r="B552" s="12" t="s">
        <v>1397</v>
      </c>
      <c r="C552" s="2"/>
      <c r="D552" s="12" t="s">
        <v>1536</v>
      </c>
      <c r="E552" s="43">
        <v>2022</v>
      </c>
      <c r="F552" s="12" t="s">
        <v>1962</v>
      </c>
      <c r="G552" s="92" t="str">
        <f t="shared" si="18"/>
        <v>02</v>
      </c>
      <c r="H552" s="40" t="s">
        <v>1353</v>
      </c>
      <c r="I552" s="40" t="s">
        <v>1353</v>
      </c>
      <c r="J552" s="92" t="str">
        <f t="shared" si="19"/>
        <v/>
      </c>
      <c r="K552" s="43"/>
      <c r="L552" s="43"/>
      <c r="M552" s="43"/>
      <c r="N552" s="43"/>
      <c r="O552" s="43"/>
      <c r="P552" s="43">
        <v>145</v>
      </c>
      <c r="Q552" s="43" t="s">
        <v>172</v>
      </c>
      <c r="R552" s="43" t="s">
        <v>271</v>
      </c>
      <c r="S552" s="43" t="s">
        <v>159</v>
      </c>
      <c r="T552" s="43" t="s">
        <v>271</v>
      </c>
      <c r="U552" s="43" t="s">
        <v>159</v>
      </c>
      <c r="V552" s="2" t="str">
        <f t="shared" si="20"/>
        <v>('PE',NULL,'PE_L','2022','01','02','라벨','라벨','N','N','N','N','N','N','145','Y','SYSTEM',NOW(),'SYSTEM',NOW()),</v>
      </c>
    </row>
    <row r="553" spans="1:22" s="35" customFormat="1" x14ac:dyDescent="0.35">
      <c r="A553" s="43">
        <v>145</v>
      </c>
      <c r="B553" s="12" t="s">
        <v>1536</v>
      </c>
      <c r="C553" s="2"/>
      <c r="D553" s="12" t="s">
        <v>1569</v>
      </c>
      <c r="E553" s="43">
        <v>2022</v>
      </c>
      <c r="F553" s="12" t="s">
        <v>1962</v>
      </c>
      <c r="G553" s="92" t="str">
        <f t="shared" si="18"/>
        <v>A</v>
      </c>
      <c r="H553" s="40" t="s">
        <v>1389</v>
      </c>
      <c r="I553" s="40" t="s">
        <v>1389</v>
      </c>
      <c r="J553" s="92" t="str">
        <f t="shared" si="19"/>
        <v/>
      </c>
      <c r="K553" s="43"/>
      <c r="L553" s="43"/>
      <c r="M553" s="43"/>
      <c r="N553" s="43"/>
      <c r="O553" s="43"/>
      <c r="P553" s="43">
        <v>146</v>
      </c>
      <c r="Q553" s="43" t="s">
        <v>172</v>
      </c>
      <c r="R553" s="43" t="s">
        <v>271</v>
      </c>
      <c r="S553" s="43" t="s">
        <v>159</v>
      </c>
      <c r="T553" s="43" t="s">
        <v>271</v>
      </c>
      <c r="U553" s="43" t="s">
        <v>159</v>
      </c>
      <c r="V553" s="2" t="str">
        <f t="shared" si="20"/>
        <v>('PE_L',NULL,'PE_L_A','2022','01','A','최우수','최우수','N','N','N','N','N','N','146','Y','SYSTEM',NOW(),'SYSTEM',NOW()),</v>
      </c>
    </row>
    <row r="554" spans="1:22" s="35" customFormat="1" x14ac:dyDescent="0.35">
      <c r="A554" s="43">
        <v>146</v>
      </c>
      <c r="B554" s="12" t="s">
        <v>1536</v>
      </c>
      <c r="C554" s="2"/>
      <c r="D554" s="12" t="s">
        <v>1570</v>
      </c>
      <c r="E554" s="43">
        <v>2022</v>
      </c>
      <c r="F554" s="12" t="s">
        <v>1962</v>
      </c>
      <c r="G554" s="92" t="str">
        <f t="shared" si="18"/>
        <v>B</v>
      </c>
      <c r="H554" s="40" t="s">
        <v>1346</v>
      </c>
      <c r="I554" s="40" t="s">
        <v>1286</v>
      </c>
      <c r="J554" s="92" t="str">
        <f t="shared" si="19"/>
        <v/>
      </c>
      <c r="K554" s="43"/>
      <c r="L554" s="43"/>
      <c r="M554" s="43"/>
      <c r="N554" s="43"/>
      <c r="O554" s="43"/>
      <c r="P554" s="43">
        <v>147</v>
      </c>
      <c r="Q554" s="43" t="s">
        <v>172</v>
      </c>
      <c r="R554" s="43" t="s">
        <v>271</v>
      </c>
      <c r="S554" s="43" t="s">
        <v>159</v>
      </c>
      <c r="T554" s="43" t="s">
        <v>271</v>
      </c>
      <c r="U554" s="43" t="s">
        <v>159</v>
      </c>
      <c r="V554" s="2" t="str">
        <f t="shared" si="20"/>
        <v>('PE_L',NULL,'PE_L_B','2022','01','B','우수','우수','N','N','N','N','N','N','147','Y','SYSTEM',NOW(),'SYSTEM',NOW()),</v>
      </c>
    </row>
    <row r="555" spans="1:22" s="35" customFormat="1" x14ac:dyDescent="0.35">
      <c r="A555" s="43">
        <v>147</v>
      </c>
      <c r="B555" s="12" t="s">
        <v>1536</v>
      </c>
      <c r="C555" s="2"/>
      <c r="D555" s="12" t="s">
        <v>1571</v>
      </c>
      <c r="E555" s="43">
        <v>2022</v>
      </c>
      <c r="F555" s="12" t="s">
        <v>1962</v>
      </c>
      <c r="G555" s="92" t="str">
        <f t="shared" si="18"/>
        <v>C</v>
      </c>
      <c r="H555" s="40" t="s">
        <v>1350</v>
      </c>
      <c r="I555" s="40" t="s">
        <v>1290</v>
      </c>
      <c r="J555" s="92" t="str">
        <f t="shared" si="19"/>
        <v/>
      </c>
      <c r="K555" s="43"/>
      <c r="L555" s="43"/>
      <c r="M555" s="43"/>
      <c r="N555" s="43"/>
      <c r="O555" s="43"/>
      <c r="P555" s="43">
        <v>148</v>
      </c>
      <c r="Q555" s="43" t="s">
        <v>172</v>
      </c>
      <c r="R555" s="43" t="s">
        <v>271</v>
      </c>
      <c r="S555" s="43" t="s">
        <v>159</v>
      </c>
      <c r="T555" s="43" t="s">
        <v>271</v>
      </c>
      <c r="U555" s="43" t="s">
        <v>159</v>
      </c>
      <c r="V555" s="2" t="str">
        <f t="shared" si="20"/>
        <v>('PE_L',NULL,'PE_L_C','2022','01','C','보통','보통','N','N','N','N','N','N','148','Y','SYSTEM',NOW(),'SYSTEM',NOW()),</v>
      </c>
    </row>
    <row r="556" spans="1:22" s="35" customFormat="1" x14ac:dyDescent="0.35">
      <c r="A556" s="43">
        <v>148</v>
      </c>
      <c r="B556" s="12" t="s">
        <v>1536</v>
      </c>
      <c r="C556" s="2"/>
      <c r="D556" s="12" t="s">
        <v>1572</v>
      </c>
      <c r="E556" s="43">
        <v>2022</v>
      </c>
      <c r="F556" s="12" t="s">
        <v>1962</v>
      </c>
      <c r="G556" s="92" t="str">
        <f t="shared" si="18"/>
        <v>D</v>
      </c>
      <c r="H556" s="40" t="s">
        <v>1348</v>
      </c>
      <c r="I556" s="40" t="s">
        <v>1287</v>
      </c>
      <c r="J556" s="92" t="str">
        <f t="shared" si="19"/>
        <v/>
      </c>
      <c r="K556" s="43"/>
      <c r="L556" s="43"/>
      <c r="M556" s="43"/>
      <c r="N556" s="43"/>
      <c r="O556" s="43"/>
      <c r="P556" s="43">
        <v>149</v>
      </c>
      <c r="Q556" s="43" t="s">
        <v>172</v>
      </c>
      <c r="R556" s="43" t="s">
        <v>271</v>
      </c>
      <c r="S556" s="43" t="s">
        <v>159</v>
      </c>
      <c r="T556" s="43" t="s">
        <v>271</v>
      </c>
      <c r="U556" s="43" t="s">
        <v>159</v>
      </c>
      <c r="V556" s="2" t="str">
        <f t="shared" si="20"/>
        <v>('PE_L',NULL,'PE_L_D','2022','01','D','어려움','어려움','N','N','N','N','N','N','149','Y','SYSTEM',NOW(),'SYSTEM',NOW()),</v>
      </c>
    </row>
    <row r="557" spans="1:22" s="35" customFormat="1" x14ac:dyDescent="0.35">
      <c r="A557" s="43">
        <v>149</v>
      </c>
      <c r="B557" s="12" t="s">
        <v>1569</v>
      </c>
      <c r="C557" s="2"/>
      <c r="D557" s="12" t="s">
        <v>1573</v>
      </c>
      <c r="E557" s="43">
        <v>2022</v>
      </c>
      <c r="F557" s="12" t="s">
        <v>1962</v>
      </c>
      <c r="G557" s="92" t="str">
        <f t="shared" si="18"/>
        <v>01</v>
      </c>
      <c r="H557" s="40" t="s">
        <v>1404</v>
      </c>
      <c r="I557" s="40" t="s">
        <v>1404</v>
      </c>
      <c r="J557" s="92" t="str">
        <f t="shared" si="19"/>
        <v>Y</v>
      </c>
      <c r="K557" s="43"/>
      <c r="L557" s="92" t="s">
        <v>1964</v>
      </c>
      <c r="M557" s="92" t="s">
        <v>1964</v>
      </c>
      <c r="N557" s="43"/>
      <c r="O557" s="43"/>
      <c r="P557" s="43">
        <v>150</v>
      </c>
      <c r="Q557" s="43" t="s">
        <v>172</v>
      </c>
      <c r="R557" s="43" t="s">
        <v>271</v>
      </c>
      <c r="S557" s="43" t="s">
        <v>159</v>
      </c>
      <c r="T557" s="43" t="s">
        <v>271</v>
      </c>
      <c r="U557" s="43" t="s">
        <v>159</v>
      </c>
      <c r="V557" s="2" t="str">
        <f t="shared" si="20"/>
        <v>('PE_L_A',NULL,'PE_L_A_01','2022','01','01','비중 1미만, 비접(점)착식 라벨 (절취선 포함) ','비중 1미만, 비접(점)착식 라벨 (절취선 포함) ','Y','N','Y','Y','N','N','150','Y','SYSTEM',NOW(),'SYSTEM',NOW()),</v>
      </c>
    </row>
    <row r="558" spans="1:22" s="35" customFormat="1" x14ac:dyDescent="0.35">
      <c r="A558" s="43">
        <v>150</v>
      </c>
      <c r="B558" s="12" t="s">
        <v>1569</v>
      </c>
      <c r="C558" s="2"/>
      <c r="D558" s="12" t="s">
        <v>1574</v>
      </c>
      <c r="E558" s="43">
        <v>2022</v>
      </c>
      <c r="F558" s="12" t="s">
        <v>1962</v>
      </c>
      <c r="G558" s="92" t="str">
        <f t="shared" si="18"/>
        <v>02</v>
      </c>
      <c r="H558" s="40" t="s">
        <v>1405</v>
      </c>
      <c r="I558" s="40" t="s">
        <v>1405</v>
      </c>
      <c r="J558" s="92" t="str">
        <f t="shared" si="19"/>
        <v>Y</v>
      </c>
      <c r="K558" s="43"/>
      <c r="L558" s="92" t="s">
        <v>1964</v>
      </c>
      <c r="M558" s="92" t="s">
        <v>1964</v>
      </c>
      <c r="N558" s="43"/>
      <c r="O558" s="43"/>
      <c r="P558" s="43">
        <v>151</v>
      </c>
      <c r="Q558" s="43" t="s">
        <v>172</v>
      </c>
      <c r="R558" s="43" t="s">
        <v>271</v>
      </c>
      <c r="S558" s="43" t="s">
        <v>159</v>
      </c>
      <c r="T558" s="43" t="s">
        <v>271</v>
      </c>
      <c r="U558" s="43" t="s">
        <v>159</v>
      </c>
      <c r="V558" s="2" t="str">
        <f t="shared" si="20"/>
        <v>('PE_L_A',NULL,'PE_L_A_02','2022','01','02','비중 1미만 0.5% 미만 열알칼리성 분리 접착제 사용 (가장자리 미도포- 절취선 포함) ','비중 1미만 0.5% 미만 열알칼리성 분리 접착제 사용 (가장자리 미도포- 절취선 포함) ','Y','N','Y','Y','N','N','151','Y','SYSTEM',NOW(),'SYSTEM',NOW()),</v>
      </c>
    </row>
    <row r="559" spans="1:22" s="35" customFormat="1" x14ac:dyDescent="0.35">
      <c r="A559" s="43">
        <v>151</v>
      </c>
      <c r="B559" s="12" t="s">
        <v>1570</v>
      </c>
      <c r="C559" s="2"/>
      <c r="D559" s="12" t="s">
        <v>1575</v>
      </c>
      <c r="E559" s="43">
        <v>2022</v>
      </c>
      <c r="F559" s="12" t="s">
        <v>1962</v>
      </c>
      <c r="G559" s="92" t="str">
        <f t="shared" si="18"/>
        <v>01</v>
      </c>
      <c r="H559" s="40" t="s">
        <v>1406</v>
      </c>
      <c r="I559" s="40" t="s">
        <v>1406</v>
      </c>
      <c r="J559" s="92" t="str">
        <f t="shared" si="19"/>
        <v>Y</v>
      </c>
      <c r="K559" s="43"/>
      <c r="L559" s="92" t="s">
        <v>1964</v>
      </c>
      <c r="M559" s="92" t="s">
        <v>1964</v>
      </c>
      <c r="N559" s="43"/>
      <c r="O559" s="43"/>
      <c r="P559" s="43">
        <v>152</v>
      </c>
      <c r="Q559" s="43" t="s">
        <v>172</v>
      </c>
      <c r="R559" s="43" t="s">
        <v>271</v>
      </c>
      <c r="S559" s="43" t="s">
        <v>159</v>
      </c>
      <c r="T559" s="43" t="s">
        <v>271</v>
      </c>
      <c r="U559" s="43" t="s">
        <v>159</v>
      </c>
      <c r="V559" s="2" t="str">
        <f t="shared" si="20"/>
        <v>('PE_L_B',NULL,'PE_L_B_01','2022','01','01','비중 1 미만, 열알칼리성 분리 접(점)착제 사용도포면적: 전체의 20% 라벨의 60% 이하), (가장자리 미도포- 절취선 포함)','비중 1 미만, 열알칼리성 분리 접(점)착제 사용도포면적: 전체의 20% 라벨의 60% 이하), (가장자리 미도포- 절취선 포함)','Y','N','Y','Y','N','N','152','Y','SYSTEM',NOW(),'SYSTEM',NOW()),</v>
      </c>
    </row>
    <row r="560" spans="1:22" s="35" customFormat="1" x14ac:dyDescent="0.35">
      <c r="A560" s="43">
        <v>152</v>
      </c>
      <c r="B560" s="12" t="s">
        <v>1571</v>
      </c>
      <c r="C560" s="2"/>
      <c r="D560" s="12" t="s">
        <v>1576</v>
      </c>
      <c r="E560" s="43">
        <v>2022</v>
      </c>
      <c r="F560" s="12" t="s">
        <v>1962</v>
      </c>
      <c r="G560" s="92" t="str">
        <f t="shared" si="18"/>
        <v>01</v>
      </c>
      <c r="H560" s="40" t="s">
        <v>1407</v>
      </c>
      <c r="I560" s="40" t="s">
        <v>1407</v>
      </c>
      <c r="J560" s="92" t="str">
        <f t="shared" si="19"/>
        <v>Y</v>
      </c>
      <c r="K560" s="43"/>
      <c r="L560" s="92" t="s">
        <v>1964</v>
      </c>
      <c r="M560" s="43"/>
      <c r="N560" s="43"/>
      <c r="O560" s="43"/>
      <c r="P560" s="43">
        <v>153</v>
      </c>
      <c r="Q560" s="43" t="s">
        <v>172</v>
      </c>
      <c r="R560" s="43" t="s">
        <v>271</v>
      </c>
      <c r="S560" s="43" t="s">
        <v>159</v>
      </c>
      <c r="T560" s="43" t="s">
        <v>271</v>
      </c>
      <c r="U560" s="43" t="s">
        <v>159</v>
      </c>
      <c r="V560" s="2" t="str">
        <f t="shared" si="20"/>
        <v>('PE_L_C',NULL,'PE_L_C_01','2022','01','01','비중 1 미만, 비접(점)착식 라벨 (절취선 없음)','비중 1 미만, 비접(점)착식 라벨 (절취선 없음)','Y','N','Y','N','N','N','153','Y','SYSTEM',NOW(),'SYSTEM',NOW()),</v>
      </c>
    </row>
    <row r="561" spans="1:22" s="35" customFormat="1" x14ac:dyDescent="0.35">
      <c r="A561" s="43">
        <v>153</v>
      </c>
      <c r="B561" s="12" t="s">
        <v>1571</v>
      </c>
      <c r="C561" s="2"/>
      <c r="D561" s="12" t="s">
        <v>1578</v>
      </c>
      <c r="E561" s="43">
        <v>2022</v>
      </c>
      <c r="F561" s="12" t="s">
        <v>1962</v>
      </c>
      <c r="G561" s="92" t="str">
        <f t="shared" si="18"/>
        <v>02</v>
      </c>
      <c r="H561" s="40" t="s">
        <v>1408</v>
      </c>
      <c r="I561" s="40" t="s">
        <v>1408</v>
      </c>
      <c r="J561" s="92" t="str">
        <f t="shared" si="19"/>
        <v>Y</v>
      </c>
      <c r="K561" s="43"/>
      <c r="L561" s="43"/>
      <c r="M561" s="92" t="s">
        <v>1964</v>
      </c>
      <c r="N561" s="43"/>
      <c r="O561" s="43"/>
      <c r="P561" s="43">
        <v>154</v>
      </c>
      <c r="Q561" s="43" t="s">
        <v>172</v>
      </c>
      <c r="R561" s="43" t="s">
        <v>271</v>
      </c>
      <c r="S561" s="43" t="s">
        <v>159</v>
      </c>
      <c r="T561" s="43" t="s">
        <v>271</v>
      </c>
      <c r="U561" s="43" t="s">
        <v>159</v>
      </c>
      <c r="V561" s="2" t="str">
        <f t="shared" si="20"/>
        <v>('PE_L_C',NULL,'PE_L_C_02','2022','01','02','비중 1 미만 열알칼리성 분리 접(점)착제 사용 (접(점)착제 도표면적: 전체의 20% 라벨의 60% 이하), (가장자리 도포)','비중 1 미만 열알칼리성 분리 접(점)착제 사용 (접(점)착제 도표면적: 전체의 20% 라벨의 60% 이하), (가장자리 도포)','Y','N','N','Y','N','N','154','Y','SYSTEM',NOW(),'SYSTEM',NOW()),</v>
      </c>
    </row>
    <row r="562" spans="1:22" s="35" customFormat="1" x14ac:dyDescent="0.35">
      <c r="A562" s="43">
        <v>154</v>
      </c>
      <c r="B562" s="12" t="s">
        <v>1571</v>
      </c>
      <c r="C562" s="2"/>
      <c r="D562" s="12" t="s">
        <v>1579</v>
      </c>
      <c r="E562" s="43">
        <v>2022</v>
      </c>
      <c r="F562" s="12" t="s">
        <v>1962</v>
      </c>
      <c r="G562" s="92" t="str">
        <f t="shared" si="18"/>
        <v>03</v>
      </c>
      <c r="H562" s="40" t="s">
        <v>1409</v>
      </c>
      <c r="I562" s="40" t="s">
        <v>1409</v>
      </c>
      <c r="J562" s="92" t="str">
        <f t="shared" si="19"/>
        <v>Y</v>
      </c>
      <c r="K562" s="43"/>
      <c r="L562" s="43"/>
      <c r="M562" s="92" t="s">
        <v>1964</v>
      </c>
      <c r="N562" s="43"/>
      <c r="O562" s="43"/>
      <c r="P562" s="43">
        <v>155</v>
      </c>
      <c r="Q562" s="43" t="s">
        <v>172</v>
      </c>
      <c r="R562" s="43" t="s">
        <v>271</v>
      </c>
      <c r="S562" s="43" t="s">
        <v>159</v>
      </c>
      <c r="T562" s="43" t="s">
        <v>271</v>
      </c>
      <c r="U562" s="43" t="s">
        <v>159</v>
      </c>
      <c r="V562" s="2" t="str">
        <f t="shared" si="20"/>
        <v>('PE_L_C',NULL,'PE_L_C_03','2022','01','03','비중 1미만, 열알칼리성 분리 접(점)착제 사용(접(점)착제 도표면적: 전체의 20%, 라벨의 60% 초과)','비중 1미만, 열알칼리성 분리 접(점)착제 사용(접(점)착제 도표면적: 전체의 20%, 라벨의 60% 초과)','Y','N','N','Y','N','N','155','Y','SYSTEM',NOW(),'SYSTEM',NOW()),</v>
      </c>
    </row>
    <row r="563" spans="1:22" s="35" customFormat="1" x14ac:dyDescent="0.35">
      <c r="A563" s="43">
        <v>155</v>
      </c>
      <c r="B563" s="12" t="s">
        <v>1571</v>
      </c>
      <c r="C563" s="2"/>
      <c r="D563" s="12" t="s">
        <v>1580</v>
      </c>
      <c r="E563" s="43">
        <v>2022</v>
      </c>
      <c r="F563" s="12" t="s">
        <v>1962</v>
      </c>
      <c r="G563" s="92" t="str">
        <f t="shared" si="18"/>
        <v>04</v>
      </c>
      <c r="H563" s="40" t="s">
        <v>1410</v>
      </c>
      <c r="I563" s="40" t="s">
        <v>1410</v>
      </c>
      <c r="J563" s="92" t="str">
        <f t="shared" si="19"/>
        <v>Y</v>
      </c>
      <c r="K563" s="43"/>
      <c r="L563" s="92" t="s">
        <v>1964</v>
      </c>
      <c r="M563" s="43"/>
      <c r="N563" s="43"/>
      <c r="O563" s="43"/>
      <c r="P563" s="43">
        <v>156</v>
      </c>
      <c r="Q563" s="43" t="s">
        <v>172</v>
      </c>
      <c r="R563" s="43" t="s">
        <v>271</v>
      </c>
      <c r="S563" s="43" t="s">
        <v>159</v>
      </c>
      <c r="T563" s="43" t="s">
        <v>271</v>
      </c>
      <c r="U563" s="43" t="s">
        <v>159</v>
      </c>
      <c r="V563" s="2" t="str">
        <f t="shared" si="20"/>
        <v>('PE_L_C',NULL,'PE_L_C_04','2022','01','04','비중 1 이상의 합성수지 (절취선 포함) (색상,재질 구분 불필요) ','비중 1 이상의 합성수지 (절취선 포함) (색상,재질 구분 불필요) ','Y','N','Y','N','N','N','156','Y','SYSTEM',NOW(),'SYSTEM',NOW()),</v>
      </c>
    </row>
    <row r="564" spans="1:22" s="35" customFormat="1" x14ac:dyDescent="0.35">
      <c r="A564" s="43">
        <v>156</v>
      </c>
      <c r="B564" s="12" t="s">
        <v>1572</v>
      </c>
      <c r="C564" s="2"/>
      <c r="D564" s="12" t="s">
        <v>1577</v>
      </c>
      <c r="E564" s="43">
        <v>2022</v>
      </c>
      <c r="F564" s="12" t="s">
        <v>1962</v>
      </c>
      <c r="G564" s="92" t="str">
        <f t="shared" si="18"/>
        <v>01</v>
      </c>
      <c r="H564" s="40" t="s">
        <v>1411</v>
      </c>
      <c r="I564" s="40" t="s">
        <v>1411</v>
      </c>
      <c r="J564" s="92" t="str">
        <f t="shared" si="19"/>
        <v/>
      </c>
      <c r="K564" s="43"/>
      <c r="L564" s="43"/>
      <c r="M564" s="43"/>
      <c r="N564" s="43"/>
      <c r="O564" s="43"/>
      <c r="P564" s="43">
        <v>157</v>
      </c>
      <c r="Q564" s="43" t="s">
        <v>172</v>
      </c>
      <c r="R564" s="43" t="s">
        <v>271</v>
      </c>
      <c r="S564" s="43" t="s">
        <v>159</v>
      </c>
      <c r="T564" s="43" t="s">
        <v>271</v>
      </c>
      <c r="U564" s="43" t="s">
        <v>159</v>
      </c>
      <c r="V564" s="2" t="str">
        <f t="shared" si="20"/>
        <v>('PE_L_D',NULL,'PE_L_D_01','2022','01','01','비중 1이상의 합성수지 (절취선이 없거나 가장자리 도포) (재질 구분 불필요) ','비중 1이상의 합성수지 (절취선이 없거나 가장자리 도포) (재질 구분 불필요) ','N','N','N','N','N','N','157','Y','SYSTEM',NOW(),'SYSTEM',NOW()),</v>
      </c>
    </row>
    <row r="565" spans="1:22" s="35" customFormat="1" x14ac:dyDescent="0.35">
      <c r="A565" s="43">
        <v>157</v>
      </c>
      <c r="B565" s="12" t="s">
        <v>1572</v>
      </c>
      <c r="C565" s="2"/>
      <c r="D565" s="12" t="s">
        <v>1581</v>
      </c>
      <c r="E565" s="43">
        <v>2022</v>
      </c>
      <c r="F565" s="12" t="s">
        <v>1962</v>
      </c>
      <c r="G565" s="92" t="str">
        <f t="shared" si="18"/>
        <v>02</v>
      </c>
      <c r="H565" s="40" t="s">
        <v>1412</v>
      </c>
      <c r="I565" s="40" t="s">
        <v>1412</v>
      </c>
      <c r="J565" s="92" t="str">
        <f t="shared" si="19"/>
        <v/>
      </c>
      <c r="K565" s="43"/>
      <c r="L565" s="43"/>
      <c r="M565" s="43"/>
      <c r="N565" s="43"/>
      <c r="O565" s="43"/>
      <c r="P565" s="43">
        <v>158</v>
      </c>
      <c r="Q565" s="43" t="s">
        <v>172</v>
      </c>
      <c r="R565" s="43" t="s">
        <v>271</v>
      </c>
      <c r="S565" s="43" t="s">
        <v>159</v>
      </c>
      <c r="T565" s="43" t="s">
        <v>271</v>
      </c>
      <c r="U565" s="43" t="s">
        <v>159</v>
      </c>
      <c r="V565" s="2" t="str">
        <f t="shared" si="20"/>
        <v>('PE_L_D',NULL,'PE_L_D_02','2022','01','02','열알칼리성 분리가 불가능한 접(점)착제 사용','열알칼리성 분리가 불가능한 접(점)착제 사용','N','N','N','N','N','N','158','Y','SYSTEM',NOW(),'SYSTEM',NOW()),</v>
      </c>
    </row>
    <row r="566" spans="1:22" s="35" customFormat="1" x14ac:dyDescent="0.35">
      <c r="A566" s="43">
        <v>158</v>
      </c>
      <c r="B566" s="12" t="s">
        <v>1572</v>
      </c>
      <c r="C566" s="2"/>
      <c r="D566" s="12" t="s">
        <v>1582</v>
      </c>
      <c r="E566" s="43">
        <v>2022</v>
      </c>
      <c r="F566" s="12" t="s">
        <v>1962</v>
      </c>
      <c r="G566" s="92" t="str">
        <f t="shared" si="18"/>
        <v>03</v>
      </c>
      <c r="H566" s="40" t="s">
        <v>1413</v>
      </c>
      <c r="I566" s="40" t="s">
        <v>1413</v>
      </c>
      <c r="J566" s="92" t="str">
        <f t="shared" si="19"/>
        <v/>
      </c>
      <c r="K566" s="43"/>
      <c r="L566" s="43"/>
      <c r="M566" s="43"/>
      <c r="N566" s="43"/>
      <c r="O566" s="43"/>
      <c r="P566" s="43">
        <v>159</v>
      </c>
      <c r="Q566" s="43" t="s">
        <v>172</v>
      </c>
      <c r="R566" s="43" t="s">
        <v>271</v>
      </c>
      <c r="S566" s="43" t="s">
        <v>159</v>
      </c>
      <c r="T566" s="43" t="s">
        <v>271</v>
      </c>
      <c r="U566" s="43" t="s">
        <v>159</v>
      </c>
      <c r="V566" s="2" t="str">
        <f t="shared" si="20"/>
        <v>('PE_L_D',NULL,'PE_L_D_03','2022','01','03','직접 인쇄(유통기간 및 제조일자 표시 제외)','직접 인쇄(유통기간 및 제조일자 표시 제외)','N','N','N','N','N','N','159','Y','SYSTEM',NOW(),'SYSTEM',NOW()),</v>
      </c>
    </row>
    <row r="567" spans="1:22" s="35" customFormat="1" x14ac:dyDescent="0.35">
      <c r="A567" s="43">
        <v>159</v>
      </c>
      <c r="B567" s="12" t="s">
        <v>1572</v>
      </c>
      <c r="C567" s="2"/>
      <c r="D567" s="12" t="s">
        <v>1583</v>
      </c>
      <c r="E567" s="43">
        <v>2022</v>
      </c>
      <c r="F567" s="12" t="s">
        <v>1962</v>
      </c>
      <c r="G567" s="92" t="str">
        <f t="shared" si="18"/>
        <v>04</v>
      </c>
      <c r="H567" s="40" t="s">
        <v>1414</v>
      </c>
      <c r="I567" s="40" t="s">
        <v>1414</v>
      </c>
      <c r="J567" s="92" t="str">
        <f t="shared" si="19"/>
        <v/>
      </c>
      <c r="K567" s="43"/>
      <c r="L567" s="43"/>
      <c r="M567" s="43"/>
      <c r="N567" s="43"/>
      <c r="O567" s="43"/>
      <c r="P567" s="43">
        <v>160</v>
      </c>
      <c r="Q567" s="43" t="s">
        <v>172</v>
      </c>
      <c r="R567" s="43" t="s">
        <v>271</v>
      </c>
      <c r="S567" s="43" t="s">
        <v>159</v>
      </c>
      <c r="T567" s="43" t="s">
        <v>271</v>
      </c>
      <c r="U567" s="43" t="s">
        <v>159</v>
      </c>
      <c r="V567" s="2" t="str">
        <f t="shared" si="20"/>
        <v>('PE_L_D',NULL,'PE_L_D_04','2022','01','04','PVC 계열의 재질','PVC 계열의 재질','N','N','N','N','N','N','160','Y','SYSTEM',NOW(),'SYSTEM',NOW()),</v>
      </c>
    </row>
    <row r="568" spans="1:22" s="35" customFormat="1" x14ac:dyDescent="0.35">
      <c r="A568" s="43">
        <v>160</v>
      </c>
      <c r="B568" s="12" t="s">
        <v>1572</v>
      </c>
      <c r="C568" s="2"/>
      <c r="D568" s="12" t="s">
        <v>1584</v>
      </c>
      <c r="E568" s="43">
        <v>2022</v>
      </c>
      <c r="F568" s="12" t="s">
        <v>1962</v>
      </c>
      <c r="G568" s="92" t="str">
        <f t="shared" si="18"/>
        <v>05</v>
      </c>
      <c r="H568" s="40" t="s">
        <v>1325</v>
      </c>
      <c r="I568" s="40" t="s">
        <v>1325</v>
      </c>
      <c r="J568" s="92" t="str">
        <f t="shared" si="19"/>
        <v/>
      </c>
      <c r="K568" s="43"/>
      <c r="L568" s="43"/>
      <c r="M568" s="43"/>
      <c r="N568" s="43"/>
      <c r="O568" s="43"/>
      <c r="P568" s="43">
        <v>161</v>
      </c>
      <c r="Q568" s="43" t="s">
        <v>172</v>
      </c>
      <c r="R568" s="43" t="s">
        <v>271</v>
      </c>
      <c r="S568" s="43" t="s">
        <v>159</v>
      </c>
      <c r="T568" s="43" t="s">
        <v>271</v>
      </c>
      <c r="U568" s="43" t="s">
        <v>159</v>
      </c>
      <c r="V568" s="2" t="str">
        <f t="shared" si="20"/>
        <v>('PE_L_D',NULL,'PE_L_D_05','2022','01','05','금속혼입재질','금속혼입재질','N','N','N','N','N','N','161','Y','SYSTEM',NOW(),'SYSTEM',NOW()),</v>
      </c>
    </row>
    <row r="569" spans="1:22" s="35" customFormat="1" x14ac:dyDescent="0.35">
      <c r="A569" s="43">
        <v>161</v>
      </c>
      <c r="B569" s="12" t="s">
        <v>1572</v>
      </c>
      <c r="C569" s="2"/>
      <c r="D569" s="12" t="s">
        <v>1585</v>
      </c>
      <c r="E569" s="43">
        <v>2022</v>
      </c>
      <c r="F569" s="12" t="s">
        <v>1962</v>
      </c>
      <c r="G569" s="92" t="str">
        <f t="shared" si="18"/>
        <v>06</v>
      </c>
      <c r="H569" s="99" t="s">
        <v>1635</v>
      </c>
      <c r="I569" s="99" t="s">
        <v>1635</v>
      </c>
      <c r="J569" s="92" t="str">
        <f t="shared" si="19"/>
        <v/>
      </c>
      <c r="K569" s="43"/>
      <c r="L569" s="43"/>
      <c r="M569" s="43"/>
      <c r="N569" s="43"/>
      <c r="O569" s="43"/>
      <c r="P569" s="43">
        <v>162</v>
      </c>
      <c r="Q569" s="43" t="s">
        <v>172</v>
      </c>
      <c r="R569" s="43" t="s">
        <v>271</v>
      </c>
      <c r="S569" s="43" t="s">
        <v>159</v>
      </c>
      <c r="T569" s="43" t="s">
        <v>271</v>
      </c>
      <c r="U569" s="43" t="s">
        <v>159</v>
      </c>
      <c r="V569" s="2" t="str">
        <f t="shared" si="20"/>
        <v>('PE_L_D',NULL,'PE_L_D_06','2022','01','06','비중 1이상의 합성수지 (재질 구분 불필요)','비중 1이상의 합성수지 (재질 구분 불필요)','N','N','N','N','N','N','162','Y','SYSTEM',NOW(),'SYSTEM',NOW()),</v>
      </c>
    </row>
    <row r="570" spans="1:22" s="35" customFormat="1" x14ac:dyDescent="0.35">
      <c r="A570" s="43">
        <v>162</v>
      </c>
      <c r="B570" s="43" t="s">
        <v>1296</v>
      </c>
      <c r="C570" s="2"/>
      <c r="D570" s="12" t="s">
        <v>1415</v>
      </c>
      <c r="E570" s="43">
        <v>2022</v>
      </c>
      <c r="F570" s="12" t="s">
        <v>1962</v>
      </c>
      <c r="G570" s="92" t="str">
        <f t="shared" si="18"/>
        <v>08</v>
      </c>
      <c r="H570" s="40" t="s">
        <v>1637</v>
      </c>
      <c r="I570" s="40" t="s">
        <v>1637</v>
      </c>
      <c r="J570" s="92" t="str">
        <f t="shared" si="19"/>
        <v/>
      </c>
      <c r="K570" s="43"/>
      <c r="L570" s="43"/>
      <c r="M570" s="43"/>
      <c r="N570" s="43"/>
      <c r="O570" s="43"/>
      <c r="P570" s="43">
        <v>163</v>
      </c>
      <c r="Q570" s="43" t="s">
        <v>172</v>
      </c>
      <c r="R570" s="43" t="s">
        <v>271</v>
      </c>
      <c r="S570" s="43" t="s">
        <v>159</v>
      </c>
      <c r="T570" s="43" t="s">
        <v>271</v>
      </c>
      <c r="U570" s="43" t="s">
        <v>159</v>
      </c>
      <c r="V570" s="2" t="str">
        <f t="shared" si="20"/>
        <v>('GROUP_ID',NULL,'TR','2022','01','08','단일재질 용기, 트레이류(페트병, 발포합성수지 제외)','단일재질 용기, 트레이류(페트병, 발포합성수지 제외)','N','N','N','N','N','N','163','Y','SYSTEM',NOW(),'SYSTEM',NOW()),</v>
      </c>
    </row>
    <row r="571" spans="1:22" s="35" customFormat="1" x14ac:dyDescent="0.35">
      <c r="A571" s="43">
        <v>163</v>
      </c>
      <c r="B571" s="12" t="s">
        <v>1415</v>
      </c>
      <c r="C571" s="2"/>
      <c r="D571" s="12" t="s">
        <v>1537</v>
      </c>
      <c r="E571" s="43">
        <v>2022</v>
      </c>
      <c r="F571" s="12" t="s">
        <v>1962</v>
      </c>
      <c r="G571" s="92" t="str">
        <f t="shared" si="18"/>
        <v>01</v>
      </c>
      <c r="H571" s="40" t="s">
        <v>1343</v>
      </c>
      <c r="I571" s="40" t="s">
        <v>1343</v>
      </c>
      <c r="J571" s="92" t="str">
        <f t="shared" si="19"/>
        <v/>
      </c>
      <c r="K571" s="43"/>
      <c r="L571" s="43"/>
      <c r="M571" s="43"/>
      <c r="N571" s="43"/>
      <c r="O571" s="43"/>
      <c r="P571" s="43">
        <v>164</v>
      </c>
      <c r="Q571" s="43" t="s">
        <v>172</v>
      </c>
      <c r="R571" s="43" t="s">
        <v>271</v>
      </c>
      <c r="S571" s="43" t="s">
        <v>159</v>
      </c>
      <c r="T571" s="43" t="s">
        <v>271</v>
      </c>
      <c r="U571" s="43" t="s">
        <v>159</v>
      </c>
      <c r="V571" s="2" t="str">
        <f t="shared" si="20"/>
        <v>('TR',NULL,'TR_B','2022','01','01','몸체','몸체','N','N','N','N','N','N','164','Y','SYSTEM',NOW(),'SYSTEM',NOW()),</v>
      </c>
    </row>
    <row r="572" spans="1:22" s="35" customFormat="1" x14ac:dyDescent="0.35">
      <c r="A572" s="43">
        <v>164</v>
      </c>
      <c r="B572" s="12" t="s">
        <v>1537</v>
      </c>
      <c r="C572" s="2"/>
      <c r="D572" s="12" t="s">
        <v>1586</v>
      </c>
      <c r="E572" s="43">
        <v>2022</v>
      </c>
      <c r="F572" s="12" t="s">
        <v>1962</v>
      </c>
      <c r="G572" s="92" t="str">
        <f t="shared" si="18"/>
        <v>B</v>
      </c>
      <c r="H572" s="40" t="s">
        <v>1346</v>
      </c>
      <c r="I572" s="40" t="s">
        <v>1286</v>
      </c>
      <c r="J572" s="92" t="str">
        <f t="shared" si="19"/>
        <v/>
      </c>
      <c r="K572" s="43"/>
      <c r="L572" s="43"/>
      <c r="M572" s="43"/>
      <c r="N572" s="43"/>
      <c r="O572" s="43"/>
      <c r="P572" s="43">
        <v>165</v>
      </c>
      <c r="Q572" s="43" t="s">
        <v>172</v>
      </c>
      <c r="R572" s="43" t="s">
        <v>271</v>
      </c>
      <c r="S572" s="43" t="s">
        <v>159</v>
      </c>
      <c r="T572" s="43" t="s">
        <v>271</v>
      </c>
      <c r="U572" s="43" t="s">
        <v>159</v>
      </c>
      <c r="V572" s="2" t="str">
        <f t="shared" si="20"/>
        <v>('TR_B',NULL,'TR_B_B','2022','01','B','우수','우수','N','N','N','N','N','N','165','Y','SYSTEM',NOW(),'SYSTEM',NOW()),</v>
      </c>
    </row>
    <row r="573" spans="1:22" s="35" customFormat="1" x14ac:dyDescent="0.35">
      <c r="A573" s="43">
        <v>165</v>
      </c>
      <c r="B573" s="12" t="s">
        <v>1537</v>
      </c>
      <c r="C573" s="2"/>
      <c r="D573" s="12" t="s">
        <v>1587</v>
      </c>
      <c r="E573" s="43">
        <v>2022</v>
      </c>
      <c r="F573" s="12" t="s">
        <v>1962</v>
      </c>
      <c r="G573" s="92" t="str">
        <f t="shared" si="18"/>
        <v>D</v>
      </c>
      <c r="H573" s="40" t="s">
        <v>1348</v>
      </c>
      <c r="I573" s="40" t="s">
        <v>1287</v>
      </c>
      <c r="J573" s="92" t="str">
        <f t="shared" si="19"/>
        <v/>
      </c>
      <c r="K573" s="43"/>
      <c r="L573" s="43"/>
      <c r="M573" s="43"/>
      <c r="N573" s="43"/>
      <c r="O573" s="43"/>
      <c r="P573" s="43">
        <v>166</v>
      </c>
      <c r="Q573" s="43" t="s">
        <v>172</v>
      </c>
      <c r="R573" s="43" t="s">
        <v>271</v>
      </c>
      <c r="S573" s="43" t="s">
        <v>159</v>
      </c>
      <c r="T573" s="43" t="s">
        <v>271</v>
      </c>
      <c r="U573" s="43" t="s">
        <v>159</v>
      </c>
      <c r="V573" s="2" t="str">
        <f t="shared" si="20"/>
        <v>('TR_B',NULL,'TR_B_D','2022','01','D','어려움','어려움','N','N','N','N','N','N','166','Y','SYSTEM',NOW(),'SYSTEM',NOW()),</v>
      </c>
    </row>
    <row r="574" spans="1:22" s="35" customFormat="1" x14ac:dyDescent="0.35">
      <c r="A574" s="43">
        <v>166</v>
      </c>
      <c r="B574" s="12" t="s">
        <v>1586</v>
      </c>
      <c r="C574" s="2"/>
      <c r="D574" s="12" t="s">
        <v>1588</v>
      </c>
      <c r="E574" s="43">
        <v>2022</v>
      </c>
      <c r="F574" s="12" t="s">
        <v>1962</v>
      </c>
      <c r="G574" s="92" t="str">
        <f t="shared" si="18"/>
        <v>01</v>
      </c>
      <c r="H574" s="40" t="s">
        <v>1416</v>
      </c>
      <c r="I574" s="40" t="s">
        <v>1416</v>
      </c>
      <c r="J574" s="92" t="str">
        <f t="shared" si="19"/>
        <v>Y</v>
      </c>
      <c r="K574" s="43"/>
      <c r="L574" s="92" t="s">
        <v>1964</v>
      </c>
      <c r="M574" s="43"/>
      <c r="N574" s="43"/>
      <c r="O574" s="43"/>
      <c r="P574" s="43">
        <v>167</v>
      </c>
      <c r="Q574" s="43" t="s">
        <v>172</v>
      </c>
      <c r="R574" s="43" t="s">
        <v>271</v>
      </c>
      <c r="S574" s="43" t="s">
        <v>159</v>
      </c>
      <c r="T574" s="43" t="s">
        <v>271</v>
      </c>
      <c r="U574" s="43" t="s">
        <v>159</v>
      </c>
      <c r="V574" s="2" t="str">
        <f t="shared" si="20"/>
        <v>('TR_B_B',NULL,'TR_B_B_01','2022','01','01','PET 재질','PET 재질','Y','N','Y','N','N','N','167','Y','SYSTEM',NOW(),'SYSTEM',NOW()),</v>
      </c>
    </row>
    <row r="575" spans="1:22" s="35" customFormat="1" x14ac:dyDescent="0.35">
      <c r="A575" s="43">
        <v>167</v>
      </c>
      <c r="B575" s="12" t="s">
        <v>1586</v>
      </c>
      <c r="C575" s="2"/>
      <c r="D575" s="12" t="s">
        <v>1591</v>
      </c>
      <c r="E575" s="43">
        <v>2022</v>
      </c>
      <c r="F575" s="12" t="s">
        <v>1962</v>
      </c>
      <c r="G575" s="92" t="str">
        <f t="shared" si="18"/>
        <v>02</v>
      </c>
      <c r="H575" s="40" t="s">
        <v>1417</v>
      </c>
      <c r="I575" s="40" t="s">
        <v>1417</v>
      </c>
      <c r="J575" s="92" t="str">
        <f t="shared" si="19"/>
        <v>Y</v>
      </c>
      <c r="K575" s="43"/>
      <c r="L575" s="43"/>
      <c r="M575" s="43"/>
      <c r="N575" s="43"/>
      <c r="O575" s="43"/>
      <c r="P575" s="43">
        <v>168</v>
      </c>
      <c r="Q575" s="43" t="s">
        <v>172</v>
      </c>
      <c r="R575" s="43" t="s">
        <v>271</v>
      </c>
      <c r="S575" s="43" t="s">
        <v>159</v>
      </c>
      <c r="T575" s="43" t="s">
        <v>271</v>
      </c>
      <c r="U575" s="43" t="s">
        <v>159</v>
      </c>
      <c r="V575" s="2" t="str">
        <f t="shared" si="20"/>
        <v>('TR_B_B',NULL,'TR_B_B_02','2022','01','02','PP 재질','PP 재질','Y','N','N','N','N','N','168','Y','SYSTEM',NOW(),'SYSTEM',NOW()),</v>
      </c>
    </row>
    <row r="576" spans="1:22" s="35" customFormat="1" x14ac:dyDescent="0.35">
      <c r="A576" s="43">
        <v>168</v>
      </c>
      <c r="B576" s="12" t="s">
        <v>1586</v>
      </c>
      <c r="C576" s="2"/>
      <c r="D576" s="12" t="s">
        <v>1592</v>
      </c>
      <c r="E576" s="43">
        <v>2022</v>
      </c>
      <c r="F576" s="12" t="s">
        <v>1962</v>
      </c>
      <c r="G576" s="92" t="str">
        <f t="shared" si="18"/>
        <v>03</v>
      </c>
      <c r="H576" s="40" t="s">
        <v>1418</v>
      </c>
      <c r="I576" s="40" t="s">
        <v>1418</v>
      </c>
      <c r="J576" s="92" t="str">
        <f t="shared" si="19"/>
        <v>Y</v>
      </c>
      <c r="K576" s="43"/>
      <c r="L576" s="92" t="s">
        <v>1964</v>
      </c>
      <c r="M576" s="43"/>
      <c r="N576" s="43"/>
      <c r="O576" s="43"/>
      <c r="P576" s="43">
        <v>169</v>
      </c>
      <c r="Q576" s="43" t="s">
        <v>172</v>
      </c>
      <c r="R576" s="43" t="s">
        <v>271</v>
      </c>
      <c r="S576" s="43" t="s">
        <v>159</v>
      </c>
      <c r="T576" s="43" t="s">
        <v>271</v>
      </c>
      <c r="U576" s="43" t="s">
        <v>159</v>
      </c>
      <c r="V576" s="2" t="str">
        <f t="shared" si="20"/>
        <v>('TR_B_B',NULL,'TR_B_B_03','2022','01','03','PS 재질','PS 재질','Y','N','Y','N','N','N','169','Y','SYSTEM',NOW(),'SYSTEM',NOW()),</v>
      </c>
    </row>
    <row r="577" spans="1:22" s="35" customFormat="1" x14ac:dyDescent="0.35">
      <c r="A577" s="43">
        <v>169</v>
      </c>
      <c r="B577" s="12" t="s">
        <v>1586</v>
      </c>
      <c r="C577" s="2"/>
      <c r="D577" s="12" t="s">
        <v>1593</v>
      </c>
      <c r="E577" s="43">
        <v>2022</v>
      </c>
      <c r="F577" s="12" t="s">
        <v>1962</v>
      </c>
      <c r="G577" s="92" t="str">
        <f t="shared" si="18"/>
        <v>04</v>
      </c>
      <c r="H577" s="40" t="s">
        <v>1419</v>
      </c>
      <c r="I577" s="40" t="s">
        <v>1419</v>
      </c>
      <c r="J577" s="92" t="str">
        <f t="shared" si="19"/>
        <v>Y</v>
      </c>
      <c r="K577" s="43"/>
      <c r="L577" s="43"/>
      <c r="M577" s="43"/>
      <c r="N577" s="43"/>
      <c r="O577" s="43"/>
      <c r="P577" s="43">
        <v>170</v>
      </c>
      <c r="Q577" s="43" t="s">
        <v>172</v>
      </c>
      <c r="R577" s="43" t="s">
        <v>271</v>
      </c>
      <c r="S577" s="43" t="s">
        <v>159</v>
      </c>
      <c r="T577" s="43" t="s">
        <v>271</v>
      </c>
      <c r="U577" s="43" t="s">
        <v>159</v>
      </c>
      <c r="V577" s="2" t="str">
        <f t="shared" si="20"/>
        <v>('TR_B_B',NULL,'TR_B_B_04','2022','01','04','기타 단일재질','기타 단일재질','Y','N','N','N','N','N','170','Y','SYSTEM',NOW(),'SYSTEM',NOW()),</v>
      </c>
    </row>
    <row r="578" spans="1:22" s="35" customFormat="1" x14ac:dyDescent="0.35">
      <c r="A578" s="43">
        <v>171</v>
      </c>
      <c r="B578" s="12" t="s">
        <v>1586</v>
      </c>
      <c r="C578" s="2"/>
      <c r="D578" s="12" t="s">
        <v>1638</v>
      </c>
      <c r="E578" s="43">
        <v>2022</v>
      </c>
      <c r="F578" s="12" t="s">
        <v>1962</v>
      </c>
      <c r="G578" s="92" t="str">
        <f t="shared" si="18"/>
        <v>05</v>
      </c>
      <c r="H578" s="40" t="s">
        <v>1420</v>
      </c>
      <c r="I578" s="40" t="s">
        <v>1420</v>
      </c>
      <c r="J578" s="92" t="str">
        <f t="shared" si="19"/>
        <v>Y</v>
      </c>
      <c r="K578" s="43"/>
      <c r="L578" s="43"/>
      <c r="M578" s="43"/>
      <c r="N578" s="43"/>
      <c r="O578" s="43"/>
      <c r="P578" s="43">
        <v>171</v>
      </c>
      <c r="Q578" s="43" t="s">
        <v>172</v>
      </c>
      <c r="R578" s="43" t="s">
        <v>271</v>
      </c>
      <c r="S578" s="43" t="s">
        <v>159</v>
      </c>
      <c r="T578" s="43" t="s">
        <v>271</v>
      </c>
      <c r="U578" s="43" t="s">
        <v>159</v>
      </c>
      <c r="V578" s="2" t="str">
        <f t="shared" si="20"/>
        <v>('TR_B_B',NULL,'TR_B_B_05','2022','01','05','단일재질 무색 페트','단일재질 무색 페트','Y','N','N','N','N','N','171','Y','SYSTEM',NOW(),'SYSTEM',NOW()),</v>
      </c>
    </row>
    <row r="579" spans="1:22" s="35" customFormat="1" x14ac:dyDescent="0.35">
      <c r="A579" s="43">
        <v>172</v>
      </c>
      <c r="B579" s="12" t="s">
        <v>1587</v>
      </c>
      <c r="C579" s="2"/>
      <c r="D579" s="12" t="s">
        <v>1590</v>
      </c>
      <c r="E579" s="43">
        <v>2022</v>
      </c>
      <c r="F579" s="12" t="s">
        <v>1962</v>
      </c>
      <c r="G579" s="92" t="str">
        <f t="shared" si="18"/>
        <v>01</v>
      </c>
      <c r="H579" s="40" t="s">
        <v>1421</v>
      </c>
      <c r="I579" s="40" t="s">
        <v>1421</v>
      </c>
      <c r="J579" s="92" t="str">
        <f t="shared" si="19"/>
        <v/>
      </c>
      <c r="K579" s="43"/>
      <c r="L579" s="43"/>
      <c r="M579" s="43"/>
      <c r="N579" s="43"/>
      <c r="O579" s="43"/>
      <c r="P579" s="43">
        <v>172</v>
      </c>
      <c r="Q579" s="43" t="s">
        <v>172</v>
      </c>
      <c r="R579" s="43" t="s">
        <v>271</v>
      </c>
      <c r="S579" s="43" t="s">
        <v>159</v>
      </c>
      <c r="T579" s="43" t="s">
        <v>271</v>
      </c>
      <c r="U579" s="43" t="s">
        <v>159</v>
      </c>
      <c r="V579" s="2" t="str">
        <f t="shared" si="20"/>
        <v>('TR_B_D',NULL,'TR_B_D_01','2022','01','01','PET-G 수질 혼합','PET-G 수질 혼합','N','N','N','N','N','N','172','Y','SYSTEM',NOW(),'SYSTEM',NOW()),</v>
      </c>
    </row>
    <row r="580" spans="1:22" s="35" customFormat="1" x14ac:dyDescent="0.35">
      <c r="A580" s="43">
        <v>173</v>
      </c>
      <c r="B580" s="12" t="s">
        <v>1587</v>
      </c>
      <c r="C580" s="2"/>
      <c r="D580" s="12" t="s">
        <v>1589</v>
      </c>
      <c r="E580" s="43">
        <v>2022</v>
      </c>
      <c r="F580" s="12" t="s">
        <v>1962</v>
      </c>
      <c r="G580" s="92" t="str">
        <f t="shared" si="18"/>
        <v>02</v>
      </c>
      <c r="H580" s="40" t="s">
        <v>1422</v>
      </c>
      <c r="I580" s="40" t="s">
        <v>1422</v>
      </c>
      <c r="J580" s="92" t="str">
        <f t="shared" si="19"/>
        <v/>
      </c>
      <c r="K580" s="43"/>
      <c r="L580" s="43"/>
      <c r="M580" s="43"/>
      <c r="N580" s="43"/>
      <c r="O580" s="43"/>
      <c r="P580" s="43">
        <v>173</v>
      </c>
      <c r="Q580" s="43" t="s">
        <v>172</v>
      </c>
      <c r="R580" s="43" t="s">
        <v>271</v>
      </c>
      <c r="S580" s="43" t="s">
        <v>159</v>
      </c>
      <c r="T580" s="43" t="s">
        <v>271</v>
      </c>
      <c r="U580" s="43" t="s">
        <v>159</v>
      </c>
      <c r="V580" s="2" t="str">
        <f t="shared" si="20"/>
        <v>('TR_B_D',NULL,'TR_B_D_02','2022','01','02','유색 PET 재질','유색 PET 재질','N','N','N','N','N','N','173','Y','SYSTEM',NOW(),'SYSTEM',NOW()),</v>
      </c>
    </row>
    <row r="581" spans="1:22" s="35" customFormat="1" x14ac:dyDescent="0.35">
      <c r="A581" s="43">
        <v>174</v>
      </c>
      <c r="B581" s="12" t="s">
        <v>1587</v>
      </c>
      <c r="C581" s="2"/>
      <c r="D581" s="12" t="s">
        <v>1594</v>
      </c>
      <c r="E581" s="43">
        <v>2022</v>
      </c>
      <c r="F581" s="12" t="s">
        <v>1962</v>
      </c>
      <c r="G581" s="92" t="str">
        <f t="shared" si="18"/>
        <v>03</v>
      </c>
      <c r="H581" s="40" t="s">
        <v>1414</v>
      </c>
      <c r="I581" s="40" t="s">
        <v>1414</v>
      </c>
      <c r="J581" s="92" t="str">
        <f t="shared" si="19"/>
        <v/>
      </c>
      <c r="K581" s="43"/>
      <c r="L581" s="43"/>
      <c r="M581" s="43"/>
      <c r="N581" s="43"/>
      <c r="O581" s="43"/>
      <c r="P581" s="43">
        <v>174</v>
      </c>
      <c r="Q581" s="43" t="s">
        <v>172</v>
      </c>
      <c r="R581" s="43" t="s">
        <v>271</v>
      </c>
      <c r="S581" s="43" t="s">
        <v>159</v>
      </c>
      <c r="T581" s="43" t="s">
        <v>271</v>
      </c>
      <c r="U581" s="43" t="s">
        <v>159</v>
      </c>
      <c r="V581" s="2" t="str">
        <f t="shared" si="20"/>
        <v>('TR_B_D',NULL,'TR_B_D_03','2022','01','03','PVC 계열의 재질','PVC 계열의 재질','N','N','N','N','N','N','174','Y','SYSTEM',NOW(),'SYSTEM',NOW()),</v>
      </c>
    </row>
    <row r="582" spans="1:22" s="35" customFormat="1" x14ac:dyDescent="0.35">
      <c r="A582" s="43">
        <v>175</v>
      </c>
      <c r="B582" s="12" t="s">
        <v>1415</v>
      </c>
      <c r="C582" s="2"/>
      <c r="D582" s="12" t="s">
        <v>1538</v>
      </c>
      <c r="E582" s="43">
        <v>2022</v>
      </c>
      <c r="F582" s="12" t="s">
        <v>1962</v>
      </c>
      <c r="G582" s="92" t="str">
        <f t="shared" si="18"/>
        <v>04</v>
      </c>
      <c r="H582" s="40" t="s">
        <v>1379</v>
      </c>
      <c r="I582" s="40" t="s">
        <v>1379</v>
      </c>
      <c r="J582" s="92" t="str">
        <f t="shared" si="19"/>
        <v/>
      </c>
      <c r="K582" s="43"/>
      <c r="L582" s="43"/>
      <c r="M582" s="43"/>
      <c r="N582" s="43"/>
      <c r="O582" s="43"/>
      <c r="P582" s="43">
        <v>175</v>
      </c>
      <c r="Q582" s="43" t="s">
        <v>172</v>
      </c>
      <c r="R582" s="43" t="s">
        <v>271</v>
      </c>
      <c r="S582" s="43" t="s">
        <v>159</v>
      </c>
      <c r="T582" s="43" t="s">
        <v>271</v>
      </c>
      <c r="U582" s="43" t="s">
        <v>159</v>
      </c>
      <c r="V582" s="2" t="str">
        <f t="shared" si="20"/>
        <v>('TR',NULL,'TR_C','2022','01','04','라벨, 마개및잡자재','라벨, 마개및잡자재','N','N','N','N','N','N','175','Y','SYSTEM',NOW(),'SYSTEM',NOW()),</v>
      </c>
    </row>
    <row r="583" spans="1:22" s="35" customFormat="1" x14ac:dyDescent="0.35">
      <c r="A583" s="43">
        <v>176</v>
      </c>
      <c r="B583" s="12" t="s">
        <v>1538</v>
      </c>
      <c r="C583" s="2"/>
      <c r="D583" s="12" t="s">
        <v>1595</v>
      </c>
      <c r="E583" s="43">
        <v>2022</v>
      </c>
      <c r="F583" s="12" t="s">
        <v>1962</v>
      </c>
      <c r="G583" s="92" t="str">
        <f t="shared" si="18"/>
        <v>B</v>
      </c>
      <c r="H583" s="40" t="s">
        <v>1346</v>
      </c>
      <c r="I583" s="40" t="s">
        <v>1286</v>
      </c>
      <c r="J583" s="92" t="str">
        <f t="shared" si="19"/>
        <v/>
      </c>
      <c r="K583" s="43"/>
      <c r="L583" s="43"/>
      <c r="M583" s="43"/>
      <c r="N583" s="43"/>
      <c r="O583" s="43"/>
      <c r="P583" s="43">
        <v>176</v>
      </c>
      <c r="Q583" s="43" t="s">
        <v>172</v>
      </c>
      <c r="R583" s="43" t="s">
        <v>271</v>
      </c>
      <c r="S583" s="43" t="s">
        <v>159</v>
      </c>
      <c r="T583" s="43" t="s">
        <v>271</v>
      </c>
      <c r="U583" s="43" t="s">
        <v>159</v>
      </c>
      <c r="V583" s="2" t="str">
        <f t="shared" si="20"/>
        <v>('TR_C',NULL,'TR_C_B','2022','01','B','우수','우수','N','N','N','N','N','N','176','Y','SYSTEM',NOW(),'SYSTEM',NOW()),</v>
      </c>
    </row>
    <row r="584" spans="1:22" s="35" customFormat="1" x14ac:dyDescent="0.35">
      <c r="A584" s="43">
        <v>177</v>
      </c>
      <c r="B584" s="12" t="s">
        <v>1538</v>
      </c>
      <c r="C584" s="2"/>
      <c r="D584" s="12" t="s">
        <v>1596</v>
      </c>
      <c r="E584" s="43">
        <v>2022</v>
      </c>
      <c r="F584" s="12" t="s">
        <v>1962</v>
      </c>
      <c r="G584" s="92" t="str">
        <f t="shared" si="18"/>
        <v>C</v>
      </c>
      <c r="H584" s="40" t="s">
        <v>1350</v>
      </c>
      <c r="I584" s="40" t="s">
        <v>1290</v>
      </c>
      <c r="J584" s="92" t="str">
        <f t="shared" si="19"/>
        <v/>
      </c>
      <c r="K584" s="43"/>
      <c r="L584" s="43"/>
      <c r="M584" s="43"/>
      <c r="N584" s="43"/>
      <c r="O584" s="43"/>
      <c r="P584" s="43">
        <v>177</v>
      </c>
      <c r="Q584" s="43" t="s">
        <v>172</v>
      </c>
      <c r="R584" s="43" t="s">
        <v>271</v>
      </c>
      <c r="S584" s="43" t="s">
        <v>159</v>
      </c>
      <c r="T584" s="43" t="s">
        <v>271</v>
      </c>
      <c r="U584" s="43" t="s">
        <v>159</v>
      </c>
      <c r="V584" s="2" t="str">
        <f t="shared" si="20"/>
        <v>('TR_C',NULL,'TR_C_C','2022','01','C','보통','보통','N','N','N','N','N','N','177','Y','SYSTEM',NOW(),'SYSTEM',NOW()),</v>
      </c>
    </row>
    <row r="585" spans="1:22" s="35" customFormat="1" x14ac:dyDescent="0.35">
      <c r="A585" s="43">
        <v>178</v>
      </c>
      <c r="B585" s="12" t="s">
        <v>1538</v>
      </c>
      <c r="C585" s="2"/>
      <c r="D585" s="12" t="s">
        <v>1597</v>
      </c>
      <c r="E585" s="43">
        <v>2022</v>
      </c>
      <c r="F585" s="12" t="s">
        <v>1962</v>
      </c>
      <c r="G585" s="92" t="str">
        <f t="shared" si="18"/>
        <v>D</v>
      </c>
      <c r="H585" s="40" t="s">
        <v>1348</v>
      </c>
      <c r="I585" s="40" t="s">
        <v>1287</v>
      </c>
      <c r="J585" s="92" t="str">
        <f t="shared" si="19"/>
        <v/>
      </c>
      <c r="K585" s="43"/>
      <c r="L585" s="43"/>
      <c r="M585" s="43"/>
      <c r="N585" s="43"/>
      <c r="O585" s="43"/>
      <c r="P585" s="43">
        <v>178</v>
      </c>
      <c r="Q585" s="43" t="s">
        <v>172</v>
      </c>
      <c r="R585" s="43" t="s">
        <v>271</v>
      </c>
      <c r="S585" s="43" t="s">
        <v>159</v>
      </c>
      <c r="T585" s="43" t="s">
        <v>271</v>
      </c>
      <c r="U585" s="43" t="s">
        <v>159</v>
      </c>
      <c r="V585" s="2" t="str">
        <f t="shared" si="20"/>
        <v>('TR_C',NULL,'TR_C_D','2022','01','D','어려움','어려움','N','N','N','N','N','N','178','Y','SYSTEM',NOW(),'SYSTEM',NOW()),</v>
      </c>
    </row>
    <row r="586" spans="1:22" s="35" customFormat="1" x14ac:dyDescent="0.35">
      <c r="A586" s="43">
        <v>179</v>
      </c>
      <c r="B586" s="12" t="s">
        <v>1595</v>
      </c>
      <c r="C586" s="2"/>
      <c r="D586" s="12" t="s">
        <v>1598</v>
      </c>
      <c r="E586" s="43">
        <v>2022</v>
      </c>
      <c r="F586" s="12" t="s">
        <v>1962</v>
      </c>
      <c r="G586" s="92" t="str">
        <f t="shared" si="18"/>
        <v>01</v>
      </c>
      <c r="H586" s="40" t="s">
        <v>1423</v>
      </c>
      <c r="I586" s="40" t="s">
        <v>1423</v>
      </c>
      <c r="J586" s="92" t="str">
        <f t="shared" si="19"/>
        <v>Y</v>
      </c>
      <c r="K586" s="43"/>
      <c r="L586" s="43"/>
      <c r="M586" s="43"/>
      <c r="N586" s="43"/>
      <c r="O586" s="43"/>
      <c r="P586" s="43">
        <v>179</v>
      </c>
      <c r="Q586" s="43" t="s">
        <v>172</v>
      </c>
      <c r="R586" s="43" t="s">
        <v>271</v>
      </c>
      <c r="S586" s="43" t="s">
        <v>159</v>
      </c>
      <c r="T586" s="43" t="s">
        <v>271</v>
      </c>
      <c r="U586" s="43" t="s">
        <v>159</v>
      </c>
      <c r="V586" s="2" t="str">
        <f t="shared" si="20"/>
        <v>('TR_C_B',NULL,'TR_C_B_01','2022','01','01','몸체가 PET 재질- 미사용','몸체가 PET 재질- 미사용','Y','N','N','N','N','N','179','Y','SYSTEM',NOW(),'SYSTEM',NOW()),</v>
      </c>
    </row>
    <row r="587" spans="1:22" s="35" customFormat="1" x14ac:dyDescent="0.35">
      <c r="A587" s="43">
        <v>180</v>
      </c>
      <c r="B587" s="12" t="s">
        <v>1595</v>
      </c>
      <c r="C587" s="2"/>
      <c r="D587" s="12" t="s">
        <v>1601</v>
      </c>
      <c r="E587" s="43">
        <v>2022</v>
      </c>
      <c r="F587" s="12" t="s">
        <v>1962</v>
      </c>
      <c r="G587" s="92" t="str">
        <f t="shared" si="18"/>
        <v>02</v>
      </c>
      <c r="H587" s="40" t="s">
        <v>1424</v>
      </c>
      <c r="I587" s="40" t="s">
        <v>1424</v>
      </c>
      <c r="J587" s="92" t="str">
        <f t="shared" si="19"/>
        <v>Y</v>
      </c>
      <c r="K587" s="43"/>
      <c r="L587" s="92" t="s">
        <v>1964</v>
      </c>
      <c r="M587" s="43"/>
      <c r="N587" s="43"/>
      <c r="O587" s="43"/>
      <c r="P587" s="43">
        <v>180</v>
      </c>
      <c r="Q587" s="43" t="s">
        <v>172</v>
      </c>
      <c r="R587" s="43" t="s">
        <v>271</v>
      </c>
      <c r="S587" s="43" t="s">
        <v>159</v>
      </c>
      <c r="T587" s="43" t="s">
        <v>271</v>
      </c>
      <c r="U587" s="43" t="s">
        <v>159</v>
      </c>
      <c r="V587" s="2" t="str">
        <f t="shared" si="20"/>
        <v>('TR_C_B',NULL,'TR_C_B_02','2022','01','02','몸체가 PET 재질- 비접(점)착식 (재질 구분 불필요)','몸체가 PET 재질- 비접(점)착식 (재질 구분 불필요)','Y','N','Y','N','N','N','180','Y','SYSTEM',NOW(),'SYSTEM',NOW()),</v>
      </c>
    </row>
    <row r="588" spans="1:22" s="35" customFormat="1" x14ac:dyDescent="0.35">
      <c r="A588" s="43">
        <v>181</v>
      </c>
      <c r="B588" s="12" t="s">
        <v>1595</v>
      </c>
      <c r="C588" s="2"/>
      <c r="D588" s="12" t="s">
        <v>1602</v>
      </c>
      <c r="E588" s="43">
        <v>2022</v>
      </c>
      <c r="F588" s="12" t="s">
        <v>1962</v>
      </c>
      <c r="G588" s="92" t="str">
        <f t="shared" si="18"/>
        <v>03</v>
      </c>
      <c r="H588" s="40" t="s">
        <v>1425</v>
      </c>
      <c r="I588" s="40" t="s">
        <v>1425</v>
      </c>
      <c r="J588" s="92" t="str">
        <f t="shared" si="19"/>
        <v>Y</v>
      </c>
      <c r="K588" s="43"/>
      <c r="L588" s="43"/>
      <c r="M588" s="43"/>
      <c r="N588" s="43"/>
      <c r="O588" s="43"/>
      <c r="P588" s="43">
        <v>181</v>
      </c>
      <c r="Q588" s="43" t="s">
        <v>172</v>
      </c>
      <c r="R588" s="43" t="s">
        <v>271</v>
      </c>
      <c r="S588" s="43" t="s">
        <v>159</v>
      </c>
      <c r="T588" s="43" t="s">
        <v>271</v>
      </c>
      <c r="U588" s="43" t="s">
        <v>159</v>
      </c>
      <c r="V588" s="2" t="str">
        <f t="shared" si="20"/>
        <v>('TR_C_B',NULL,'TR_C_B_03','2022','01','03','몸체가 PET 이외재질 - 미사용','몸체가 PET 이외재질 - 미사용','Y','N','N','N','N','N','181','Y','SYSTEM',NOW(),'SYSTEM',NOW()),</v>
      </c>
    </row>
    <row r="589" spans="1:22" s="35" customFormat="1" x14ac:dyDescent="0.35">
      <c r="A589" s="43">
        <v>182</v>
      </c>
      <c r="B589" s="12" t="s">
        <v>1595</v>
      </c>
      <c r="C589" s="2"/>
      <c r="D589" s="12" t="s">
        <v>1603</v>
      </c>
      <c r="E589" s="43">
        <v>2022</v>
      </c>
      <c r="F589" s="12" t="s">
        <v>1962</v>
      </c>
      <c r="G589" s="92" t="str">
        <f t="shared" si="18"/>
        <v>04</v>
      </c>
      <c r="H589" s="40" t="s">
        <v>1426</v>
      </c>
      <c r="I589" s="40" t="s">
        <v>1426</v>
      </c>
      <c r="J589" s="92" t="str">
        <f t="shared" si="19"/>
        <v>Y</v>
      </c>
      <c r="K589" s="43"/>
      <c r="L589" s="92" t="s">
        <v>1964</v>
      </c>
      <c r="M589" s="43"/>
      <c r="N589" s="43"/>
      <c r="O589" s="43"/>
      <c r="P589" s="43">
        <v>182</v>
      </c>
      <c r="Q589" s="43" t="s">
        <v>172</v>
      </c>
      <c r="R589" s="43" t="s">
        <v>271</v>
      </c>
      <c r="S589" s="43" t="s">
        <v>159</v>
      </c>
      <c r="T589" s="43" t="s">
        <v>271</v>
      </c>
      <c r="U589" s="43" t="s">
        <v>159</v>
      </c>
      <c r="V589" s="2" t="str">
        <f t="shared" si="20"/>
        <v>('TR_C_B',NULL,'TR_C_B_04','2022','01','04','몸체가 PET 이외재질 - 몸체에 직접 인쇄','몸체가 PET 이외재질 - 몸체에 직접 인쇄','Y','N','Y','N','N','N','182','Y','SYSTEM',NOW(),'SYSTEM',NOW()),</v>
      </c>
    </row>
    <row r="590" spans="1:22" s="35" customFormat="1" x14ac:dyDescent="0.35">
      <c r="A590" s="43">
        <v>183</v>
      </c>
      <c r="B590" s="12" t="s">
        <v>1595</v>
      </c>
      <c r="C590" s="2"/>
      <c r="D590" s="12" t="s">
        <v>1604</v>
      </c>
      <c r="E590" s="43">
        <v>2022</v>
      </c>
      <c r="F590" s="12" t="s">
        <v>1962</v>
      </c>
      <c r="G590" s="92" t="str">
        <f t="shared" si="18"/>
        <v>05</v>
      </c>
      <c r="H590" s="40" t="s">
        <v>1427</v>
      </c>
      <c r="I590" s="40" t="s">
        <v>1427</v>
      </c>
      <c r="J590" s="92" t="str">
        <f t="shared" si="19"/>
        <v>Y</v>
      </c>
      <c r="K590" s="43"/>
      <c r="L590" s="43"/>
      <c r="M590" s="43"/>
      <c r="N590" s="43"/>
      <c r="O590" s="43"/>
      <c r="P590" s="43">
        <v>183</v>
      </c>
      <c r="Q590" s="43" t="s">
        <v>172</v>
      </c>
      <c r="R590" s="43" t="s">
        <v>271</v>
      </c>
      <c r="S590" s="43" t="s">
        <v>159</v>
      </c>
      <c r="T590" s="43" t="s">
        <v>271</v>
      </c>
      <c r="U590" s="43" t="s">
        <v>159</v>
      </c>
      <c r="V590" s="2" t="str">
        <f t="shared" si="20"/>
        <v>('TR_C_B',NULL,'TR_C_B_05','2022','01','05','몸체가 PET 이외재질 - 몸체와 동일한 재질 | 몸체가 PE /PP 재질이면서 라벨, 마개 및 잡자재에 몸체와 다른 올레핀계열(PE,PP 등) 재질이 혼합된 경우 동일한 재질로 인정)','몸체가 PET 이외재질 - 몸체와 동일한 재질 | 몸체가 PE /PP 재질이면서 라벨, 마개 및 잡자재에 몸체와 다른 올레핀계열(PE,PP 등) 재질이 혼합된 경우 동일한 재질로 인정)','Y','N','N','N','N','N','183','Y','SYSTEM',NOW(),'SYSTEM',NOW()),</v>
      </c>
    </row>
    <row r="591" spans="1:22" s="35" customFormat="1" x14ac:dyDescent="0.35">
      <c r="A591" s="43">
        <v>184</v>
      </c>
      <c r="B591" s="12" t="s">
        <v>1596</v>
      </c>
      <c r="C591" s="2"/>
      <c r="D591" s="12" t="s">
        <v>1599</v>
      </c>
      <c r="E591" s="43">
        <v>2022</v>
      </c>
      <c r="F591" s="12" t="s">
        <v>1962</v>
      </c>
      <c r="G591" s="92" t="str">
        <f t="shared" si="18"/>
        <v>01</v>
      </c>
      <c r="H591" s="40" t="s">
        <v>1428</v>
      </c>
      <c r="I591" s="40" t="s">
        <v>1428</v>
      </c>
      <c r="J591" s="92" t="str">
        <f t="shared" si="19"/>
        <v>Y</v>
      </c>
      <c r="K591" s="43"/>
      <c r="L591" s="43"/>
      <c r="M591" s="92" t="s">
        <v>1964</v>
      </c>
      <c r="N591" s="43"/>
      <c r="O591" s="43"/>
      <c r="P591" s="43">
        <v>184</v>
      </c>
      <c r="Q591" s="43" t="s">
        <v>172</v>
      </c>
      <c r="R591" s="43" t="s">
        <v>271</v>
      </c>
      <c r="S591" s="43" t="s">
        <v>159</v>
      </c>
      <c r="T591" s="43" t="s">
        <v>271</v>
      </c>
      <c r="U591" s="43" t="s">
        <v>159</v>
      </c>
      <c r="V591" s="2" t="str">
        <f t="shared" si="20"/>
        <v>('TR_C_C',NULL,'TR_C_C_01','2022','01','01','몸체가 PET 재질- 접(점)착식','몸체가 PET 재질- 접(점)착식','Y','N','N','Y','N','N','184','Y','SYSTEM',NOW(),'SYSTEM',NOW()),</v>
      </c>
    </row>
    <row r="592" spans="1:22" s="35" customFormat="1" x14ac:dyDescent="0.35">
      <c r="A592" s="43">
        <v>185</v>
      </c>
      <c r="B592" s="12" t="s">
        <v>1596</v>
      </c>
      <c r="C592" s="2"/>
      <c r="D592" s="12" t="s">
        <v>1605</v>
      </c>
      <c r="E592" s="43">
        <v>2022</v>
      </c>
      <c r="F592" s="12" t="s">
        <v>1962</v>
      </c>
      <c r="G592" s="92" t="str">
        <f t="shared" si="18"/>
        <v>02</v>
      </c>
      <c r="H592" s="40" t="s">
        <v>1429</v>
      </c>
      <c r="I592" s="40" t="s">
        <v>1429</v>
      </c>
      <c r="J592" s="92" t="str">
        <f t="shared" si="19"/>
        <v>Y</v>
      </c>
      <c r="K592" s="43"/>
      <c r="L592" s="92" t="s">
        <v>1964</v>
      </c>
      <c r="M592" s="92"/>
      <c r="N592" s="43"/>
      <c r="O592" s="43"/>
      <c r="P592" s="43">
        <v>185</v>
      </c>
      <c r="Q592" s="43" t="s">
        <v>172</v>
      </c>
      <c r="R592" s="43" t="s">
        <v>271</v>
      </c>
      <c r="S592" s="43" t="s">
        <v>159</v>
      </c>
      <c r="T592" s="43" t="s">
        <v>271</v>
      </c>
      <c r="U592" s="43" t="s">
        <v>159</v>
      </c>
      <c r="V592" s="2" t="str">
        <f t="shared" si="20"/>
        <v>('TR_C_C',NULL,'TR_C_C_02','2022','01','02','몸체가 PET 재질- 직접인쇄 (재질 구분 불필요)','몸체가 PET 재질- 직접인쇄 (재질 구분 불필요)','Y','N','Y','N','N','N','185','Y','SYSTEM',NOW(),'SYSTEM',NOW()),</v>
      </c>
    </row>
    <row r="593" spans="1:22" s="35" customFormat="1" x14ac:dyDescent="0.35">
      <c r="A593" s="43">
        <v>186</v>
      </c>
      <c r="B593" s="12" t="s">
        <v>1596</v>
      </c>
      <c r="C593" s="2"/>
      <c r="D593" s="12" t="s">
        <v>1606</v>
      </c>
      <c r="E593" s="43">
        <v>2022</v>
      </c>
      <c r="F593" s="12" t="s">
        <v>1962</v>
      </c>
      <c r="G593" s="92" t="str">
        <f t="shared" si="18"/>
        <v>03</v>
      </c>
      <c r="H593" s="40" t="s">
        <v>1430</v>
      </c>
      <c r="I593" s="40" t="s">
        <v>1430</v>
      </c>
      <c r="J593" s="92" t="str">
        <f t="shared" si="19"/>
        <v>Y</v>
      </c>
      <c r="K593" s="43"/>
      <c r="L593" s="43"/>
      <c r="M593" s="43"/>
      <c r="N593" s="43"/>
      <c r="O593" s="43"/>
      <c r="P593" s="43">
        <v>186</v>
      </c>
      <c r="Q593" s="43" t="s">
        <v>172</v>
      </c>
      <c r="R593" s="43" t="s">
        <v>271</v>
      </c>
      <c r="S593" s="43" t="s">
        <v>159</v>
      </c>
      <c r="T593" s="43" t="s">
        <v>271</v>
      </c>
      <c r="U593" s="43" t="s">
        <v>159</v>
      </c>
      <c r="V593" s="2" t="str">
        <f t="shared" si="20"/>
        <v>('TR_C_C',NULL,'TR_C_C_03','2022','01','03','몸체가 PET 이외재질- 몸체와 다른 재질로써 몸체와 분리가 가능(재질 구분 불필요)','몸체가 PET 이외재질- 몸체와 다른 재질로써 몸체와 분리가 가능(재질 구분 불필요)','Y','N','N','N','N','N','186','Y','SYSTEM',NOW(),'SYSTEM',NOW()),</v>
      </c>
    </row>
    <row r="594" spans="1:22" s="35" customFormat="1" x14ac:dyDescent="0.35">
      <c r="A594" s="43">
        <v>187</v>
      </c>
      <c r="B594" s="12" t="s">
        <v>1596</v>
      </c>
      <c r="C594" s="2"/>
      <c r="D594" s="12" t="s">
        <v>1607</v>
      </c>
      <c r="E594" s="43">
        <v>2022</v>
      </c>
      <c r="F594" s="12" t="s">
        <v>1962</v>
      </c>
      <c r="G594" s="92" t="str">
        <f t="shared" si="18"/>
        <v>04</v>
      </c>
      <c r="H594" s="40" t="s">
        <v>1431</v>
      </c>
      <c r="I594" s="40" t="s">
        <v>1431</v>
      </c>
      <c r="J594" s="92" t="str">
        <f t="shared" si="19"/>
        <v>Y</v>
      </c>
      <c r="K594" s="43"/>
      <c r="L594" s="43"/>
      <c r="M594" s="43"/>
      <c r="N594" s="43"/>
      <c r="O594" s="43"/>
      <c r="P594" s="43">
        <v>187</v>
      </c>
      <c r="Q594" s="43" t="s">
        <v>172</v>
      </c>
      <c r="R594" s="43" t="s">
        <v>271</v>
      </c>
      <c r="S594" s="43" t="s">
        <v>159</v>
      </c>
      <c r="T594" s="43" t="s">
        <v>271</v>
      </c>
      <c r="U594" s="43" t="s">
        <v>159</v>
      </c>
      <c r="V594" s="2" t="str">
        <f t="shared" si="20"/>
        <v>('TR_C_C',NULL,'TR_C_C_04','2022','01','04','몸체가 PET 이외재질- 몸체와 다른 재질로써 몸체와 분리 불가능하나, 어린이보호포장에 관한 안전기준 준수를 위한 경우(재질 구분 불필요)','몸체가 PET 이외재질- 몸체와 다른 재질로써 몸체와 분리 불가능하나, 어린이보호포장에 관한 안전기준 준수를 위한 경우(재질 구분 불필요)','Y','N','N','N','N','N','187','Y','SYSTEM',NOW(),'SYSTEM',NOW()),</v>
      </c>
    </row>
    <row r="595" spans="1:22" s="35" customFormat="1" x14ac:dyDescent="0.35">
      <c r="A595" s="43">
        <v>188</v>
      </c>
      <c r="B595" s="12" t="s">
        <v>1597</v>
      </c>
      <c r="C595" s="2"/>
      <c r="D595" s="12" t="s">
        <v>1600</v>
      </c>
      <c r="E595" s="43">
        <v>2022</v>
      </c>
      <c r="F595" s="12" t="s">
        <v>1962</v>
      </c>
      <c r="G595" s="92" t="str">
        <f t="shared" si="18"/>
        <v>01</v>
      </c>
      <c r="H595" s="40" t="s">
        <v>1432</v>
      </c>
      <c r="I595" s="40" t="s">
        <v>1432</v>
      </c>
      <c r="J595" s="92" t="str">
        <f t="shared" si="19"/>
        <v/>
      </c>
      <c r="K595" s="43"/>
      <c r="L595" s="43"/>
      <c r="M595" s="43"/>
      <c r="N595" s="43"/>
      <c r="O595" s="43"/>
      <c r="P595" s="43">
        <v>188</v>
      </c>
      <c r="Q595" s="43" t="s">
        <v>172</v>
      </c>
      <c r="R595" s="43" t="s">
        <v>271</v>
      </c>
      <c r="S595" s="43" t="s">
        <v>159</v>
      </c>
      <c r="T595" s="43" t="s">
        <v>271</v>
      </c>
      <c r="U595" s="43" t="s">
        <v>159</v>
      </c>
      <c r="V595" s="2" t="str">
        <f t="shared" si="20"/>
        <v>('TR_C_D',NULL,'TR_C_D_01','2022','01','01','몸체가 PET 재질 - PVC 계열 재질','몸체가 PET 재질 - PVC 계열 재질','N','N','N','N','N','N','188','Y','SYSTEM',NOW(),'SYSTEM',NOW()),</v>
      </c>
    </row>
    <row r="596" spans="1:22" s="35" customFormat="1" x14ac:dyDescent="0.35">
      <c r="A596" s="43">
        <v>189</v>
      </c>
      <c r="B596" s="12" t="s">
        <v>1597</v>
      </c>
      <c r="C596" s="2"/>
      <c r="D596" s="12" t="s">
        <v>1608</v>
      </c>
      <c r="E596" s="43">
        <v>2022</v>
      </c>
      <c r="F596" s="12" t="s">
        <v>1962</v>
      </c>
      <c r="G596" s="92" t="str">
        <f t="shared" si="18"/>
        <v>02</v>
      </c>
      <c r="H596" s="40" t="s">
        <v>1433</v>
      </c>
      <c r="I596" s="40" t="s">
        <v>1433</v>
      </c>
      <c r="J596" s="92" t="str">
        <f t="shared" si="19"/>
        <v/>
      </c>
      <c r="K596" s="43"/>
      <c r="L596" s="43"/>
      <c r="M596" s="43"/>
      <c r="N596" s="43"/>
      <c r="O596" s="43"/>
      <c r="P596" s="43">
        <v>189</v>
      </c>
      <c r="Q596" s="43" t="s">
        <v>172</v>
      </c>
      <c r="R596" s="43" t="s">
        <v>271</v>
      </c>
      <c r="S596" s="43" t="s">
        <v>159</v>
      </c>
      <c r="T596" s="43" t="s">
        <v>271</v>
      </c>
      <c r="U596" s="43" t="s">
        <v>159</v>
      </c>
      <c r="V596" s="2" t="str">
        <f t="shared" si="20"/>
        <v>('TR_C_D',NULL,'TR_C_D_02','2022','01','02','몸체가 PET 이외재질- PVC 계열 재질','몸체가 PET 이외재질- PVC 계열 재질','N','N','N','N','N','N','189','Y','SYSTEM',NOW(),'SYSTEM',NOW()),</v>
      </c>
    </row>
    <row r="597" spans="1:22" s="35" customFormat="1" x14ac:dyDescent="0.35">
      <c r="A597" s="43">
        <v>190</v>
      </c>
      <c r="B597" s="12" t="s">
        <v>1597</v>
      </c>
      <c r="C597" s="2"/>
      <c r="D597" s="12" t="s">
        <v>1609</v>
      </c>
      <c r="E597" s="43">
        <v>2022</v>
      </c>
      <c r="F597" s="12" t="s">
        <v>1962</v>
      </c>
      <c r="G597" s="92" t="str">
        <f t="shared" si="18"/>
        <v>03</v>
      </c>
      <c r="H597" s="40" t="s">
        <v>1434</v>
      </c>
      <c r="I597" s="40" t="s">
        <v>1434</v>
      </c>
      <c r="J597" s="92" t="str">
        <f t="shared" si="19"/>
        <v/>
      </c>
      <c r="K597" s="43"/>
      <c r="L597" s="43"/>
      <c r="M597" s="43"/>
      <c r="N597" s="43"/>
      <c r="O597" s="43"/>
      <c r="P597" s="43">
        <v>190</v>
      </c>
      <c r="Q597" s="43" t="s">
        <v>172</v>
      </c>
      <c r="R597" s="43" t="s">
        <v>271</v>
      </c>
      <c r="S597" s="43" t="s">
        <v>159</v>
      </c>
      <c r="T597" s="43" t="s">
        <v>271</v>
      </c>
      <c r="U597" s="43" t="s">
        <v>159</v>
      </c>
      <c r="V597" s="2" t="str">
        <f t="shared" si="20"/>
        <v>('TR_C_D',NULL,'TR_C_D_03','2022','01','03','몸체가 PET 이외재질- 몸체와 다른 재질로써 몸체와 분리 불가능(재질 구분 불필요)','몸체가 PET 이외재질- 몸체와 다른 재질로써 몸체와 분리 불가능(재질 구분 불필요)','N','N','N','N','N','N','190','Y','SYSTEM',NOW(),'SYSTEM',NOW()),</v>
      </c>
    </row>
    <row r="598" spans="1:22" s="35" customFormat="1" x14ac:dyDescent="0.35">
      <c r="A598" s="43">
        <v>191</v>
      </c>
      <c r="B598" s="12" t="s">
        <v>1597</v>
      </c>
      <c r="C598" s="2"/>
      <c r="D598" s="12" t="s">
        <v>1610</v>
      </c>
      <c r="E598" s="43">
        <v>2022</v>
      </c>
      <c r="F598" s="12" t="s">
        <v>1962</v>
      </c>
      <c r="G598" s="92" t="str">
        <f t="shared" si="18"/>
        <v>04</v>
      </c>
      <c r="H598" s="40" t="s">
        <v>1435</v>
      </c>
      <c r="I598" s="40" t="s">
        <v>1435</v>
      </c>
      <c r="J598" s="92" t="str">
        <f t="shared" si="19"/>
        <v/>
      </c>
      <c r="K598" s="43"/>
      <c r="L598" s="43"/>
      <c r="M598" s="43"/>
      <c r="N598" s="43"/>
      <c r="O598" s="43"/>
      <c r="P598" s="43">
        <v>191</v>
      </c>
      <c r="Q598" s="43" t="s">
        <v>172</v>
      </c>
      <c r="R598" s="43" t="s">
        <v>271</v>
      </c>
      <c r="S598" s="43" t="s">
        <v>159</v>
      </c>
      <c r="T598" s="43" t="s">
        <v>271</v>
      </c>
      <c r="U598" s="43" t="s">
        <v>159</v>
      </c>
      <c r="V598" s="2" t="str">
        <f t="shared" si="20"/>
        <v>('TR_C_D',NULL,'TR_C_D_04','2022','01','04','몸체가 PET 이외재질-합성수지 이외의 재질이 함유된 리드 또는 마개를 쓰면서 빨대가 부착된 경우 ','몸체가 PET 이외재질-합성수지 이외의 재질이 함유된 리드 또는 마개를 쓰면서 빨대가 부착된 경우 ','N','N','N','N','N','N','191','Y','SYSTEM',NOW(),'SYSTEM',NOW()),</v>
      </c>
    </row>
    <row r="599" spans="1:22" s="35" customFormat="1" x14ac:dyDescent="0.35">
      <c r="A599" s="43">
        <v>192</v>
      </c>
      <c r="B599" s="43" t="s">
        <v>1296</v>
      </c>
      <c r="C599" s="2"/>
      <c r="D599" s="12" t="s">
        <v>1437</v>
      </c>
      <c r="E599" s="43">
        <v>2022</v>
      </c>
      <c r="F599" s="12" t="s">
        <v>1962</v>
      </c>
      <c r="G599" s="92" t="str">
        <f t="shared" si="18"/>
        <v>OT</v>
      </c>
      <c r="H599" s="40" t="s">
        <v>1436</v>
      </c>
      <c r="I599" s="40" t="s">
        <v>1436</v>
      </c>
      <c r="J599" s="92" t="str">
        <f t="shared" si="19"/>
        <v/>
      </c>
      <c r="K599" s="43"/>
      <c r="L599" s="43"/>
      <c r="M599" s="43"/>
      <c r="N599" s="43"/>
      <c r="O599" s="43"/>
      <c r="P599" s="43">
        <v>192</v>
      </c>
      <c r="Q599" s="43" t="s">
        <v>172</v>
      </c>
      <c r="R599" s="43" t="s">
        <v>271</v>
      </c>
      <c r="S599" s="43" t="s">
        <v>159</v>
      </c>
      <c r="T599" s="43" t="s">
        <v>271</v>
      </c>
      <c r="U599" s="43" t="s">
        <v>159</v>
      </c>
      <c r="V599" s="2" t="str">
        <f t="shared" si="20"/>
        <v>('GROUP_ID',NULL,'OT','2022','01','OT','복합재질 용기·트레이 및 단일·복합재질 필름·시트류(페트병, 발포합성수지 제외)','복합재질 용기·트레이 및 단일·복합재질 필름·시트류(페트병, 발포합성수지 제외)','N','N','N','N','N','N','192','Y','SYSTEM',NOW(),'SYSTEM',NOW()),</v>
      </c>
    </row>
    <row r="600" spans="1:22" s="35" customFormat="1" x14ac:dyDescent="0.35">
      <c r="A600" s="43">
        <v>193</v>
      </c>
      <c r="B600" s="12" t="s">
        <v>1437</v>
      </c>
      <c r="C600" s="2"/>
      <c r="D600" s="12" t="s">
        <v>1539</v>
      </c>
      <c r="E600" s="43">
        <v>2022</v>
      </c>
      <c r="F600" s="12" t="s">
        <v>1962</v>
      </c>
      <c r="G600" s="92" t="str">
        <f t="shared" ref="G600:G622" si="21">IF(H600="종이팩","01",IF(H600="유리병","02",IF(H600="금속캔","03",IF(H600="금속캔(알루미늄)","04",IF(H600="일반 발포합성수지 단일·복합재질","05",IF(H600="폴리스티렌페이퍼(PSP)","06",IF(H600="페트병","07",IF(H600="단일재질 용기, 트레이류(페트병, 발포합성수지 제외)","08",IF(H600="합성수지 필름·시트류 (페트병, 발포합성수지 제외)","09",IF(H600="몸체","01",IF(H600="라벨","02",IF(H600="마개및잡자재","03",IF(H600="라벨, 마개및잡자재","04",IF(H600="최우수","A",IF(H600="우수","B",IF(H600="보통","C",IF(H600="어려움","D",RIGHT(D600,2))))))))))))))))))</f>
        <v>01</v>
      </c>
      <c r="H600" s="40" t="s">
        <v>1343</v>
      </c>
      <c r="I600" s="40" t="s">
        <v>1343</v>
      </c>
      <c r="J600" s="92" t="str">
        <f t="shared" si="19"/>
        <v/>
      </c>
      <c r="K600" s="43"/>
      <c r="L600" s="43"/>
      <c r="M600" s="43"/>
      <c r="N600" s="43"/>
      <c r="O600" s="43"/>
      <c r="P600" s="43">
        <v>193</v>
      </c>
      <c r="Q600" s="43" t="s">
        <v>172</v>
      </c>
      <c r="R600" s="43" t="s">
        <v>271</v>
      </c>
      <c r="S600" s="43" t="s">
        <v>159</v>
      </c>
      <c r="T600" s="43" t="s">
        <v>271</v>
      </c>
      <c r="U600" s="43" t="s">
        <v>159</v>
      </c>
      <c r="V600" s="2" t="str">
        <f t="shared" si="20"/>
        <v>('OT',NULL,'OT_B','2022','01','01','몸체','몸체','N','N','N','N','N','N','193','Y','SYSTEM',NOW(),'SYSTEM',NOW()),</v>
      </c>
    </row>
    <row r="601" spans="1:22" s="35" customFormat="1" x14ac:dyDescent="0.35">
      <c r="A601" s="43">
        <v>194</v>
      </c>
      <c r="B601" s="12" t="s">
        <v>1539</v>
      </c>
      <c r="C601" s="2"/>
      <c r="D601" s="12" t="s">
        <v>1611</v>
      </c>
      <c r="E601" s="43">
        <v>2022</v>
      </c>
      <c r="F601" s="12" t="s">
        <v>1962</v>
      </c>
      <c r="G601" s="92" t="str">
        <f t="shared" si="21"/>
        <v>B</v>
      </c>
      <c r="H601" s="40" t="s">
        <v>1345</v>
      </c>
      <c r="I601" s="40" t="s">
        <v>1345</v>
      </c>
      <c r="J601" s="92" t="str">
        <f t="shared" ref="J601:J664" si="22">IF(ISNUMBER(SEARCH("_D_",D601))=FALSE,IF(LEN(D601)-LEN(SUBSTITUTE(D601,"_",""))=3,"Y",""),"")</f>
        <v/>
      </c>
      <c r="K601" s="43"/>
      <c r="L601" s="43"/>
      <c r="M601" s="43"/>
      <c r="N601" s="43"/>
      <c r="O601" s="43"/>
      <c r="P601" s="43">
        <v>194</v>
      </c>
      <c r="Q601" s="43" t="s">
        <v>172</v>
      </c>
      <c r="R601" s="43" t="s">
        <v>271</v>
      </c>
      <c r="S601" s="43" t="s">
        <v>159</v>
      </c>
      <c r="T601" s="43" t="s">
        <v>271</v>
      </c>
      <c r="U601" s="43" t="s">
        <v>159</v>
      </c>
      <c r="V601" s="2" t="str">
        <f t="shared" ref="V601:V664" si="23">"('"&amp;B601&amp;"',"&amp;IF(C601="","NULL","'"&amp;C601&amp;"'")&amp;",'"&amp;D601&amp;"','"&amp;E601&amp;"','"&amp;F601&amp;"',"&amp;IF(G601="","NULL","'"&amp;G601&amp;"'")&amp;","&amp;IF(H601="","NULL","'"&amp;H601&amp;"'")&amp;","&amp;IF(I601="","NULL","'"&amp;I601&amp;"'")&amp;","&amp;IF(J601="","'N'","'"&amp;J601&amp;"'")&amp;","&amp;IF(K601="","'N'","'"&amp;K601&amp;"'")&amp;","&amp;IF(L601="","'N'","'"&amp;L601&amp;"'")&amp;","&amp;IF(M601="","'N'","'"&amp;M601&amp;"'")&amp;","&amp;IF(N601="","'N'",""&amp;N601&amp;"'")&amp;","&amp;IF(O601="","'N'",""&amp;O601&amp;"'")&amp;","&amp;IF(P601="","0","'"&amp;P601&amp;"'")&amp;",'"&amp;Q601&amp;"','"&amp;R601&amp;"',"&amp;S601&amp;",'"&amp;T601&amp;"',"&amp;U601&amp;IF(A602="",");","),")</f>
        <v>('OT_B',NULL,'OT_B_B','2022','01','B','우수','우수','N','N','N','N','N','N','194','Y','SYSTEM',NOW(),'SYSTEM',NOW()),</v>
      </c>
    </row>
    <row r="602" spans="1:22" s="35" customFormat="1" x14ac:dyDescent="0.35">
      <c r="A602" s="43">
        <v>195</v>
      </c>
      <c r="B602" s="12" t="s">
        <v>1539</v>
      </c>
      <c r="C602" s="2"/>
      <c r="D602" s="12" t="s">
        <v>1612</v>
      </c>
      <c r="E602" s="43">
        <v>2022</v>
      </c>
      <c r="F602" s="12" t="s">
        <v>1962</v>
      </c>
      <c r="G602" s="92" t="str">
        <f t="shared" si="21"/>
        <v>C</v>
      </c>
      <c r="H602" s="40" t="s">
        <v>1349</v>
      </c>
      <c r="I602" s="40" t="s">
        <v>1349</v>
      </c>
      <c r="J602" s="92" t="str">
        <f t="shared" si="22"/>
        <v/>
      </c>
      <c r="K602" s="43"/>
      <c r="L602" s="43"/>
      <c r="M602" s="43"/>
      <c r="N602" s="43"/>
      <c r="O602" s="43"/>
      <c r="P602" s="43">
        <v>195</v>
      </c>
      <c r="Q602" s="43" t="s">
        <v>172</v>
      </c>
      <c r="R602" s="43" t="s">
        <v>271</v>
      </c>
      <c r="S602" s="43" t="s">
        <v>159</v>
      </c>
      <c r="T602" s="43" t="s">
        <v>271</v>
      </c>
      <c r="U602" s="43" t="s">
        <v>159</v>
      </c>
      <c r="V602" s="2" t="str">
        <f t="shared" si="23"/>
        <v>('OT_B',NULL,'OT_B_C','2022','01','C','보통','보통','N','N','N','N','N','N','195','Y','SYSTEM',NOW(),'SYSTEM',NOW()),</v>
      </c>
    </row>
    <row r="603" spans="1:22" s="35" customFormat="1" x14ac:dyDescent="0.35">
      <c r="A603" s="43">
        <v>196</v>
      </c>
      <c r="B603" s="12" t="s">
        <v>1539</v>
      </c>
      <c r="C603" s="2"/>
      <c r="D603" s="12" t="s">
        <v>1613</v>
      </c>
      <c r="E603" s="43">
        <v>2022</v>
      </c>
      <c r="F603" s="12" t="s">
        <v>1962</v>
      </c>
      <c r="G603" s="92" t="str">
        <f t="shared" si="21"/>
        <v>D</v>
      </c>
      <c r="H603" s="40" t="s">
        <v>1347</v>
      </c>
      <c r="I603" s="40" t="s">
        <v>1347</v>
      </c>
      <c r="J603" s="92" t="str">
        <f t="shared" si="22"/>
        <v/>
      </c>
      <c r="K603" s="43"/>
      <c r="L603" s="43"/>
      <c r="M603" s="43"/>
      <c r="N603" s="43"/>
      <c r="O603" s="43"/>
      <c r="P603" s="43">
        <v>196</v>
      </c>
      <c r="Q603" s="43" t="s">
        <v>172</v>
      </c>
      <c r="R603" s="43" t="s">
        <v>271</v>
      </c>
      <c r="S603" s="43" t="s">
        <v>159</v>
      </c>
      <c r="T603" s="43" t="s">
        <v>271</v>
      </c>
      <c r="U603" s="43" t="s">
        <v>159</v>
      </c>
      <c r="V603" s="2" t="str">
        <f t="shared" si="23"/>
        <v>('OT_B',NULL,'OT_B_D','2022','01','D','어려움','어려움','N','N','N','N','N','N','196','Y','SYSTEM',NOW(),'SYSTEM',NOW()),</v>
      </c>
    </row>
    <row r="604" spans="1:22" s="35" customFormat="1" x14ac:dyDescent="0.35">
      <c r="A604" s="43">
        <v>197</v>
      </c>
      <c r="B604" s="12" t="s">
        <v>1611</v>
      </c>
      <c r="C604" s="2"/>
      <c r="D604" s="12" t="s">
        <v>1614</v>
      </c>
      <c r="E604" s="43">
        <v>2022</v>
      </c>
      <c r="F604" s="12" t="s">
        <v>1962</v>
      </c>
      <c r="G604" s="92" t="str">
        <f t="shared" si="21"/>
        <v>01</v>
      </c>
      <c r="H604" s="40" t="s">
        <v>1438</v>
      </c>
      <c r="I604" s="40" t="s">
        <v>1438</v>
      </c>
      <c r="J604" s="92" t="str">
        <f t="shared" si="22"/>
        <v>Y</v>
      </c>
      <c r="K604" s="43"/>
      <c r="L604" s="43"/>
      <c r="M604" s="43"/>
      <c r="N604" s="43"/>
      <c r="O604" s="43"/>
      <c r="P604" s="43">
        <v>197</v>
      </c>
      <c r="Q604" s="43" t="s">
        <v>172</v>
      </c>
      <c r="R604" s="43" t="s">
        <v>271</v>
      </c>
      <c r="S604" s="43" t="s">
        <v>159</v>
      </c>
      <c r="T604" s="43" t="s">
        <v>271</v>
      </c>
      <c r="U604" s="43" t="s">
        <v>159</v>
      </c>
      <c r="V604" s="2" t="str">
        <f t="shared" si="23"/>
        <v>('OT_B_B',NULL,'OT_B_B_01','2022','01','01','복합재질 합성수지 용기·트레이(2가지 이상의 합성수지 재질)','복합재질 합성수지 용기·트레이(2가지 이상의 합성수지 재질)','Y','N','N','N','N','N','197','Y','SYSTEM',NOW(),'SYSTEM',NOW()),</v>
      </c>
    </row>
    <row r="605" spans="1:22" s="35" customFormat="1" x14ac:dyDescent="0.35">
      <c r="A605" s="43">
        <v>198</v>
      </c>
      <c r="B605" s="12" t="s">
        <v>1611</v>
      </c>
      <c r="C605" s="2"/>
      <c r="D605" s="12" t="s">
        <v>1618</v>
      </c>
      <c r="E605" s="43">
        <v>2022</v>
      </c>
      <c r="F605" s="12" t="s">
        <v>1962</v>
      </c>
      <c r="G605" s="92" t="str">
        <f t="shared" si="21"/>
        <v>02</v>
      </c>
      <c r="H605" s="40" t="s">
        <v>1439</v>
      </c>
      <c r="I605" s="40" t="s">
        <v>1439</v>
      </c>
      <c r="J605" s="92" t="str">
        <f t="shared" si="22"/>
        <v>Y</v>
      </c>
      <c r="K605" s="43"/>
      <c r="L605" s="43"/>
      <c r="M605" s="43"/>
      <c r="N605" s="43"/>
      <c r="O605" s="43"/>
      <c r="P605" s="43">
        <v>198</v>
      </c>
      <c r="Q605" s="43" t="s">
        <v>172</v>
      </c>
      <c r="R605" s="43" t="s">
        <v>271</v>
      </c>
      <c r="S605" s="43" t="s">
        <v>159</v>
      </c>
      <c r="T605" s="43" t="s">
        <v>271</v>
      </c>
      <c r="U605" s="43" t="s">
        <v>159</v>
      </c>
      <c r="V605" s="2" t="str">
        <f t="shared" si="23"/>
        <v>('OT_B_B',NULL,'OT_B_B_02','2022','01','02','복합재질 합성수지 용기·트레이(합성수지+ 합성수지 이외 재질이 복합된 경우)','복합재질 합성수지 용기·트레이(합성수지+ 합성수지 이외 재질이 복합된 경우)','Y','N','N','N','N','N','198','Y','SYSTEM',NOW(),'SYSTEM',NOW()),</v>
      </c>
    </row>
    <row r="606" spans="1:22" s="35" customFormat="1" x14ac:dyDescent="0.35">
      <c r="A606" s="43">
        <v>199</v>
      </c>
      <c r="B606" s="12" t="s">
        <v>1611</v>
      </c>
      <c r="C606" s="2"/>
      <c r="D606" s="12" t="s">
        <v>1619</v>
      </c>
      <c r="E606" s="43">
        <v>2022</v>
      </c>
      <c r="F606" s="12" t="s">
        <v>1962</v>
      </c>
      <c r="G606" s="92" t="str">
        <f t="shared" si="21"/>
        <v>03</v>
      </c>
      <c r="H606" s="40" t="s">
        <v>1440</v>
      </c>
      <c r="I606" s="40" t="s">
        <v>1440</v>
      </c>
      <c r="J606" s="92" t="str">
        <f t="shared" si="22"/>
        <v>Y</v>
      </c>
      <c r="K606" s="43"/>
      <c r="L606" s="43"/>
      <c r="M606" s="43"/>
      <c r="N606" s="43"/>
      <c r="O606" s="43"/>
      <c r="P606" s="43">
        <v>199</v>
      </c>
      <c r="Q606" s="43" t="s">
        <v>172</v>
      </c>
      <c r="R606" s="43" t="s">
        <v>271</v>
      </c>
      <c r="S606" s="43" t="s">
        <v>159</v>
      </c>
      <c r="T606" s="43" t="s">
        <v>271</v>
      </c>
      <c r="U606" s="43" t="s">
        <v>159</v>
      </c>
      <c r="V606" s="2" t="str">
        <f t="shared" si="23"/>
        <v>('OT_B_B',NULL,'OT_B_B_03','2022','01','03','단일재질 필름시트류','단일재질 필름시트류','Y','N','N','N','N','N','199','Y','SYSTEM',NOW(),'SYSTEM',NOW()),</v>
      </c>
    </row>
    <row r="607" spans="1:22" s="35" customFormat="1" x14ac:dyDescent="0.35">
      <c r="A607" s="43">
        <v>200</v>
      </c>
      <c r="B607" s="12" t="s">
        <v>1611</v>
      </c>
      <c r="C607" s="2"/>
      <c r="D607" s="12" t="s">
        <v>1620</v>
      </c>
      <c r="E607" s="43">
        <v>2022</v>
      </c>
      <c r="F607" s="12" t="s">
        <v>1962</v>
      </c>
      <c r="G607" s="92" t="str">
        <f t="shared" si="21"/>
        <v>04</v>
      </c>
      <c r="H607" s="40" t="s">
        <v>1441</v>
      </c>
      <c r="I607" s="40" t="s">
        <v>1441</v>
      </c>
      <c r="J607" s="92" t="str">
        <f t="shared" si="22"/>
        <v>Y</v>
      </c>
      <c r="K607" s="43"/>
      <c r="L607" s="43"/>
      <c r="M607" s="43"/>
      <c r="N607" s="43"/>
      <c r="O607" s="43"/>
      <c r="P607" s="43">
        <v>200</v>
      </c>
      <c r="Q607" s="43" t="s">
        <v>172</v>
      </c>
      <c r="R607" s="43" t="s">
        <v>271</v>
      </c>
      <c r="S607" s="43" t="s">
        <v>159</v>
      </c>
      <c r="T607" s="43" t="s">
        <v>271</v>
      </c>
      <c r="U607" s="43" t="s">
        <v>159</v>
      </c>
      <c r="V607" s="2" t="str">
        <f t="shared" si="23"/>
        <v>('OT_B_B',NULL,'OT_B_B_04','2022','01','04','복합재질 필름시트류 (2가지 이상의 합성수지 재질)','복합재질 필름시트류 (2가지 이상의 합성수지 재질)','Y','N','N','N','N','N','200','Y','SYSTEM',NOW(),'SYSTEM',NOW()),</v>
      </c>
    </row>
    <row r="608" spans="1:22" s="35" customFormat="1" x14ac:dyDescent="0.35">
      <c r="A608" s="43">
        <v>201</v>
      </c>
      <c r="B608" s="12" t="s">
        <v>1611</v>
      </c>
      <c r="C608" s="2"/>
      <c r="D608" s="12" t="s">
        <v>1621</v>
      </c>
      <c r="E608" s="43">
        <v>2022</v>
      </c>
      <c r="F608" s="12" t="s">
        <v>1962</v>
      </c>
      <c r="G608" s="92" t="str">
        <f t="shared" si="21"/>
        <v>05</v>
      </c>
      <c r="H608" s="40" t="s">
        <v>1442</v>
      </c>
      <c r="I608" s="40" t="s">
        <v>1442</v>
      </c>
      <c r="J608" s="92" t="str">
        <f t="shared" si="22"/>
        <v>Y</v>
      </c>
      <c r="K608" s="43"/>
      <c r="L608" s="43"/>
      <c r="M608" s="43"/>
      <c r="N608" s="43"/>
      <c r="O608" s="43"/>
      <c r="P608" s="43">
        <v>201</v>
      </c>
      <c r="Q608" s="43" t="s">
        <v>172</v>
      </c>
      <c r="R608" s="43" t="s">
        <v>271</v>
      </c>
      <c r="S608" s="43" t="s">
        <v>159</v>
      </c>
      <c r="T608" s="43" t="s">
        <v>271</v>
      </c>
      <c r="U608" s="43" t="s">
        <v>159</v>
      </c>
      <c r="V608" s="2" t="str">
        <f t="shared" si="23"/>
        <v>('OT_B_B',NULL,'OT_B_B_05','2022','01','05','복합재질 필름시트류(합성수지+합성수지 이외 재질(알루미늄 제외))','복합재질 필름시트류(합성수지+합성수지 이외 재질(알루미늄 제외))','Y','N','N','N','N','N','201','Y','SYSTEM',NOW(),'SYSTEM',NOW()),</v>
      </c>
    </row>
    <row r="609" spans="1:22" s="35" customFormat="1" x14ac:dyDescent="0.35">
      <c r="A609" s="43">
        <v>202</v>
      </c>
      <c r="B609" s="12" t="s">
        <v>1611</v>
      </c>
      <c r="C609" s="2"/>
      <c r="D609" s="12" t="s">
        <v>1622</v>
      </c>
      <c r="E609" s="43">
        <v>2022</v>
      </c>
      <c r="F609" s="12" t="s">
        <v>1962</v>
      </c>
      <c r="G609" s="92" t="str">
        <f t="shared" si="21"/>
        <v>06</v>
      </c>
      <c r="H609" s="40" t="s">
        <v>1965</v>
      </c>
      <c r="I609" s="40" t="s">
        <v>1965</v>
      </c>
      <c r="J609" s="92" t="str">
        <f t="shared" si="22"/>
        <v>Y</v>
      </c>
      <c r="K609" s="43"/>
      <c r="L609" s="43"/>
      <c r="M609" s="92" t="s">
        <v>1964</v>
      </c>
      <c r="N609" s="43"/>
      <c r="O609" s="43"/>
      <c r="P609" s="43">
        <v>202</v>
      </c>
      <c r="Q609" s="43" t="s">
        <v>172</v>
      </c>
      <c r="R609" s="43" t="s">
        <v>271</v>
      </c>
      <c r="S609" s="43" t="s">
        <v>159</v>
      </c>
      <c r="T609" s="43" t="s">
        <v>271</v>
      </c>
      <c r="U609" s="43" t="s">
        <v>159</v>
      </c>
      <c r="V609" s="2" t="str">
        <f t="shared" si="23"/>
        <v>('OT_B_B',NULL,'OT_B_B_06','2022','01','06','복합재질 필름시트류(알루미늄 두께 20㎛ 이하)','복합재질 필름시트류(알루미늄 두께 20㎛ 이하)','Y','N','N','Y','N','N','202','Y','SYSTEM',NOW(),'SYSTEM',NOW()),</v>
      </c>
    </row>
    <row r="610" spans="1:22" s="35" customFormat="1" x14ac:dyDescent="0.35">
      <c r="A610" s="43">
        <v>203</v>
      </c>
      <c r="B610" s="12" t="s">
        <v>1612</v>
      </c>
      <c r="C610" s="2"/>
      <c r="D610" s="12" t="s">
        <v>1615</v>
      </c>
      <c r="E610" s="43">
        <v>2022</v>
      </c>
      <c r="F610" s="12" t="s">
        <v>1962</v>
      </c>
      <c r="G610" s="92" t="str">
        <f t="shared" si="21"/>
        <v>01</v>
      </c>
      <c r="H610" s="40" t="s">
        <v>1443</v>
      </c>
      <c r="I610" s="40" t="s">
        <v>1443</v>
      </c>
      <c r="J610" s="92" t="str">
        <f t="shared" si="22"/>
        <v>Y</v>
      </c>
      <c r="K610" s="43"/>
      <c r="L610" s="43"/>
      <c r="M610" s="92" t="s">
        <v>1964</v>
      </c>
      <c r="N610" s="43"/>
      <c r="O610" s="43"/>
      <c r="P610" s="43">
        <v>203</v>
      </c>
      <c r="Q610" s="43" t="s">
        <v>172</v>
      </c>
      <c r="R610" s="43" t="s">
        <v>271</v>
      </c>
      <c r="S610" s="43" t="s">
        <v>159</v>
      </c>
      <c r="T610" s="43" t="s">
        <v>271</v>
      </c>
      <c r="U610" s="43" t="s">
        <v>159</v>
      </c>
      <c r="V610" s="2" t="str">
        <f t="shared" si="23"/>
        <v>('OT_B_C',NULL,'OT_B_C_01','2022','01','01','복합재질 필름 시트류(알루미늄 두께 20㎛ 초과)','복합재질 필름 시트류(알루미늄 두께 20㎛ 초과)','Y','N','N','Y','N','N','203','Y','SYSTEM',NOW(),'SYSTEM',NOW()),</v>
      </c>
    </row>
    <row r="611" spans="1:22" s="35" customFormat="1" x14ac:dyDescent="0.35">
      <c r="A611" s="43">
        <v>204</v>
      </c>
      <c r="B611" s="12" t="s">
        <v>1613</v>
      </c>
      <c r="C611" s="2"/>
      <c r="D611" s="12" t="s">
        <v>1616</v>
      </c>
      <c r="E611" s="43">
        <v>2022</v>
      </c>
      <c r="F611" s="12" t="s">
        <v>1962</v>
      </c>
      <c r="G611" s="92" t="str">
        <f t="shared" si="21"/>
        <v>01</v>
      </c>
      <c r="H611" s="40" t="s">
        <v>1444</v>
      </c>
      <c r="I611" s="40" t="s">
        <v>1444</v>
      </c>
      <c r="J611" s="92" t="str">
        <f t="shared" si="22"/>
        <v/>
      </c>
      <c r="K611" s="43"/>
      <c r="L611" s="43"/>
      <c r="M611" s="43"/>
      <c r="N611" s="43"/>
      <c r="O611" s="43"/>
      <c r="P611" s="43">
        <v>204</v>
      </c>
      <c r="Q611" s="43" t="s">
        <v>172</v>
      </c>
      <c r="R611" s="43" t="s">
        <v>271</v>
      </c>
      <c r="S611" s="43" t="s">
        <v>159</v>
      </c>
      <c r="T611" s="43" t="s">
        <v>271</v>
      </c>
      <c r="U611" s="43" t="s">
        <v>159</v>
      </c>
      <c r="V611" s="2" t="str">
        <f t="shared" si="23"/>
        <v>('OT_B_D',NULL,'OT_B_D_01','2022','01','01','합성수지 이외 재질 병합사용 (알루미늄재질 20㎛ 이하사용 미포함)','합성수지 이외 재질 병합사용 (알루미늄재질 20㎛ 이하사용 미포함)','N','N','N','N','N','N','204','Y','SYSTEM',NOW(),'SYSTEM',NOW()),</v>
      </c>
    </row>
    <row r="612" spans="1:22" s="35" customFormat="1" x14ac:dyDescent="0.35">
      <c r="A612" s="43">
        <v>205</v>
      </c>
      <c r="B612" s="12" t="s">
        <v>1613</v>
      </c>
      <c r="C612" s="2"/>
      <c r="D612" s="12" t="s">
        <v>1617</v>
      </c>
      <c r="E612" s="43">
        <v>2022</v>
      </c>
      <c r="F612" s="12" t="s">
        <v>1962</v>
      </c>
      <c r="G612" s="92" t="str">
        <f t="shared" si="21"/>
        <v>02</v>
      </c>
      <c r="H612" s="40" t="s">
        <v>1414</v>
      </c>
      <c r="I612" s="40" t="s">
        <v>1414</v>
      </c>
      <c r="J612" s="92" t="str">
        <f t="shared" si="22"/>
        <v/>
      </c>
      <c r="K612" s="43"/>
      <c r="L612" s="43"/>
      <c r="M612" s="43"/>
      <c r="N612" s="43"/>
      <c r="O612" s="43"/>
      <c r="P612" s="43">
        <v>205</v>
      </c>
      <c r="Q612" s="43" t="s">
        <v>172</v>
      </c>
      <c r="R612" s="43" t="s">
        <v>271</v>
      </c>
      <c r="S612" s="43" t="s">
        <v>159</v>
      </c>
      <c r="T612" s="43" t="s">
        <v>271</v>
      </c>
      <c r="U612" s="43" t="s">
        <v>159</v>
      </c>
      <c r="V612" s="2" t="str">
        <f t="shared" si="23"/>
        <v>('OT_B_D',NULL,'OT_B_D_02','2022','01','02','PVC 계열의 재질','PVC 계열의 재질','N','N','N','N','N','N','205','Y','SYSTEM',NOW(),'SYSTEM',NOW()),</v>
      </c>
    </row>
    <row r="613" spans="1:22" s="35" customFormat="1" x14ac:dyDescent="0.35">
      <c r="A613" s="43">
        <v>206</v>
      </c>
      <c r="B613" s="12" t="s">
        <v>1437</v>
      </c>
      <c r="C613" s="2"/>
      <c r="D613" s="12" t="s">
        <v>1540</v>
      </c>
      <c r="E613" s="43">
        <v>2022</v>
      </c>
      <c r="F613" s="12" t="s">
        <v>1962</v>
      </c>
      <c r="G613" s="92" t="str">
        <f t="shared" si="21"/>
        <v>04</v>
      </c>
      <c r="H613" s="40" t="s">
        <v>1379</v>
      </c>
      <c r="I613" s="40" t="s">
        <v>1379</v>
      </c>
      <c r="J613" s="92" t="str">
        <f t="shared" si="22"/>
        <v/>
      </c>
      <c r="K613" s="43"/>
      <c r="L613" s="43"/>
      <c r="M613" s="43"/>
      <c r="N613" s="43"/>
      <c r="O613" s="43"/>
      <c r="P613" s="43">
        <v>206</v>
      </c>
      <c r="Q613" s="43" t="s">
        <v>172</v>
      </c>
      <c r="R613" s="43" t="s">
        <v>271</v>
      </c>
      <c r="S613" s="43" t="s">
        <v>159</v>
      </c>
      <c r="T613" s="43" t="s">
        <v>271</v>
      </c>
      <c r="U613" s="43" t="s">
        <v>159</v>
      </c>
      <c r="V613" s="2" t="str">
        <f t="shared" si="23"/>
        <v>('OT',NULL,'OT_C','2022','01','04','라벨, 마개및잡자재','라벨, 마개및잡자재','N','N','N','N','N','N','206','Y','SYSTEM',NOW(),'SYSTEM',NOW()),</v>
      </c>
    </row>
    <row r="614" spans="1:22" s="35" customFormat="1" x14ac:dyDescent="0.35">
      <c r="A614" s="43">
        <v>207</v>
      </c>
      <c r="B614" s="12" t="s">
        <v>1540</v>
      </c>
      <c r="C614" s="2"/>
      <c r="D614" s="12" t="s">
        <v>1623</v>
      </c>
      <c r="E614" s="43">
        <v>2022</v>
      </c>
      <c r="F614" s="12" t="s">
        <v>1962</v>
      </c>
      <c r="G614" s="92" t="str">
        <f t="shared" si="21"/>
        <v>B</v>
      </c>
      <c r="H614" s="40" t="s">
        <v>1345</v>
      </c>
      <c r="I614" s="40" t="s">
        <v>1345</v>
      </c>
      <c r="J614" s="92" t="str">
        <f t="shared" si="22"/>
        <v/>
      </c>
      <c r="K614" s="43"/>
      <c r="L614" s="43"/>
      <c r="M614" s="43"/>
      <c r="N614" s="43"/>
      <c r="O614" s="43"/>
      <c r="P614" s="43">
        <v>207</v>
      </c>
      <c r="Q614" s="43" t="s">
        <v>172</v>
      </c>
      <c r="R614" s="43" t="s">
        <v>271</v>
      </c>
      <c r="S614" s="43" t="s">
        <v>159</v>
      </c>
      <c r="T614" s="43" t="s">
        <v>271</v>
      </c>
      <c r="U614" s="43" t="s">
        <v>159</v>
      </c>
      <c r="V614" s="2" t="str">
        <f t="shared" si="23"/>
        <v>('OT_C',NULL,'OT_C_B','2022','01','B','우수','우수','N','N','N','N','N','N','207','Y','SYSTEM',NOW(),'SYSTEM',NOW()),</v>
      </c>
    </row>
    <row r="615" spans="1:22" s="35" customFormat="1" x14ac:dyDescent="0.35">
      <c r="A615" s="43">
        <v>208</v>
      </c>
      <c r="B615" s="12" t="s">
        <v>1540</v>
      </c>
      <c r="C615" s="2"/>
      <c r="D615" s="12" t="s">
        <v>1624</v>
      </c>
      <c r="E615" s="43">
        <v>2022</v>
      </c>
      <c r="F615" s="12" t="s">
        <v>1962</v>
      </c>
      <c r="G615" s="92" t="str">
        <f t="shared" si="21"/>
        <v>C</v>
      </c>
      <c r="H615" s="40" t="s">
        <v>1349</v>
      </c>
      <c r="I615" s="40" t="s">
        <v>1349</v>
      </c>
      <c r="J615" s="92" t="str">
        <f t="shared" si="22"/>
        <v/>
      </c>
      <c r="K615" s="43"/>
      <c r="L615" s="43"/>
      <c r="M615" s="43"/>
      <c r="N615" s="43"/>
      <c r="O615" s="43"/>
      <c r="P615" s="43">
        <v>208</v>
      </c>
      <c r="Q615" s="43" t="s">
        <v>172</v>
      </c>
      <c r="R615" s="43" t="s">
        <v>271</v>
      </c>
      <c r="S615" s="43" t="s">
        <v>159</v>
      </c>
      <c r="T615" s="43" t="s">
        <v>271</v>
      </c>
      <c r="U615" s="43" t="s">
        <v>159</v>
      </c>
      <c r="V615" s="2" t="str">
        <f t="shared" si="23"/>
        <v>('OT_C',NULL,'OT_C_C','2022','01','C','보통','보통','N','N','N','N','N','N','208','Y','SYSTEM',NOW(),'SYSTEM',NOW()),</v>
      </c>
    </row>
    <row r="616" spans="1:22" s="35" customFormat="1" x14ac:dyDescent="0.35">
      <c r="A616" s="43">
        <v>209</v>
      </c>
      <c r="B616" s="12" t="s">
        <v>1540</v>
      </c>
      <c r="C616" s="2"/>
      <c r="D616" s="12" t="s">
        <v>1625</v>
      </c>
      <c r="E616" s="43">
        <v>2022</v>
      </c>
      <c r="F616" s="12" t="s">
        <v>1962</v>
      </c>
      <c r="G616" s="92" t="str">
        <f t="shared" si="21"/>
        <v>D</v>
      </c>
      <c r="H616" s="40" t="s">
        <v>1347</v>
      </c>
      <c r="I616" s="40" t="s">
        <v>1347</v>
      </c>
      <c r="J616" s="92" t="str">
        <f t="shared" si="22"/>
        <v/>
      </c>
      <c r="K616" s="43"/>
      <c r="L616" s="43"/>
      <c r="M616" s="43"/>
      <c r="N616" s="43"/>
      <c r="O616" s="43"/>
      <c r="P616" s="43">
        <v>209</v>
      </c>
      <c r="Q616" s="43" t="s">
        <v>172</v>
      </c>
      <c r="R616" s="43" t="s">
        <v>271</v>
      </c>
      <c r="S616" s="43" t="s">
        <v>159</v>
      </c>
      <c r="T616" s="43" t="s">
        <v>271</v>
      </c>
      <c r="U616" s="43" t="s">
        <v>159</v>
      </c>
      <c r="V616" s="2" t="str">
        <f t="shared" si="23"/>
        <v>('OT_C',NULL,'OT_C_D','2022','01','D','어려움','어려움','N','N','N','N','N','N','209','Y','SYSTEM',NOW(),'SYSTEM',NOW()),</v>
      </c>
    </row>
    <row r="617" spans="1:22" s="35" customFormat="1" x14ac:dyDescent="0.35">
      <c r="A617" s="43">
        <v>210</v>
      </c>
      <c r="B617" s="12" t="s">
        <v>1623</v>
      </c>
      <c r="C617" s="2"/>
      <c r="D617" s="12" t="s">
        <v>1626</v>
      </c>
      <c r="E617" s="43">
        <v>2022</v>
      </c>
      <c r="F617" s="12" t="s">
        <v>1962</v>
      </c>
      <c r="G617" s="92" t="str">
        <f t="shared" si="21"/>
        <v>01</v>
      </c>
      <c r="H617" s="40" t="s">
        <v>873</v>
      </c>
      <c r="I617" s="40" t="s">
        <v>873</v>
      </c>
      <c r="J617" s="92" t="str">
        <f t="shared" si="22"/>
        <v>Y</v>
      </c>
      <c r="K617" s="43"/>
      <c r="L617" s="92" t="s">
        <v>1964</v>
      </c>
      <c r="M617" s="43"/>
      <c r="N617" s="43"/>
      <c r="O617" s="43"/>
      <c r="P617" s="43">
        <v>210</v>
      </c>
      <c r="Q617" s="43" t="s">
        <v>172</v>
      </c>
      <c r="R617" s="43" t="s">
        <v>271</v>
      </c>
      <c r="S617" s="43" t="s">
        <v>159</v>
      </c>
      <c r="T617" s="43" t="s">
        <v>271</v>
      </c>
      <c r="U617" s="43" t="s">
        <v>159</v>
      </c>
      <c r="V617" s="2" t="str">
        <f t="shared" si="23"/>
        <v>('OT_C_B',NULL,'OT_C_B_01','2022','01','01','미사용','미사용','Y','N','Y','N','N','N','210','Y','SYSTEM',NOW(),'SYSTEM',NOW()),</v>
      </c>
    </row>
    <row r="618" spans="1:22" s="35" customFormat="1" x14ac:dyDescent="0.35">
      <c r="A618" s="43">
        <v>211</v>
      </c>
      <c r="B618" s="12" t="s">
        <v>1623</v>
      </c>
      <c r="C618" s="2"/>
      <c r="D618" s="12" t="s">
        <v>1627</v>
      </c>
      <c r="E618" s="43">
        <v>2022</v>
      </c>
      <c r="F618" s="12" t="s">
        <v>1962</v>
      </c>
      <c r="G618" s="92" t="str">
        <f t="shared" si="21"/>
        <v>02</v>
      </c>
      <c r="H618" s="40" t="s">
        <v>1445</v>
      </c>
      <c r="I618" s="40" t="s">
        <v>1445</v>
      </c>
      <c r="J618" s="92" t="str">
        <f t="shared" si="22"/>
        <v>Y</v>
      </c>
      <c r="K618" s="43"/>
      <c r="L618" s="43"/>
      <c r="M618" s="43"/>
      <c r="N618" s="43"/>
      <c r="O618" s="43"/>
      <c r="P618" s="43">
        <v>211</v>
      </c>
      <c r="Q618" s="43" t="s">
        <v>172</v>
      </c>
      <c r="R618" s="43" t="s">
        <v>271</v>
      </c>
      <c r="S618" s="43" t="s">
        <v>159</v>
      </c>
      <c r="T618" s="43" t="s">
        <v>271</v>
      </c>
      <c r="U618" s="43" t="s">
        <v>159</v>
      </c>
      <c r="V618" s="2" t="str">
        <f t="shared" si="23"/>
        <v>('OT_C_B',NULL,'OT_C_B_02','2022','01','02','합성수지 재질','합성수지 재질','Y','N','N','N','N','N','211','Y','SYSTEM',NOW(),'SYSTEM',NOW()),</v>
      </c>
    </row>
    <row r="619" spans="1:22" s="35" customFormat="1" x14ac:dyDescent="0.35">
      <c r="A619" s="43">
        <v>212</v>
      </c>
      <c r="B619" s="12" t="s">
        <v>1623</v>
      </c>
      <c r="C619" s="2"/>
      <c r="D619" s="12" t="s">
        <v>1628</v>
      </c>
      <c r="E619" s="43">
        <v>2022</v>
      </c>
      <c r="F619" s="12" t="s">
        <v>1962</v>
      </c>
      <c r="G619" s="92" t="str">
        <f t="shared" si="21"/>
        <v>03</v>
      </c>
      <c r="H619" s="40" t="s">
        <v>1446</v>
      </c>
      <c r="I619" s="40" t="s">
        <v>1446</v>
      </c>
      <c r="J619" s="92" t="str">
        <f t="shared" si="22"/>
        <v>Y</v>
      </c>
      <c r="K619" s="43"/>
      <c r="L619" s="92" t="s">
        <v>1964</v>
      </c>
      <c r="M619" s="43"/>
      <c r="N619" s="43"/>
      <c r="O619" s="43"/>
      <c r="P619" s="43">
        <v>212</v>
      </c>
      <c r="Q619" s="43" t="s">
        <v>172</v>
      </c>
      <c r="R619" s="43" t="s">
        <v>271</v>
      </c>
      <c r="S619" s="43" t="s">
        <v>159</v>
      </c>
      <c r="T619" s="43" t="s">
        <v>271</v>
      </c>
      <c r="U619" s="43" t="s">
        <v>159</v>
      </c>
      <c r="V619" s="2" t="str">
        <f t="shared" si="23"/>
        <v>('OT_C_B',NULL,'OT_C_B_03','2022','01','03','몸체에 직접 인쇄 (재질 구분 불필요)','몸체에 직접 인쇄 (재질 구분 불필요)','Y','N','Y','N','N','N','212','Y','SYSTEM',NOW(),'SYSTEM',NOW()),</v>
      </c>
    </row>
    <row r="620" spans="1:22" s="35" customFormat="1" x14ac:dyDescent="0.35">
      <c r="A620" s="43">
        <v>213</v>
      </c>
      <c r="B620" s="12" t="s">
        <v>1624</v>
      </c>
      <c r="C620" s="2"/>
      <c r="D620" s="12" t="s">
        <v>1629</v>
      </c>
      <c r="E620" s="43">
        <v>2022</v>
      </c>
      <c r="F620" s="12" t="s">
        <v>1962</v>
      </c>
      <c r="G620" s="92" t="str">
        <f t="shared" si="21"/>
        <v>01</v>
      </c>
      <c r="H620" s="40" t="s">
        <v>1447</v>
      </c>
      <c r="I620" s="40" t="s">
        <v>1447</v>
      </c>
      <c r="J620" s="92" t="str">
        <f t="shared" si="22"/>
        <v>Y</v>
      </c>
      <c r="K620" s="43"/>
      <c r="L620" s="92" t="s">
        <v>1964</v>
      </c>
      <c r="M620" s="43"/>
      <c r="N620" s="43"/>
      <c r="O620" s="43"/>
      <c r="P620" s="43">
        <v>213</v>
      </c>
      <c r="Q620" s="43" t="s">
        <v>172</v>
      </c>
      <c r="R620" s="43" t="s">
        <v>271</v>
      </c>
      <c r="S620" s="43" t="s">
        <v>159</v>
      </c>
      <c r="T620" s="43" t="s">
        <v>271</v>
      </c>
      <c r="U620" s="43" t="s">
        <v>159</v>
      </c>
      <c r="V620" s="2" t="str">
        <f t="shared" si="23"/>
        <v>('OT_C_C',NULL,'OT_C_C_01','2022','01','01','합성수지 이외의 재질로 몸체와 분리 가능(재질 구분 불필요)','합성수지 이외의 재질로 몸체와 분리 가능(재질 구분 불필요)','Y','N','Y','N','N','N','213','Y','SYSTEM',NOW(),'SYSTEM',NOW()),</v>
      </c>
    </row>
    <row r="621" spans="1:22" s="35" customFormat="1" x14ac:dyDescent="0.35">
      <c r="A621" s="43">
        <v>214</v>
      </c>
      <c r="B621" s="12" t="s">
        <v>1625</v>
      </c>
      <c r="C621" s="2"/>
      <c r="D621" s="12" t="s">
        <v>1630</v>
      </c>
      <c r="E621" s="43">
        <v>2022</v>
      </c>
      <c r="F621" s="12" t="s">
        <v>1962</v>
      </c>
      <c r="G621" s="92" t="str">
        <f t="shared" si="21"/>
        <v>01</v>
      </c>
      <c r="H621" s="40" t="s">
        <v>1414</v>
      </c>
      <c r="I621" s="40" t="s">
        <v>1414</v>
      </c>
      <c r="J621" s="92" t="str">
        <f t="shared" si="22"/>
        <v/>
      </c>
      <c r="K621" s="43"/>
      <c r="L621" s="43"/>
      <c r="M621" s="43"/>
      <c r="N621" s="43"/>
      <c r="O621" s="43"/>
      <c r="P621" s="43">
        <v>214</v>
      </c>
      <c r="Q621" s="43" t="s">
        <v>172</v>
      </c>
      <c r="R621" s="43" t="s">
        <v>271</v>
      </c>
      <c r="S621" s="43" t="s">
        <v>159</v>
      </c>
      <c r="T621" s="43" t="s">
        <v>271</v>
      </c>
      <c r="U621" s="43" t="s">
        <v>159</v>
      </c>
      <c r="V621" s="2" t="str">
        <f t="shared" si="23"/>
        <v>('OT_C_D',NULL,'OT_C_D_01','2022','01','01','PVC 계열의 재질','PVC 계열의 재질','N','N','N','N','N','N','214','Y','SYSTEM',NOW(),'SYSTEM',NOW()),</v>
      </c>
    </row>
    <row r="622" spans="1:22" s="35" customFormat="1" x14ac:dyDescent="0.35">
      <c r="A622" s="43">
        <v>215</v>
      </c>
      <c r="B622" s="12" t="s">
        <v>1625</v>
      </c>
      <c r="C622" s="2"/>
      <c r="D622" s="12" t="s">
        <v>1631</v>
      </c>
      <c r="E622" s="43">
        <v>2022</v>
      </c>
      <c r="F622" s="12" t="s">
        <v>1962</v>
      </c>
      <c r="G622" s="92" t="str">
        <f t="shared" si="21"/>
        <v>02</v>
      </c>
      <c r="H622" s="40" t="s">
        <v>1448</v>
      </c>
      <c r="I622" s="40" t="s">
        <v>1448</v>
      </c>
      <c r="J622" s="92" t="str">
        <f t="shared" si="22"/>
        <v/>
      </c>
      <c r="K622" s="43"/>
      <c r="L622" s="43"/>
      <c r="M622" s="43"/>
      <c r="N622" s="43"/>
      <c r="O622" s="43"/>
      <c r="P622" s="43">
        <v>215</v>
      </c>
      <c r="Q622" s="43" t="s">
        <v>172</v>
      </c>
      <c r="R622" s="43" t="s">
        <v>271</v>
      </c>
      <c r="S622" s="43" t="s">
        <v>159</v>
      </c>
      <c r="T622" s="43" t="s">
        <v>271</v>
      </c>
      <c r="U622" s="43" t="s">
        <v>159</v>
      </c>
      <c r="V622" s="2" t="str">
        <f t="shared" si="23"/>
        <v>('OT_C_D',NULL,'OT_C_D_02','2022','01','02','합성수지 이외의 재질로 몸체와 분리 불가능한 경우 (재질 구분 불필요)','합성수지 이외의 재질로 몸체와 분리 불가능한 경우 (재질 구분 불필요)','N','N','N','N','N','N','215','Y','SYSTEM',NOW(),'SYSTEM',NOW()),</v>
      </c>
    </row>
    <row r="623" spans="1:22" x14ac:dyDescent="0.35">
      <c r="A623" s="43">
        <v>216</v>
      </c>
      <c r="B623" s="43" t="s">
        <v>870</v>
      </c>
      <c r="C623" s="2"/>
      <c r="D623" s="43" t="str">
        <f>IF(B623&lt;&gt;"GROUP_ID",B623&amp;"_"&amp;IF(H623="몸체","B",IF(H623="라벨","L",IF(H623="마개및잡자재","G",IF(H623="라벨, 마개및잡자재","S",IF(H623="최우수","A",IF(H623="우수","B",IF(H623="보통","C",IF(H623="어려움","D",RIGHT(D623,2))))))))),IF(H623="종이팩","PA",IF(H623="유리병","GL",IF(H623="금속캔","CA",IF(H623="금속캔(알루미늄)","AL",IF(H623="일반 발포합성수지 단일·복합재질","SY",IF(H623="폴리스티렌페이퍼(PSP)","PO",IF(H623="페트병","PE",IF(H623="단일재질 용기, 트레이류(페트병, 발포합성수지 제외)","TR",IF(H623="합성수지 필름·시트류 (페트병, 발포합성수지 제외)","09","-"))))))))))</f>
        <v>PA</v>
      </c>
      <c r="E623" s="43">
        <v>2021</v>
      </c>
      <c r="F623" s="12" t="s">
        <v>1632</v>
      </c>
      <c r="G623" s="92" t="str">
        <f>IF(H623="종이팩","01",IF(H623="유리병","02",IF(H623="금속캔","03",IF(H623="금속캔(알루미늄)","04",IF(H623="일반 발포합성수지 단일·복합재질","05",IF(H623="폴리스티렌페이퍼(PSP)","06",IF(H623="페트병","07",IF(H623="단일재질 용기, 트레이류(페트병, 발포합성수지 제외)","08",IF(H623="합성수지 필름·시트류 (페트병, 발포합성수지 제외)","09",IF(H623="몸체","01",IF(H623="라벨","02",IF(H623="마개및잡자재","03",IF(H623="라벨, 마개및잡자재","04",IF(H623="최우수","A",IF(H623="우수","B",IF(H623="보통","C",IF(H623="어려움","D",IF(B623&lt;&gt;"",RIGHT(D623,2),"999"))))))))))))))))))</f>
        <v>01</v>
      </c>
      <c r="H623" s="40" t="s">
        <v>1641</v>
      </c>
      <c r="I623" s="40" t="s">
        <v>1641</v>
      </c>
      <c r="J623" s="92" t="str">
        <f t="shared" si="22"/>
        <v/>
      </c>
      <c r="K623" s="2"/>
      <c r="L623" s="2"/>
      <c r="M623" s="2"/>
      <c r="N623" s="2"/>
      <c r="O623" s="2"/>
      <c r="P623" s="43">
        <v>216</v>
      </c>
      <c r="Q623" s="43" t="s">
        <v>172</v>
      </c>
      <c r="R623" s="43" t="s">
        <v>271</v>
      </c>
      <c r="S623" s="43" t="s">
        <v>159</v>
      </c>
      <c r="T623" s="43" t="s">
        <v>271</v>
      </c>
      <c r="U623" s="43" t="s">
        <v>159</v>
      </c>
      <c r="V623" s="2" t="str">
        <f t="shared" si="23"/>
        <v>('GROUP_ID',NULL,'PA','2021','09','01','종이팩','종이팩','N','N','N','N','N','N','216','Y','SYSTEM',NOW(),'SYSTEM',NOW()),</v>
      </c>
    </row>
    <row r="624" spans="1:22" x14ac:dyDescent="0.35">
      <c r="A624" s="43">
        <v>217</v>
      </c>
      <c r="B624" s="43" t="s">
        <v>1639</v>
      </c>
      <c r="C624" s="2"/>
      <c r="D624" s="43" t="str">
        <f t="shared" ref="D624:D687" si="24">IF(B624&lt;&gt;"GROUP_ID",B624&amp;"_"&amp;IF(H624="몸체","B",IF(H624="라벨","L",IF(H624="마개및잡자재","G",IF(H624="라벨, 마개및잡자재","S",IF(H624="최우수","A",IF(H624="우수","B",IF(H624="보통","C",IF(H624="어려움","D",RIGHT(D624,2))))))))),IF(H624="종이팩","PA",IF(H624="유리병","GL",IF(H624="금속캔","CA",IF(H624="금속캔(알루미늄)","AL",IF(H624="일반 발포합성수지 단일·복합재질","SY",IF(H624="폴리스티렌페이퍼(PSP)","PO",IF(H624="페트병","PE",IF(H624="단일재질 용기, 트레이류(페트병, 발포합성수지 제외)","TR",IF(H624="합성수지 필름·시트류 (페트병, 발포합성수지 제외)","09","-"))))))))))</f>
        <v>PA_B</v>
      </c>
      <c r="E624" s="43">
        <v>2021</v>
      </c>
      <c r="F624" s="12" t="s">
        <v>1632</v>
      </c>
      <c r="G624" s="92" t="str">
        <f t="shared" ref="G624:G687" si="25">IF(H624="종이팩","01",IF(H624="유리병","02",IF(H624="금속캔","03",IF(H624="금속캔(알루미늄)","04",IF(H624="일반 발포합성수지 단일·복합재질","05",IF(H624="폴리스티렌페이퍼(PSP)","06",IF(H624="페트병","07",IF(H624="단일재질 용기, 트레이류(페트병, 발포합성수지 제외)","08",IF(H624="합성수지 필름·시트류 (페트병, 발포합성수지 제외)","09",IF(H624="몸체","01",IF(H624="라벨","02",IF(H624="마개및잡자재","03",IF(H624="라벨, 마개및잡자재","04",IF(H624="최우수","A",IF(H624="우수","B",IF(H624="보통","C",IF(H624="어려움","D",IF(B624&lt;&gt;"",RIGHT(D624,2),"999"))))))))))))))))))</f>
        <v>01</v>
      </c>
      <c r="H624" s="40" t="s">
        <v>1343</v>
      </c>
      <c r="I624" s="40" t="s">
        <v>1343</v>
      </c>
      <c r="J624" s="92" t="str">
        <f t="shared" si="22"/>
        <v/>
      </c>
      <c r="K624" s="2"/>
      <c r="L624" s="2"/>
      <c r="M624" s="2"/>
      <c r="N624" s="2"/>
      <c r="O624" s="2"/>
      <c r="P624" s="43">
        <v>217</v>
      </c>
      <c r="Q624" s="43" t="s">
        <v>172</v>
      </c>
      <c r="R624" s="43" t="s">
        <v>271</v>
      </c>
      <c r="S624" s="43" t="s">
        <v>159</v>
      </c>
      <c r="T624" s="43" t="s">
        <v>271</v>
      </c>
      <c r="U624" s="43" t="s">
        <v>159</v>
      </c>
      <c r="V624" s="2" t="str">
        <f t="shared" si="23"/>
        <v>('PA',NULL,'PA_B','2021','09','01','몸체','몸체','N','N','N','N','N','N','217','Y','SYSTEM',NOW(),'SYSTEM',NOW()),</v>
      </c>
    </row>
    <row r="625" spans="1:22" x14ac:dyDescent="0.35">
      <c r="A625" s="43">
        <v>218</v>
      </c>
      <c r="B625" s="43" t="s">
        <v>1744</v>
      </c>
      <c r="C625" s="2"/>
      <c r="D625" s="43" t="str">
        <f t="shared" si="24"/>
        <v>PA_B_B</v>
      </c>
      <c r="E625" s="43">
        <v>2021</v>
      </c>
      <c r="F625" s="12" t="s">
        <v>1632</v>
      </c>
      <c r="G625" s="92" t="str">
        <f t="shared" si="25"/>
        <v>B</v>
      </c>
      <c r="H625" s="40" t="s">
        <v>1345</v>
      </c>
      <c r="I625" s="40" t="s">
        <v>1345</v>
      </c>
      <c r="J625" s="92" t="str">
        <f t="shared" si="22"/>
        <v/>
      </c>
      <c r="K625" s="2"/>
      <c r="L625" s="2"/>
      <c r="M625" s="2"/>
      <c r="N625" s="2"/>
      <c r="O625" s="2"/>
      <c r="P625" s="43">
        <v>218</v>
      </c>
      <c r="Q625" s="43" t="s">
        <v>172</v>
      </c>
      <c r="R625" s="43" t="s">
        <v>271</v>
      </c>
      <c r="S625" s="43" t="s">
        <v>159</v>
      </c>
      <c r="T625" s="43" t="s">
        <v>271</v>
      </c>
      <c r="U625" s="43" t="s">
        <v>159</v>
      </c>
      <c r="V625" s="2" t="str">
        <f t="shared" si="23"/>
        <v>('PA_B',NULL,'PA_B_B','2021','09','B','우수','우수','N','N','N','N','N','N','218','Y','SYSTEM',NOW(),'SYSTEM',NOW()),</v>
      </c>
    </row>
    <row r="626" spans="1:22" x14ac:dyDescent="0.35">
      <c r="A626" s="43">
        <v>219</v>
      </c>
      <c r="B626" s="43" t="s">
        <v>1744</v>
      </c>
      <c r="C626" s="2"/>
      <c r="D626" s="43" t="str">
        <f t="shared" si="24"/>
        <v>PA_B_D</v>
      </c>
      <c r="E626" s="43">
        <v>2021</v>
      </c>
      <c r="F626" s="12" t="s">
        <v>1632</v>
      </c>
      <c r="G626" s="92" t="str">
        <f t="shared" si="25"/>
        <v>D</v>
      </c>
      <c r="H626" s="40" t="s">
        <v>1347</v>
      </c>
      <c r="I626" s="40" t="s">
        <v>1347</v>
      </c>
      <c r="J626" s="92" t="str">
        <f t="shared" si="22"/>
        <v/>
      </c>
      <c r="K626" s="2"/>
      <c r="L626" s="2"/>
      <c r="M626" s="2"/>
      <c r="N626" s="2"/>
      <c r="O626" s="2"/>
      <c r="P626" s="43">
        <v>219</v>
      </c>
      <c r="Q626" s="43" t="s">
        <v>172</v>
      </c>
      <c r="R626" s="43" t="s">
        <v>271</v>
      </c>
      <c r="S626" s="43" t="s">
        <v>159</v>
      </c>
      <c r="T626" s="43" t="s">
        <v>271</v>
      </c>
      <c r="U626" s="43" t="s">
        <v>159</v>
      </c>
      <c r="V626" s="2" t="str">
        <f t="shared" si="23"/>
        <v>('PA_B',NULL,'PA_B_D','2021','09','D','어려움','어려움','N','N','N','N','N','N','219','Y','SYSTEM',NOW(),'SYSTEM',NOW()),</v>
      </c>
    </row>
    <row r="627" spans="1:22" x14ac:dyDescent="0.35">
      <c r="A627" s="43">
        <v>220</v>
      </c>
      <c r="B627" s="43" t="s">
        <v>1745</v>
      </c>
      <c r="C627" s="2"/>
      <c r="D627" s="43" t="s">
        <v>1751</v>
      </c>
      <c r="E627" s="43">
        <v>2021</v>
      </c>
      <c r="F627" s="12" t="s">
        <v>1632</v>
      </c>
      <c r="G627" s="92" t="str">
        <f t="shared" si="25"/>
        <v>01</v>
      </c>
      <c r="H627" s="40" t="s">
        <v>1288</v>
      </c>
      <c r="I627" s="40" t="s">
        <v>1288</v>
      </c>
      <c r="J627" s="92" t="str">
        <f t="shared" si="22"/>
        <v>Y</v>
      </c>
      <c r="K627" s="92" t="s">
        <v>1964</v>
      </c>
      <c r="L627" s="2"/>
      <c r="M627" s="2"/>
      <c r="N627" s="2"/>
      <c r="O627" s="2"/>
      <c r="P627" s="43">
        <v>220</v>
      </c>
      <c r="Q627" s="43" t="s">
        <v>172</v>
      </c>
      <c r="R627" s="43" t="s">
        <v>271</v>
      </c>
      <c r="S627" s="43" t="s">
        <v>159</v>
      </c>
      <c r="T627" s="43" t="s">
        <v>271</v>
      </c>
      <c r="U627" s="43" t="s">
        <v>159</v>
      </c>
      <c r="V627" s="2" t="str">
        <f t="shared" si="23"/>
        <v>('PA_B_B',NULL,'PA_B_B_01','2021','09','01','알루미늄 첩합 구조 미사용','알루미늄 첩합 구조 미사용','Y','Y','N','N','N','N','220','Y','SYSTEM',NOW(),'SYSTEM',NOW()),</v>
      </c>
    </row>
    <row r="628" spans="1:22" x14ac:dyDescent="0.35">
      <c r="A628" s="43">
        <v>221</v>
      </c>
      <c r="B628" s="43" t="s">
        <v>1746</v>
      </c>
      <c r="C628" s="2"/>
      <c r="D628" s="43" t="s">
        <v>1752</v>
      </c>
      <c r="E628" s="43">
        <v>2021</v>
      </c>
      <c r="F628" s="12" t="s">
        <v>1632</v>
      </c>
      <c r="G628" s="92" t="str">
        <f t="shared" si="25"/>
        <v>01</v>
      </c>
      <c r="H628" s="40" t="s">
        <v>1648</v>
      </c>
      <c r="I628" s="40" t="s">
        <v>1648</v>
      </c>
      <c r="J628" s="92" t="str">
        <f t="shared" si="22"/>
        <v/>
      </c>
      <c r="K628" s="2"/>
      <c r="L628" s="2"/>
      <c r="M628" s="2"/>
      <c r="N628" s="2"/>
      <c r="O628" s="2"/>
      <c r="P628" s="43">
        <v>221</v>
      </c>
      <c r="Q628" s="43" t="s">
        <v>172</v>
      </c>
      <c r="R628" s="43" t="s">
        <v>271</v>
      </c>
      <c r="S628" s="43" t="s">
        <v>159</v>
      </c>
      <c r="T628" s="43" t="s">
        <v>271</v>
      </c>
      <c r="U628" s="43" t="s">
        <v>159</v>
      </c>
      <c r="V628" s="2" t="str">
        <f t="shared" si="23"/>
        <v>('PA_B_D',NULL,'PA_B_D_01','2021','09','01','알루미늄 첩합 구조를 사용한 종이팩','알루미늄 첩합 구조를 사용한 종이팩','N','N','N','N','N','N','221','Y','SYSTEM',NOW(),'SYSTEM',NOW()),</v>
      </c>
    </row>
    <row r="629" spans="1:22" x14ac:dyDescent="0.35">
      <c r="A629" s="43">
        <v>222</v>
      </c>
      <c r="B629" s="43" t="s">
        <v>1746</v>
      </c>
      <c r="C629" s="2"/>
      <c r="D629" s="43" t="s">
        <v>1753</v>
      </c>
      <c r="E629" s="43">
        <v>2021</v>
      </c>
      <c r="F629" s="12" t="s">
        <v>1632</v>
      </c>
      <c r="G629" s="92" t="str">
        <f t="shared" si="25"/>
        <v>02</v>
      </c>
      <c r="H629" s="40" t="s">
        <v>1289</v>
      </c>
      <c r="I629" s="40" t="s">
        <v>1289</v>
      </c>
      <c r="J629" s="92" t="str">
        <f t="shared" si="22"/>
        <v/>
      </c>
      <c r="K629" s="2"/>
      <c r="L629" s="2"/>
      <c r="M629" s="2"/>
      <c r="N629" s="2"/>
      <c r="O629" s="2"/>
      <c r="P629" s="43">
        <v>222</v>
      </c>
      <c r="Q629" s="43" t="s">
        <v>172</v>
      </c>
      <c r="R629" s="43" t="s">
        <v>271</v>
      </c>
      <c r="S629" s="43" t="s">
        <v>159</v>
      </c>
      <c r="T629" s="43" t="s">
        <v>271</v>
      </c>
      <c r="U629" s="43" t="s">
        <v>159</v>
      </c>
      <c r="V629" s="2" t="str">
        <f t="shared" si="23"/>
        <v>('PA_B_D',NULL,'PA_B_D_02','2021','09','02','백색을 제외한 펄프를 사용한 제품','백색을 제외한 펄프를 사용한 제품','N','N','N','N','N','N','222','Y','SYSTEM',NOW(),'SYSTEM',NOW()),</v>
      </c>
    </row>
    <row r="630" spans="1:22" x14ac:dyDescent="0.35">
      <c r="A630" s="43">
        <v>223</v>
      </c>
      <c r="B630" s="43" t="s">
        <v>1639</v>
      </c>
      <c r="C630" s="2"/>
      <c r="D630" s="43" t="str">
        <f t="shared" si="24"/>
        <v>PA_G</v>
      </c>
      <c r="E630" s="43">
        <v>2021</v>
      </c>
      <c r="F630" s="12" t="s">
        <v>1632</v>
      </c>
      <c r="G630" s="92" t="str">
        <f t="shared" si="25"/>
        <v>03</v>
      </c>
      <c r="H630" s="40" t="s">
        <v>1643</v>
      </c>
      <c r="I630" s="40" t="s">
        <v>1643</v>
      </c>
      <c r="J630" s="92" t="str">
        <f t="shared" si="22"/>
        <v/>
      </c>
      <c r="K630" s="2"/>
      <c r="L630" s="2"/>
      <c r="M630" s="2"/>
      <c r="N630" s="2"/>
      <c r="O630" s="2"/>
      <c r="P630" s="43">
        <v>223</v>
      </c>
      <c r="Q630" s="43" t="s">
        <v>172</v>
      </c>
      <c r="R630" s="43" t="s">
        <v>271</v>
      </c>
      <c r="S630" s="43" t="s">
        <v>159</v>
      </c>
      <c r="T630" s="43" t="s">
        <v>271</v>
      </c>
      <c r="U630" s="43" t="s">
        <v>159</v>
      </c>
      <c r="V630" s="2" t="str">
        <f t="shared" si="23"/>
        <v>('PA',NULL,'PA_G','2021','09','03','마개및잡자재','마개및잡자재','N','N','N','N','N','N','223','Y','SYSTEM',NOW(),'SYSTEM',NOW()),</v>
      </c>
    </row>
    <row r="631" spans="1:22" x14ac:dyDescent="0.35">
      <c r="A631" s="43">
        <v>224</v>
      </c>
      <c r="B631" s="43" t="s">
        <v>1747</v>
      </c>
      <c r="C631" s="2"/>
      <c r="D631" s="43" t="str">
        <f t="shared" si="24"/>
        <v>PA_G_B</v>
      </c>
      <c r="E631" s="43">
        <v>2021</v>
      </c>
      <c r="F631" s="12" t="s">
        <v>1632</v>
      </c>
      <c r="G631" s="92" t="str">
        <f t="shared" si="25"/>
        <v>B</v>
      </c>
      <c r="H631" s="40" t="s">
        <v>1345</v>
      </c>
      <c r="I631" s="40" t="s">
        <v>1345</v>
      </c>
      <c r="J631" s="92" t="str">
        <f t="shared" si="22"/>
        <v/>
      </c>
      <c r="K631" s="2"/>
      <c r="L631" s="2"/>
      <c r="M631" s="2"/>
      <c r="N631" s="2"/>
      <c r="O631" s="2"/>
      <c r="P631" s="43">
        <v>224</v>
      </c>
      <c r="Q631" s="43" t="s">
        <v>172</v>
      </c>
      <c r="R631" s="43" t="s">
        <v>271</v>
      </c>
      <c r="S631" s="43" t="s">
        <v>159</v>
      </c>
      <c r="T631" s="43" t="s">
        <v>271</v>
      </c>
      <c r="U631" s="43" t="s">
        <v>159</v>
      </c>
      <c r="V631" s="2" t="str">
        <f t="shared" si="23"/>
        <v>('PA_G',NULL,'PA_G_B','2021','09','B','우수','우수','N','N','N','N','N','N','224','Y','SYSTEM',NOW(),'SYSTEM',NOW()),</v>
      </c>
    </row>
    <row r="632" spans="1:22" x14ac:dyDescent="0.35">
      <c r="A632" s="43">
        <v>225</v>
      </c>
      <c r="B632" s="43" t="s">
        <v>1747</v>
      </c>
      <c r="C632" s="2"/>
      <c r="D632" s="43" t="str">
        <f t="shared" si="24"/>
        <v>PA_G_C</v>
      </c>
      <c r="E632" s="43">
        <v>2021</v>
      </c>
      <c r="F632" s="12" t="s">
        <v>1632</v>
      </c>
      <c r="G632" s="92" t="str">
        <f t="shared" si="25"/>
        <v>C</v>
      </c>
      <c r="H632" s="40" t="s">
        <v>1349</v>
      </c>
      <c r="I632" s="40" t="s">
        <v>1349</v>
      </c>
      <c r="J632" s="92" t="str">
        <f t="shared" si="22"/>
        <v/>
      </c>
      <c r="K632" s="2"/>
      <c r="L632" s="2"/>
      <c r="M632" s="2"/>
      <c r="N632" s="2"/>
      <c r="O632" s="2"/>
      <c r="P632" s="43">
        <v>225</v>
      </c>
      <c r="Q632" s="43" t="s">
        <v>172</v>
      </c>
      <c r="R632" s="43" t="s">
        <v>271</v>
      </c>
      <c r="S632" s="43" t="s">
        <v>159</v>
      </c>
      <c r="T632" s="43" t="s">
        <v>271</v>
      </c>
      <c r="U632" s="43" t="s">
        <v>159</v>
      </c>
      <c r="V632" s="2" t="str">
        <f t="shared" si="23"/>
        <v>('PA_G',NULL,'PA_G_C','2021','09','C','보통','보통','N','N','N','N','N','N','225','Y','SYSTEM',NOW(),'SYSTEM',NOW()),</v>
      </c>
    </row>
    <row r="633" spans="1:22" x14ac:dyDescent="0.35">
      <c r="A633" s="43">
        <v>226</v>
      </c>
      <c r="B633" s="43" t="s">
        <v>1747</v>
      </c>
      <c r="C633" s="2"/>
      <c r="D633" s="43" t="str">
        <f t="shared" si="24"/>
        <v>PA_G_D</v>
      </c>
      <c r="E633" s="43">
        <v>2021</v>
      </c>
      <c r="F633" s="12" t="s">
        <v>1632</v>
      </c>
      <c r="G633" s="92" t="str">
        <f t="shared" si="25"/>
        <v>D</v>
      </c>
      <c r="H633" s="40" t="s">
        <v>1347</v>
      </c>
      <c r="I633" s="40" t="s">
        <v>1347</v>
      </c>
      <c r="J633" s="92" t="str">
        <f t="shared" si="22"/>
        <v/>
      </c>
      <c r="K633" s="2"/>
      <c r="L633" s="2"/>
      <c r="M633" s="2"/>
      <c r="N633" s="2"/>
      <c r="O633" s="2"/>
      <c r="P633" s="43">
        <v>226</v>
      </c>
      <c r="Q633" s="43" t="s">
        <v>172</v>
      </c>
      <c r="R633" s="43" t="s">
        <v>271</v>
      </c>
      <c r="S633" s="43" t="s">
        <v>159</v>
      </c>
      <c r="T633" s="43" t="s">
        <v>271</v>
      </c>
      <c r="U633" s="43" t="s">
        <v>159</v>
      </c>
      <c r="V633" s="2" t="str">
        <f t="shared" si="23"/>
        <v>('PA_G',NULL,'PA_G_D','2021','09','D','어려움','어려움','N','N','N','N','N','N','226','Y','SYSTEM',NOW(),'SYSTEM',NOW()),</v>
      </c>
    </row>
    <row r="634" spans="1:22" x14ac:dyDescent="0.35">
      <c r="A634" s="43">
        <v>227</v>
      </c>
      <c r="B634" s="43" t="s">
        <v>1748</v>
      </c>
      <c r="C634" s="2"/>
      <c r="D634" s="43" t="s">
        <v>1754</v>
      </c>
      <c r="E634" s="43">
        <v>2021</v>
      </c>
      <c r="F634" s="12" t="s">
        <v>1632</v>
      </c>
      <c r="G634" s="92" t="str">
        <f t="shared" si="25"/>
        <v>01</v>
      </c>
      <c r="H634" s="40" t="s">
        <v>873</v>
      </c>
      <c r="I634" s="40" t="s">
        <v>873</v>
      </c>
      <c r="J634" s="92" t="str">
        <f t="shared" si="22"/>
        <v>Y</v>
      </c>
      <c r="K634" s="2"/>
      <c r="L634" s="2"/>
      <c r="M634" s="2"/>
      <c r="N634" s="2"/>
      <c r="O634" s="2"/>
      <c r="P634" s="43">
        <v>227</v>
      </c>
      <c r="Q634" s="43" t="s">
        <v>172</v>
      </c>
      <c r="R634" s="43" t="s">
        <v>271</v>
      </c>
      <c r="S634" s="43" t="s">
        <v>159</v>
      </c>
      <c r="T634" s="43" t="s">
        <v>271</v>
      </c>
      <c r="U634" s="43" t="s">
        <v>159</v>
      </c>
      <c r="V634" s="2" t="str">
        <f t="shared" si="23"/>
        <v>('PA_G_B',NULL,'PA_G_B_01','2021','09','01','미사용','미사용','Y','N','N','N','N','N','227','Y','SYSTEM',NOW(),'SYSTEM',NOW()),</v>
      </c>
    </row>
    <row r="635" spans="1:22" x14ac:dyDescent="0.35">
      <c r="A635" s="43">
        <v>228</v>
      </c>
      <c r="B635" s="43" t="s">
        <v>1749</v>
      </c>
      <c r="C635" s="2"/>
      <c r="D635" s="43" t="s">
        <v>1755</v>
      </c>
      <c r="E635" s="43">
        <v>2021</v>
      </c>
      <c r="F635" s="12" t="s">
        <v>1632</v>
      </c>
      <c r="G635" s="92" t="str">
        <f t="shared" si="25"/>
        <v>01</v>
      </c>
      <c r="H635" s="40" t="s">
        <v>1649</v>
      </c>
      <c r="I635" s="40" t="s">
        <v>1649</v>
      </c>
      <c r="J635" s="92" t="str">
        <f t="shared" si="22"/>
        <v>Y</v>
      </c>
      <c r="K635" s="92" t="s">
        <v>1964</v>
      </c>
      <c r="L635" s="2"/>
      <c r="M635" s="2"/>
      <c r="N635" s="2"/>
      <c r="O635" s="2"/>
      <c r="P635" s="43">
        <v>228</v>
      </c>
      <c r="Q635" s="43" t="s">
        <v>172</v>
      </c>
      <c r="R635" s="43" t="s">
        <v>271</v>
      </c>
      <c r="S635" s="43" t="s">
        <v>159</v>
      </c>
      <c r="T635" s="43" t="s">
        <v>271</v>
      </c>
      <c r="U635" s="43" t="s">
        <v>159</v>
      </c>
      <c r="V635" s="2" t="str">
        <f t="shared" si="23"/>
        <v>('PA_G_C',NULL,'PA_G_C_01','2021','09','01','몸체와 분리 가능한 마개 또는 성형 구조물','몸체와 분리 가능한 마개 또는 성형 구조물','Y','Y','N','N','N','N','228','Y','SYSTEM',NOW(),'SYSTEM',NOW()),</v>
      </c>
    </row>
    <row r="636" spans="1:22" x14ac:dyDescent="0.35">
      <c r="A636" s="43">
        <v>229</v>
      </c>
      <c r="B636" s="43" t="s">
        <v>1749</v>
      </c>
      <c r="C636" s="2"/>
      <c r="D636" s="43" t="s">
        <v>1756</v>
      </c>
      <c r="E636" s="43">
        <v>2021</v>
      </c>
      <c r="F636" s="12" t="s">
        <v>1632</v>
      </c>
      <c r="G636" s="92" t="str">
        <f t="shared" si="25"/>
        <v>02</v>
      </c>
      <c r="H636" s="40" t="s">
        <v>1293</v>
      </c>
      <c r="I636" s="40" t="s">
        <v>1293</v>
      </c>
      <c r="J636" s="92" t="str">
        <f t="shared" si="22"/>
        <v>Y</v>
      </c>
      <c r="K636" s="92" t="s">
        <v>1964</v>
      </c>
      <c r="L636" s="2"/>
      <c r="M636" s="2"/>
      <c r="N636" s="2"/>
      <c r="O636" s="2"/>
      <c r="P636" s="43">
        <v>229</v>
      </c>
      <c r="Q636" s="43" t="s">
        <v>172</v>
      </c>
      <c r="R636" s="43" t="s">
        <v>271</v>
      </c>
      <c r="S636" s="43" t="s">
        <v>159</v>
      </c>
      <c r="T636" s="43" t="s">
        <v>271</v>
      </c>
      <c r="U636" s="43" t="s">
        <v>159</v>
      </c>
      <c r="V636" s="2" t="str">
        <f t="shared" si="23"/>
        <v>('PA_G_C',NULL,'PA_G_C_02','2021','09','02','몸체와 분리 불가능한 PE재질의 마개 및 잡자개가 전체중량의 10% 이내','몸체와 분리 불가능한 PE재질의 마개 및 잡자개가 전체중량의 10% 이내','Y','Y','N','N','N','N','229','Y','SYSTEM',NOW(),'SYSTEM',NOW()),</v>
      </c>
    </row>
    <row r="637" spans="1:22" x14ac:dyDescent="0.35">
      <c r="A637" s="43">
        <v>230</v>
      </c>
      <c r="B637" s="43" t="s">
        <v>1750</v>
      </c>
      <c r="C637" s="2"/>
      <c r="D637" s="43" t="s">
        <v>1757</v>
      </c>
      <c r="E637" s="43">
        <v>2021</v>
      </c>
      <c r="F637" s="12" t="s">
        <v>1632</v>
      </c>
      <c r="G637" s="92" t="str">
        <f t="shared" si="25"/>
        <v>01</v>
      </c>
      <c r="H637" s="40" t="s">
        <v>1294</v>
      </c>
      <c r="I637" s="40" t="s">
        <v>1294</v>
      </c>
      <c r="J637" s="92" t="str">
        <f t="shared" si="22"/>
        <v/>
      </c>
      <c r="K637" s="2"/>
      <c r="L637" s="2"/>
      <c r="M637" s="2"/>
      <c r="N637" s="2"/>
      <c r="O637" s="2"/>
      <c r="P637" s="43">
        <v>230</v>
      </c>
      <c r="Q637" s="43" t="s">
        <v>172</v>
      </c>
      <c r="R637" s="43" t="s">
        <v>271</v>
      </c>
      <c r="S637" s="43" t="s">
        <v>159</v>
      </c>
      <c r="T637" s="43" t="s">
        <v>271</v>
      </c>
      <c r="U637" s="43" t="s">
        <v>159</v>
      </c>
      <c r="V637" s="2" t="str">
        <f t="shared" si="23"/>
        <v>('PA_G_D',NULL,'PA_G_D_01','2021','09','01','몸체와 분리가 불가능한 합성수지 마개 또는 성형 구조물','몸체와 분리가 불가능한 합성수지 마개 또는 성형 구조물','N','N','N','N','N','N','230','Y','SYSTEM',NOW(),'SYSTEM',NOW()),</v>
      </c>
    </row>
    <row r="638" spans="1:22" x14ac:dyDescent="0.35">
      <c r="A638" s="43">
        <v>231</v>
      </c>
      <c r="B638" s="43" t="s">
        <v>1750</v>
      </c>
      <c r="C638" s="2"/>
      <c r="D638" s="43" t="s">
        <v>1758</v>
      </c>
      <c r="E638" s="43">
        <v>2021</v>
      </c>
      <c r="F638" s="12" t="s">
        <v>1632</v>
      </c>
      <c r="G638" s="92" t="str">
        <f t="shared" si="25"/>
        <v>02</v>
      </c>
      <c r="H638" s="40" t="s">
        <v>1650</v>
      </c>
      <c r="I638" s="40" t="s">
        <v>1650</v>
      </c>
      <c r="J638" s="92" t="str">
        <f t="shared" si="22"/>
        <v/>
      </c>
      <c r="K638" s="2"/>
      <c r="L638" s="2"/>
      <c r="M638" s="2"/>
      <c r="N638" s="2"/>
      <c r="O638" s="2"/>
      <c r="P638" s="43">
        <v>231</v>
      </c>
      <c r="Q638" s="43" t="s">
        <v>172</v>
      </c>
      <c r="R638" s="43" t="s">
        <v>271</v>
      </c>
      <c r="S638" s="43" t="s">
        <v>159</v>
      </c>
      <c r="T638" s="43" t="s">
        <v>271</v>
      </c>
      <c r="U638" s="43" t="s">
        <v>159</v>
      </c>
      <c r="V638" s="2" t="str">
        <f t="shared" si="23"/>
        <v>('PA_G_D',NULL,'PA_G_D_02','2021','09','02','PE재질의 마개 및 잡자재가 포장재 전체 중량의 10% 초과','PE재질의 마개 및 잡자재가 포장재 전체 중량의 10% 초과','N','N','N','N','N','N','231','Y','SYSTEM',NOW(),'SYSTEM',NOW()),</v>
      </c>
    </row>
    <row r="639" spans="1:22" x14ac:dyDescent="0.35">
      <c r="A639" s="43">
        <v>232</v>
      </c>
      <c r="B639" s="43" t="s">
        <v>870</v>
      </c>
      <c r="C639" s="2"/>
      <c r="D639" s="43" t="str">
        <f t="shared" si="24"/>
        <v>GL</v>
      </c>
      <c r="E639" s="43">
        <v>2021</v>
      </c>
      <c r="F639" s="12" t="s">
        <v>1632</v>
      </c>
      <c r="G639" s="92" t="str">
        <f t="shared" si="25"/>
        <v>02</v>
      </c>
      <c r="H639" s="40" t="s">
        <v>1642</v>
      </c>
      <c r="I639" s="40" t="s">
        <v>1642</v>
      </c>
      <c r="J639" s="92" t="str">
        <f t="shared" si="22"/>
        <v/>
      </c>
      <c r="K639" s="2"/>
      <c r="L639" s="2"/>
      <c r="M639" s="2"/>
      <c r="N639" s="2"/>
      <c r="O639" s="2"/>
      <c r="P639" s="43">
        <v>232</v>
      </c>
      <c r="Q639" s="43" t="s">
        <v>172</v>
      </c>
      <c r="R639" s="43" t="s">
        <v>271</v>
      </c>
      <c r="S639" s="43" t="s">
        <v>159</v>
      </c>
      <c r="T639" s="43" t="s">
        <v>271</v>
      </c>
      <c r="U639" s="43" t="s">
        <v>159</v>
      </c>
      <c r="V639" s="2" t="str">
        <f t="shared" si="23"/>
        <v>('GROUP_ID',NULL,'GL','2021','09','02','유리병','유리병','N','N','N','N','N','N','232','Y','SYSTEM',NOW(),'SYSTEM',NOW()),</v>
      </c>
    </row>
    <row r="640" spans="1:22" x14ac:dyDescent="0.35">
      <c r="A640" s="43">
        <v>233</v>
      </c>
      <c r="B640" s="43" t="s">
        <v>1640</v>
      </c>
      <c r="C640" s="2"/>
      <c r="D640" s="43" t="str">
        <f t="shared" si="24"/>
        <v>GL_B</v>
      </c>
      <c r="E640" s="43">
        <v>2021</v>
      </c>
      <c r="F640" s="12" t="s">
        <v>1632</v>
      </c>
      <c r="G640" s="92" t="str">
        <f t="shared" si="25"/>
        <v>01</v>
      </c>
      <c r="H640" s="40" t="s">
        <v>1343</v>
      </c>
      <c r="I640" s="40" t="s">
        <v>1343</v>
      </c>
      <c r="J640" s="92" t="str">
        <f t="shared" si="22"/>
        <v/>
      </c>
      <c r="K640" s="2"/>
      <c r="L640" s="2"/>
      <c r="M640" s="2"/>
      <c r="N640" s="2"/>
      <c r="O640" s="2"/>
      <c r="P640" s="43">
        <v>233</v>
      </c>
      <c r="Q640" s="43" t="s">
        <v>172</v>
      </c>
      <c r="R640" s="43" t="s">
        <v>271</v>
      </c>
      <c r="S640" s="43" t="s">
        <v>159</v>
      </c>
      <c r="T640" s="43" t="s">
        <v>271</v>
      </c>
      <c r="U640" s="43" t="s">
        <v>159</v>
      </c>
      <c r="V640" s="2" t="str">
        <f t="shared" si="23"/>
        <v>('GL',NULL,'GL_B','2021','09','01','몸체','몸체','N','N','N','N','N','N','233','Y','SYSTEM',NOW(),'SYSTEM',NOW()),</v>
      </c>
    </row>
    <row r="641" spans="1:22" x14ac:dyDescent="0.35">
      <c r="A641" s="43">
        <v>234</v>
      </c>
      <c r="B641" s="43" t="s">
        <v>1759</v>
      </c>
      <c r="C641" s="2"/>
      <c r="D641" s="43" t="str">
        <f t="shared" si="24"/>
        <v>GL_B_B</v>
      </c>
      <c r="E641" s="43">
        <v>2021</v>
      </c>
      <c r="F641" s="12" t="s">
        <v>1632</v>
      </c>
      <c r="G641" s="92" t="str">
        <f t="shared" si="25"/>
        <v>B</v>
      </c>
      <c r="H641" s="40" t="s">
        <v>1345</v>
      </c>
      <c r="I641" s="40" t="s">
        <v>1345</v>
      </c>
      <c r="J641" s="92" t="str">
        <f t="shared" si="22"/>
        <v/>
      </c>
      <c r="K641" s="2"/>
      <c r="L641" s="2"/>
      <c r="M641" s="2"/>
      <c r="N641" s="2"/>
      <c r="O641" s="2"/>
      <c r="P641" s="43">
        <v>234</v>
      </c>
      <c r="Q641" s="43" t="s">
        <v>172</v>
      </c>
      <c r="R641" s="43" t="s">
        <v>271</v>
      </c>
      <c r="S641" s="43" t="s">
        <v>159</v>
      </c>
      <c r="T641" s="43" t="s">
        <v>271</v>
      </c>
      <c r="U641" s="43" t="s">
        <v>159</v>
      </c>
      <c r="V641" s="2" t="str">
        <f t="shared" si="23"/>
        <v>('GL_B',NULL,'GL_B_B','2021','09','B','우수','우수','N','N','N','N','N','N','234','Y','SYSTEM',NOW(),'SYSTEM',NOW()),</v>
      </c>
    </row>
    <row r="642" spans="1:22" x14ac:dyDescent="0.35">
      <c r="A642" s="43">
        <v>235</v>
      </c>
      <c r="B642" s="43" t="s">
        <v>1759</v>
      </c>
      <c r="C642" s="2"/>
      <c r="D642" s="43" t="str">
        <f t="shared" si="24"/>
        <v>GL_B_C</v>
      </c>
      <c r="E642" s="43">
        <v>2021</v>
      </c>
      <c r="F642" s="12" t="s">
        <v>1632</v>
      </c>
      <c r="G642" s="92" t="str">
        <f t="shared" si="25"/>
        <v>C</v>
      </c>
      <c r="H642" s="40" t="s">
        <v>1349</v>
      </c>
      <c r="I642" s="40" t="s">
        <v>1349</v>
      </c>
      <c r="J642" s="92" t="str">
        <f t="shared" si="22"/>
        <v/>
      </c>
      <c r="K642" s="2"/>
      <c r="L642" s="2"/>
      <c r="M642" s="2"/>
      <c r="N642" s="2"/>
      <c r="O642" s="2"/>
      <c r="P642" s="43">
        <v>235</v>
      </c>
      <c r="Q642" s="43" t="s">
        <v>172</v>
      </c>
      <c r="R642" s="43" t="s">
        <v>271</v>
      </c>
      <c r="S642" s="43" t="s">
        <v>159</v>
      </c>
      <c r="T642" s="43" t="s">
        <v>271</v>
      </c>
      <c r="U642" s="43" t="s">
        <v>159</v>
      </c>
      <c r="V642" s="2" t="str">
        <f t="shared" si="23"/>
        <v>('GL_B',NULL,'GL_B_C','2021','09','C','보통','보통','N','N','N','N','N','N','235','Y','SYSTEM',NOW(),'SYSTEM',NOW()),</v>
      </c>
    </row>
    <row r="643" spans="1:22" x14ac:dyDescent="0.35">
      <c r="A643" s="43">
        <v>236</v>
      </c>
      <c r="B643" s="43" t="s">
        <v>1759</v>
      </c>
      <c r="C643" s="2"/>
      <c r="D643" s="43" t="str">
        <f t="shared" si="24"/>
        <v>GL_B_D</v>
      </c>
      <c r="E643" s="43">
        <v>2021</v>
      </c>
      <c r="F643" s="12" t="s">
        <v>1632</v>
      </c>
      <c r="G643" s="92" t="str">
        <f t="shared" si="25"/>
        <v>D</v>
      </c>
      <c r="H643" s="40" t="s">
        <v>1347</v>
      </c>
      <c r="I643" s="40" t="s">
        <v>1347</v>
      </c>
      <c r="J643" s="92" t="str">
        <f t="shared" si="22"/>
        <v/>
      </c>
      <c r="K643" s="2"/>
      <c r="L643" s="2"/>
      <c r="M643" s="2"/>
      <c r="N643" s="2"/>
      <c r="O643" s="2"/>
      <c r="P643" s="43">
        <v>236</v>
      </c>
      <c r="Q643" s="43" t="s">
        <v>172</v>
      </c>
      <c r="R643" s="43" t="s">
        <v>271</v>
      </c>
      <c r="S643" s="43" t="s">
        <v>159</v>
      </c>
      <c r="T643" s="43" t="s">
        <v>271</v>
      </c>
      <c r="U643" s="43" t="s">
        <v>159</v>
      </c>
      <c r="V643" s="2" t="str">
        <f t="shared" si="23"/>
        <v>('GL_B',NULL,'GL_B_D','2021','09','D','어려움','어려움','N','N','N','N','N','N','236','Y','SYSTEM',NOW(),'SYSTEM',NOW()),</v>
      </c>
    </row>
    <row r="644" spans="1:22" x14ac:dyDescent="0.35">
      <c r="A644" s="43">
        <v>237</v>
      </c>
      <c r="B644" s="43" t="s">
        <v>1760</v>
      </c>
      <c r="C644" s="2"/>
      <c r="D644" s="43" t="s">
        <v>1767</v>
      </c>
      <c r="E644" s="43">
        <v>2021</v>
      </c>
      <c r="F644" s="12" t="s">
        <v>1632</v>
      </c>
      <c r="G644" s="92" t="str">
        <f t="shared" si="25"/>
        <v>01</v>
      </c>
      <c r="H644" s="40" t="s">
        <v>1651</v>
      </c>
      <c r="I644" s="40" t="s">
        <v>1651</v>
      </c>
      <c r="J644" s="92" t="str">
        <f t="shared" si="22"/>
        <v>Y</v>
      </c>
      <c r="K644" s="92" t="s">
        <v>1964</v>
      </c>
      <c r="L644" s="2"/>
      <c r="M644" s="2"/>
      <c r="N644" s="2"/>
      <c r="O644" s="2"/>
      <c r="P644" s="43">
        <v>237</v>
      </c>
      <c r="Q644" s="43" t="s">
        <v>172</v>
      </c>
      <c r="R644" s="43" t="s">
        <v>271</v>
      </c>
      <c r="S644" s="43" t="s">
        <v>159</v>
      </c>
      <c r="T644" s="43" t="s">
        <v>271</v>
      </c>
      <c r="U644" s="43" t="s">
        <v>159</v>
      </c>
      <c r="V644" s="2" t="str">
        <f t="shared" si="23"/>
        <v>('GL_B_B',NULL,'GL_B_B_01','2021','09','01','무색','무색','Y','Y','N','N','N','N','237','Y','SYSTEM',NOW(),'SYSTEM',NOW()),</v>
      </c>
    </row>
    <row r="645" spans="1:22" x14ac:dyDescent="0.35">
      <c r="A645" s="43">
        <v>238</v>
      </c>
      <c r="B645" s="43" t="s">
        <v>1760</v>
      </c>
      <c r="C645" s="2"/>
      <c r="D645" s="43" t="s">
        <v>1768</v>
      </c>
      <c r="E645" s="43">
        <v>2021</v>
      </c>
      <c r="F645" s="12" t="s">
        <v>1632</v>
      </c>
      <c r="G645" s="92" t="str">
        <f t="shared" si="25"/>
        <v>02</v>
      </c>
      <c r="H645" s="40" t="s">
        <v>1652</v>
      </c>
      <c r="I645" s="40" t="s">
        <v>1652</v>
      </c>
      <c r="J645" s="92" t="str">
        <f t="shared" si="22"/>
        <v>Y</v>
      </c>
      <c r="K645" s="92" t="s">
        <v>1964</v>
      </c>
      <c r="L645" s="2"/>
      <c r="M645" s="2"/>
      <c r="N645" s="2"/>
      <c r="O645" s="2"/>
      <c r="P645" s="43">
        <v>238</v>
      </c>
      <c r="Q645" s="43" t="s">
        <v>172</v>
      </c>
      <c r="R645" s="43" t="s">
        <v>271</v>
      </c>
      <c r="S645" s="43" t="s">
        <v>159</v>
      </c>
      <c r="T645" s="43" t="s">
        <v>271</v>
      </c>
      <c r="U645" s="43" t="s">
        <v>159</v>
      </c>
      <c r="V645" s="2" t="str">
        <f t="shared" si="23"/>
        <v>('GL_B_B',NULL,'GL_B_B_02','2021','09','02','녹색','녹색','Y','Y','N','N','N','N','238','Y','SYSTEM',NOW(),'SYSTEM',NOW()),</v>
      </c>
    </row>
    <row r="646" spans="1:22" x14ac:dyDescent="0.35">
      <c r="A646" s="43">
        <v>239</v>
      </c>
      <c r="B646" s="43" t="s">
        <v>1760</v>
      </c>
      <c r="C646" s="2"/>
      <c r="D646" s="43" t="s">
        <v>1769</v>
      </c>
      <c r="E646" s="43">
        <v>2021</v>
      </c>
      <c r="F646" s="12" t="s">
        <v>1632</v>
      </c>
      <c r="G646" s="92" t="str">
        <f t="shared" si="25"/>
        <v>03</v>
      </c>
      <c r="H646" s="40" t="s">
        <v>1653</v>
      </c>
      <c r="I646" s="40" t="s">
        <v>1653</v>
      </c>
      <c r="J646" s="92" t="str">
        <f t="shared" si="22"/>
        <v>Y</v>
      </c>
      <c r="K646" s="92" t="s">
        <v>1964</v>
      </c>
      <c r="L646" s="2"/>
      <c r="M646" s="2"/>
      <c r="N646" s="2"/>
      <c r="O646" s="2"/>
      <c r="P646" s="43">
        <v>239</v>
      </c>
      <c r="Q646" s="43" t="s">
        <v>172</v>
      </c>
      <c r="R646" s="43" t="s">
        <v>271</v>
      </c>
      <c r="S646" s="43" t="s">
        <v>159</v>
      </c>
      <c r="T646" s="43" t="s">
        <v>271</v>
      </c>
      <c r="U646" s="43" t="s">
        <v>159</v>
      </c>
      <c r="V646" s="2" t="str">
        <f t="shared" si="23"/>
        <v>('GL_B_B',NULL,'GL_B_B_03','2021','09','03','갈색','갈색','Y','Y','N','N','N','N','239','Y','SYSTEM',NOW(),'SYSTEM',NOW()),</v>
      </c>
    </row>
    <row r="647" spans="1:22" x14ac:dyDescent="0.35">
      <c r="A647" s="43">
        <v>240</v>
      </c>
      <c r="B647" s="43" t="s">
        <v>1761</v>
      </c>
      <c r="C647" s="2"/>
      <c r="D647" s="43" t="s">
        <v>1770</v>
      </c>
      <c r="E647" s="43">
        <v>2021</v>
      </c>
      <c r="F647" s="12" t="s">
        <v>1632</v>
      </c>
      <c r="G647" s="92" t="str">
        <f t="shared" si="25"/>
        <v>01</v>
      </c>
      <c r="H647" s="40" t="s">
        <v>1654</v>
      </c>
      <c r="I647" s="40" t="s">
        <v>1654</v>
      </c>
      <c r="J647" s="92" t="str">
        <f t="shared" si="22"/>
        <v>Y</v>
      </c>
      <c r="K647" s="92" t="s">
        <v>1964</v>
      </c>
      <c r="L647" s="2"/>
      <c r="M647" s="2"/>
      <c r="N647" s="2"/>
      <c r="O647" s="2"/>
      <c r="P647" s="43">
        <v>240</v>
      </c>
      <c r="Q647" s="43" t="s">
        <v>172</v>
      </c>
      <c r="R647" s="43" t="s">
        <v>271</v>
      </c>
      <c r="S647" s="43" t="s">
        <v>159</v>
      </c>
      <c r="T647" s="43" t="s">
        <v>271</v>
      </c>
      <c r="U647" s="43" t="s">
        <v>159</v>
      </c>
      <c r="V647" s="2" t="str">
        <f t="shared" si="23"/>
        <v>('GL_B_C',NULL,'GL_B_C_01','2021','09','01','몸체에 표면코팅 또는 도색','몸체에 표면코팅 또는 도색','Y','Y','N','N','N','N','240','Y','SYSTEM',NOW(),'SYSTEM',NOW()),</v>
      </c>
    </row>
    <row r="648" spans="1:22" x14ac:dyDescent="0.35">
      <c r="A648" s="43">
        <v>241</v>
      </c>
      <c r="B648" s="43" t="s">
        <v>1762</v>
      </c>
      <c r="C648" s="2"/>
      <c r="D648" s="43" t="s">
        <v>1771</v>
      </c>
      <c r="E648" s="43">
        <v>2021</v>
      </c>
      <c r="F648" s="12" t="s">
        <v>1632</v>
      </c>
      <c r="G648" s="92" t="str">
        <f t="shared" si="25"/>
        <v>01</v>
      </c>
      <c r="H648" s="40" t="s">
        <v>1316</v>
      </c>
      <c r="I648" s="40" t="s">
        <v>1316</v>
      </c>
      <c r="J648" s="92" t="str">
        <f t="shared" si="22"/>
        <v/>
      </c>
      <c r="K648" s="2"/>
      <c r="L648" s="2"/>
      <c r="M648" s="2"/>
      <c r="N648" s="2"/>
      <c r="O648" s="2"/>
      <c r="P648" s="43">
        <v>241</v>
      </c>
      <c r="Q648" s="43" t="s">
        <v>172</v>
      </c>
      <c r="R648" s="43" t="s">
        <v>271</v>
      </c>
      <c r="S648" s="43" t="s">
        <v>159</v>
      </c>
      <c r="T648" s="43" t="s">
        <v>271</v>
      </c>
      <c r="U648" s="43" t="s">
        <v>159</v>
      </c>
      <c r="V648" s="2" t="str">
        <f t="shared" si="23"/>
        <v>('GL_B_D',NULL,'GL_B_D_01','2021','09','01','무색, 갈색, 녹색 이외의 색상','무색, 갈색, 녹색 이외의 색상','N','N','N','N','N','N','241','Y','SYSTEM',NOW(),'SYSTEM',NOW()),</v>
      </c>
    </row>
    <row r="649" spans="1:22" x14ac:dyDescent="0.35">
      <c r="A649" s="43">
        <v>242</v>
      </c>
      <c r="B649" s="43" t="s">
        <v>1762</v>
      </c>
      <c r="C649" s="2"/>
      <c r="D649" s="43" t="s">
        <v>1772</v>
      </c>
      <c r="E649" s="43">
        <v>2021</v>
      </c>
      <c r="F649" s="12" t="s">
        <v>1632</v>
      </c>
      <c r="G649" s="92" t="str">
        <f t="shared" si="25"/>
        <v>02</v>
      </c>
      <c r="H649" s="40" t="s">
        <v>1655</v>
      </c>
      <c r="I649" s="40" t="s">
        <v>1655</v>
      </c>
      <c r="J649" s="92" t="str">
        <f t="shared" si="22"/>
        <v/>
      </c>
      <c r="K649" s="2"/>
      <c r="L649" s="2"/>
      <c r="M649" s="2"/>
      <c r="N649" s="2"/>
      <c r="O649" s="2"/>
      <c r="P649" s="43">
        <v>242</v>
      </c>
      <c r="Q649" s="43" t="s">
        <v>172</v>
      </c>
      <c r="R649" s="43" t="s">
        <v>271</v>
      </c>
      <c r="S649" s="43" t="s">
        <v>159</v>
      </c>
      <c r="T649" s="43" t="s">
        <v>271</v>
      </c>
      <c r="U649" s="43" t="s">
        <v>159</v>
      </c>
      <c r="V649" s="2" t="str">
        <f t="shared" si="23"/>
        <v>('GL_B_D',NULL,'GL_B_D_02','2021','09','02','검정에 가까운 짙은 녹색 등 일반적인 녹/갈색이 아닌 색상','검정에 가까운 짙은 녹색 등 일반적인 녹/갈색이 아닌 색상','N','N','N','N','N','N','242','Y','SYSTEM',NOW(),'SYSTEM',NOW()),</v>
      </c>
    </row>
    <row r="650" spans="1:22" x14ac:dyDescent="0.35">
      <c r="A650" s="43">
        <v>243</v>
      </c>
      <c r="B650" s="43" t="s">
        <v>1640</v>
      </c>
      <c r="C650" s="2"/>
      <c r="D650" s="43" t="str">
        <f t="shared" si="24"/>
        <v>GL_L</v>
      </c>
      <c r="E650" s="43">
        <v>2021</v>
      </c>
      <c r="F650" s="12" t="s">
        <v>1632</v>
      </c>
      <c r="G650" s="92" t="str">
        <f t="shared" si="25"/>
        <v>02</v>
      </c>
      <c r="H650" s="40" t="s">
        <v>1353</v>
      </c>
      <c r="I650" s="40" t="s">
        <v>1353</v>
      </c>
      <c r="J650" s="92" t="str">
        <f t="shared" si="22"/>
        <v/>
      </c>
      <c r="K650" s="2"/>
      <c r="L650" s="2"/>
      <c r="M650" s="2"/>
      <c r="N650" s="2"/>
      <c r="O650" s="2"/>
      <c r="P650" s="43">
        <v>243</v>
      </c>
      <c r="Q650" s="43" t="s">
        <v>172</v>
      </c>
      <c r="R650" s="43" t="s">
        <v>271</v>
      </c>
      <c r="S650" s="43" t="s">
        <v>159</v>
      </c>
      <c r="T650" s="43" t="s">
        <v>271</v>
      </c>
      <c r="U650" s="43" t="s">
        <v>159</v>
      </c>
      <c r="V650" s="2" t="str">
        <f t="shared" si="23"/>
        <v>('GL',NULL,'GL_L','2021','09','02','라벨','라벨','N','N','N','N','N','N','243','Y','SYSTEM',NOW(),'SYSTEM',NOW()),</v>
      </c>
    </row>
    <row r="651" spans="1:22" x14ac:dyDescent="0.35">
      <c r="A651" s="43">
        <v>244</v>
      </c>
      <c r="B651" s="43" t="s">
        <v>1763</v>
      </c>
      <c r="C651" s="2"/>
      <c r="D651" s="43" t="str">
        <f t="shared" si="24"/>
        <v>GL_L_B</v>
      </c>
      <c r="E651" s="43">
        <v>2021</v>
      </c>
      <c r="F651" s="12" t="s">
        <v>1632</v>
      </c>
      <c r="G651" s="92" t="str">
        <f t="shared" si="25"/>
        <v>B</v>
      </c>
      <c r="H651" s="40" t="s">
        <v>1345</v>
      </c>
      <c r="I651" s="40" t="s">
        <v>1345</v>
      </c>
      <c r="J651" s="92" t="str">
        <f t="shared" si="22"/>
        <v/>
      </c>
      <c r="K651" s="2"/>
      <c r="L651" s="2"/>
      <c r="M651" s="2"/>
      <c r="N651" s="2"/>
      <c r="O651" s="2"/>
      <c r="P651" s="43">
        <v>244</v>
      </c>
      <c r="Q651" s="43" t="s">
        <v>172</v>
      </c>
      <c r="R651" s="43" t="s">
        <v>271</v>
      </c>
      <c r="S651" s="43" t="s">
        <v>159</v>
      </c>
      <c r="T651" s="43" t="s">
        <v>271</v>
      </c>
      <c r="U651" s="43" t="s">
        <v>159</v>
      </c>
      <c r="V651" s="2" t="str">
        <f t="shared" si="23"/>
        <v>('GL_L',NULL,'GL_L_B','2021','09','B','우수','우수','N','N','N','N','N','N','244','Y','SYSTEM',NOW(),'SYSTEM',NOW()),</v>
      </c>
    </row>
    <row r="652" spans="1:22" x14ac:dyDescent="0.35">
      <c r="A652" s="43">
        <v>245</v>
      </c>
      <c r="B652" s="43" t="s">
        <v>1763</v>
      </c>
      <c r="C652" s="2"/>
      <c r="D652" s="43" t="str">
        <f t="shared" si="24"/>
        <v>GL_L_C</v>
      </c>
      <c r="E652" s="43">
        <v>2021</v>
      </c>
      <c r="F652" s="12" t="s">
        <v>1632</v>
      </c>
      <c r="G652" s="92" t="str">
        <f t="shared" si="25"/>
        <v>C</v>
      </c>
      <c r="H652" s="40" t="s">
        <v>1349</v>
      </c>
      <c r="I652" s="40" t="s">
        <v>1349</v>
      </c>
      <c r="J652" s="92" t="str">
        <f t="shared" si="22"/>
        <v/>
      </c>
      <c r="K652" s="2"/>
      <c r="L652" s="2"/>
      <c r="M652" s="2"/>
      <c r="N652" s="2"/>
      <c r="O652" s="2"/>
      <c r="P652" s="43">
        <v>245</v>
      </c>
      <c r="Q652" s="43" t="s">
        <v>172</v>
      </c>
      <c r="R652" s="43" t="s">
        <v>271</v>
      </c>
      <c r="S652" s="43" t="s">
        <v>159</v>
      </c>
      <c r="T652" s="43" t="s">
        <v>271</v>
      </c>
      <c r="U652" s="43" t="s">
        <v>159</v>
      </c>
      <c r="V652" s="2" t="str">
        <f t="shared" si="23"/>
        <v>('GL_L',NULL,'GL_L_C','2021','09','C','보통','보통','N','N','N','N','N','N','245','Y','SYSTEM',NOW(),'SYSTEM',NOW()),</v>
      </c>
    </row>
    <row r="653" spans="1:22" x14ac:dyDescent="0.35">
      <c r="A653" s="43">
        <v>246</v>
      </c>
      <c r="B653" s="43" t="s">
        <v>1763</v>
      </c>
      <c r="C653" s="2"/>
      <c r="D653" s="43" t="str">
        <f t="shared" si="24"/>
        <v>GL_L_D</v>
      </c>
      <c r="E653" s="43">
        <v>2021</v>
      </c>
      <c r="F653" s="12" t="s">
        <v>1632</v>
      </c>
      <c r="G653" s="92" t="str">
        <f t="shared" si="25"/>
        <v>D</v>
      </c>
      <c r="H653" s="40" t="s">
        <v>1347</v>
      </c>
      <c r="I653" s="40" t="s">
        <v>1347</v>
      </c>
      <c r="J653" s="92" t="str">
        <f t="shared" si="22"/>
        <v/>
      </c>
      <c r="K653" s="2"/>
      <c r="L653" s="2"/>
      <c r="M653" s="2"/>
      <c r="N653" s="2"/>
      <c r="O653" s="2"/>
      <c r="P653" s="43">
        <v>246</v>
      </c>
      <c r="Q653" s="43" t="s">
        <v>172</v>
      </c>
      <c r="R653" s="43" t="s">
        <v>271</v>
      </c>
      <c r="S653" s="43" t="s">
        <v>159</v>
      </c>
      <c r="T653" s="43" t="s">
        <v>271</v>
      </c>
      <c r="U653" s="43" t="s">
        <v>159</v>
      </c>
      <c r="V653" s="2" t="str">
        <f t="shared" si="23"/>
        <v>('GL_L',NULL,'GL_L_D','2021','09','D','어려움','어려움','N','N','N','N','N','N','246','Y','SYSTEM',NOW(),'SYSTEM',NOW()),</v>
      </c>
    </row>
    <row r="654" spans="1:22" x14ac:dyDescent="0.35">
      <c r="A654" s="43">
        <v>247</v>
      </c>
      <c r="B654" s="43" t="s">
        <v>1764</v>
      </c>
      <c r="C654" s="2"/>
      <c r="D654" s="43" t="s">
        <v>1773</v>
      </c>
      <c r="E654" s="43">
        <v>2021</v>
      </c>
      <c r="F654" s="12" t="s">
        <v>1632</v>
      </c>
      <c r="G654" s="92" t="str">
        <f t="shared" si="25"/>
        <v>01</v>
      </c>
      <c r="H654" s="40" t="s">
        <v>1318</v>
      </c>
      <c r="I654" s="40" t="s">
        <v>1318</v>
      </c>
      <c r="J654" s="92" t="str">
        <f t="shared" si="22"/>
        <v>Y</v>
      </c>
      <c r="K654" s="2"/>
      <c r="L654" s="92" t="s">
        <v>1964</v>
      </c>
      <c r="M654" s="2"/>
      <c r="N654" s="2"/>
      <c r="O654" s="2"/>
      <c r="P654" s="43">
        <v>247</v>
      </c>
      <c r="Q654" s="43" t="s">
        <v>172</v>
      </c>
      <c r="R654" s="43" t="s">
        <v>271</v>
      </c>
      <c r="S654" s="43" t="s">
        <v>159</v>
      </c>
      <c r="T654" s="43" t="s">
        <v>271</v>
      </c>
      <c r="U654" s="43" t="s">
        <v>159</v>
      </c>
      <c r="V654" s="2" t="str">
        <f t="shared" si="23"/>
        <v>('GL_L_B',NULL,'GL_L_B_01','2021','09','01','미사용(유통기한 및 제조일자만 표시된 경우 포함)','미사용(유통기한 및 제조일자만 표시된 경우 포함)','Y','N','Y','N','N','N','247','Y','SYSTEM',NOW(),'SYSTEM',NOW()),</v>
      </c>
    </row>
    <row r="655" spans="1:22" x14ac:dyDescent="0.35">
      <c r="A655" s="43">
        <v>248</v>
      </c>
      <c r="B655" s="43" t="s">
        <v>1764</v>
      </c>
      <c r="C655" s="2"/>
      <c r="D655" s="43" t="s">
        <v>1774</v>
      </c>
      <c r="E655" s="43">
        <v>2021</v>
      </c>
      <c r="F655" s="12" t="s">
        <v>1632</v>
      </c>
      <c r="G655" s="92" t="str">
        <f t="shared" si="25"/>
        <v>02</v>
      </c>
      <c r="H655" s="40" t="s">
        <v>1319</v>
      </c>
      <c r="I655" s="40" t="s">
        <v>1319</v>
      </c>
      <c r="J655" s="92" t="str">
        <f t="shared" si="22"/>
        <v>Y</v>
      </c>
      <c r="K655" s="92" t="s">
        <v>1964</v>
      </c>
      <c r="L655" s="2"/>
      <c r="M655" s="2"/>
      <c r="N655" s="2"/>
      <c r="O655" s="2"/>
      <c r="P655" s="43">
        <v>248</v>
      </c>
      <c r="Q655" s="43" t="s">
        <v>172</v>
      </c>
      <c r="R655" s="43" t="s">
        <v>271</v>
      </c>
      <c r="S655" s="43" t="s">
        <v>159</v>
      </c>
      <c r="T655" s="43" t="s">
        <v>271</v>
      </c>
      <c r="U655" s="43" t="s">
        <v>159</v>
      </c>
      <c r="V655" s="2" t="str">
        <f t="shared" si="23"/>
        <v>('GL_L_B',NULL,'GL_L_B_02','2021','09','02','종이재질','종이재질','Y','Y','N','N','N','N','248','Y','SYSTEM',NOW(),'SYSTEM',NOW()),</v>
      </c>
    </row>
    <row r="656" spans="1:22" x14ac:dyDescent="0.35">
      <c r="A656" s="43">
        <v>249</v>
      </c>
      <c r="B656" s="43" t="s">
        <v>1764</v>
      </c>
      <c r="C656" s="2"/>
      <c r="D656" s="43" t="s">
        <v>1775</v>
      </c>
      <c r="E656" s="43">
        <v>2021</v>
      </c>
      <c r="F656" s="12" t="s">
        <v>1632</v>
      </c>
      <c r="G656" s="92" t="str">
        <f t="shared" si="25"/>
        <v>03</v>
      </c>
      <c r="H656" s="40" t="s">
        <v>1656</v>
      </c>
      <c r="I656" s="40" t="s">
        <v>1656</v>
      </c>
      <c r="J656" s="92" t="str">
        <f t="shared" si="22"/>
        <v>Y</v>
      </c>
      <c r="K656" s="92" t="s">
        <v>1964</v>
      </c>
      <c r="L656" s="92" t="s">
        <v>1964</v>
      </c>
      <c r="M656" s="2"/>
      <c r="N656" s="2"/>
      <c r="O656" s="2"/>
      <c r="P656" s="43">
        <v>249</v>
      </c>
      <c r="Q656" s="43" t="s">
        <v>172</v>
      </c>
      <c r="R656" s="43" t="s">
        <v>271</v>
      </c>
      <c r="S656" s="43" t="s">
        <v>159</v>
      </c>
      <c r="T656" s="43" t="s">
        <v>271</v>
      </c>
      <c r="U656" s="43" t="s">
        <v>159</v>
      </c>
      <c r="V656" s="2" t="str">
        <f t="shared" si="23"/>
        <v>('GL_L_B',NULL,'GL_L_B_03','2021','09','03','절취선을 포함한 비접(점)착식 합성수지 재질','절취선을 포함한 비접(점)착식 합성수지 재질','Y','Y','Y','N','N','N','249','Y','SYSTEM',NOW(),'SYSTEM',NOW()),</v>
      </c>
    </row>
    <row r="657" spans="1:22" x14ac:dyDescent="0.35">
      <c r="A657" s="43">
        <v>250</v>
      </c>
      <c r="B657" s="43" t="s">
        <v>1764</v>
      </c>
      <c r="C657" s="2"/>
      <c r="D657" s="43" t="s">
        <v>1776</v>
      </c>
      <c r="E657" s="43">
        <v>2021</v>
      </c>
      <c r="F657" s="12" t="s">
        <v>1632</v>
      </c>
      <c r="G657" s="92" t="str">
        <f t="shared" si="25"/>
        <v>01</v>
      </c>
      <c r="H657" s="40" t="s">
        <v>1657</v>
      </c>
      <c r="I657" s="40" t="s">
        <v>1657</v>
      </c>
      <c r="J657" s="92" t="str">
        <f t="shared" si="22"/>
        <v>Y</v>
      </c>
      <c r="K657" s="92" t="s">
        <v>1964</v>
      </c>
      <c r="L657" s="2"/>
      <c r="M657" s="2"/>
      <c r="N657" s="2"/>
      <c r="O657" s="2"/>
      <c r="P657" s="43">
        <v>250</v>
      </c>
      <c r="Q657" s="43" t="s">
        <v>172</v>
      </c>
      <c r="R657" s="43" t="s">
        <v>271</v>
      </c>
      <c r="S657" s="43" t="s">
        <v>159</v>
      </c>
      <c r="T657" s="43" t="s">
        <v>271</v>
      </c>
      <c r="U657" s="43" t="s">
        <v>159</v>
      </c>
      <c r="V657" s="2" t="str">
        <f t="shared" si="23"/>
        <v>('GL_L_B',NULL,'GL_L_C_01','2021','09','01','접(점)착제가 사용된 합성수지 재질로서 몸체와 분리 가능한 경우','접(점)착제가 사용된 합성수지 재질로서 몸체와 분리 가능한 경우','Y','Y','N','N','N','N','250','Y','SYSTEM',NOW(),'SYSTEM',NOW()),</v>
      </c>
    </row>
    <row r="658" spans="1:22" x14ac:dyDescent="0.35">
      <c r="A658" s="43">
        <v>251</v>
      </c>
      <c r="B658" s="43" t="s">
        <v>1765</v>
      </c>
      <c r="C658" s="2"/>
      <c r="D658" s="43" t="s">
        <v>1777</v>
      </c>
      <c r="E658" s="43">
        <v>2021</v>
      </c>
      <c r="F658" s="12" t="s">
        <v>1632</v>
      </c>
      <c r="G658" s="92" t="str">
        <f t="shared" si="25"/>
        <v>02</v>
      </c>
      <c r="H658" s="40" t="s">
        <v>1321</v>
      </c>
      <c r="I658" s="40" t="s">
        <v>1321</v>
      </c>
      <c r="J658" s="92" t="str">
        <f t="shared" si="22"/>
        <v>Y</v>
      </c>
      <c r="K658" s="92" t="s">
        <v>1964</v>
      </c>
      <c r="L658" s="92" t="s">
        <v>1964</v>
      </c>
      <c r="M658" s="2"/>
      <c r="N658" s="2"/>
      <c r="O658" s="2"/>
      <c r="P658" s="43">
        <v>251</v>
      </c>
      <c r="Q658" s="43" t="s">
        <v>172</v>
      </c>
      <c r="R658" s="43" t="s">
        <v>271</v>
      </c>
      <c r="S658" s="43" t="s">
        <v>159</v>
      </c>
      <c r="T658" s="43" t="s">
        <v>271</v>
      </c>
      <c r="U658" s="43" t="s">
        <v>159</v>
      </c>
      <c r="V658" s="2" t="str">
        <f t="shared" si="23"/>
        <v>('GL_L_C',NULL,'GL_L_C_02','2021','09','02','절취선을 포함하지 않은 비접(점)착식 합성수지 재질','절취선을 포함하지 않은 비접(점)착식 합성수지 재질','Y','Y','Y','N','N','N','251','Y','SYSTEM',NOW(),'SYSTEM',NOW()),</v>
      </c>
    </row>
    <row r="659" spans="1:22" x14ac:dyDescent="0.35">
      <c r="A659" s="43">
        <v>252</v>
      </c>
      <c r="B659" s="43" t="s">
        <v>1765</v>
      </c>
      <c r="C659" s="2"/>
      <c r="D659" s="43" t="s">
        <v>1778</v>
      </c>
      <c r="E659" s="43">
        <v>2021</v>
      </c>
      <c r="F659" s="12" t="s">
        <v>1632</v>
      </c>
      <c r="G659" s="92" t="str">
        <f t="shared" si="25"/>
        <v>03</v>
      </c>
      <c r="H659" s="40" t="s">
        <v>1658</v>
      </c>
      <c r="I659" s="40" t="s">
        <v>1658</v>
      </c>
      <c r="J659" s="92" t="str">
        <f t="shared" si="22"/>
        <v>Y</v>
      </c>
      <c r="K659" s="92" t="s">
        <v>1964</v>
      </c>
      <c r="L659" s="2"/>
      <c r="M659" s="2"/>
      <c r="N659" s="2"/>
      <c r="O659" s="2"/>
      <c r="P659" s="43">
        <v>252</v>
      </c>
      <c r="Q659" s="43" t="s">
        <v>172</v>
      </c>
      <c r="R659" s="43" t="s">
        <v>271</v>
      </c>
      <c r="S659" s="43" t="s">
        <v>159</v>
      </c>
      <c r="T659" s="43" t="s">
        <v>271</v>
      </c>
      <c r="U659" s="43" t="s">
        <v>159</v>
      </c>
      <c r="V659" s="2" t="str">
        <f t="shared" si="23"/>
        <v>('GL_L_C',NULL,'GL_L_C_03','2021','09','03','접(점)착제가 사용된 합성수지 재질로서 몸체와 분리가능한 경우','접(점)착제가 사용된 합성수지 재질로서 몸체와 분리가능한 경우','Y','Y','N','N','N','N','252','Y','SYSTEM',NOW(),'SYSTEM',NOW()),</v>
      </c>
    </row>
    <row r="660" spans="1:22" x14ac:dyDescent="0.35">
      <c r="A660" s="43">
        <v>253</v>
      </c>
      <c r="B660" s="43" t="s">
        <v>1765</v>
      </c>
      <c r="C660" s="2"/>
      <c r="D660" s="43" t="s">
        <v>1779</v>
      </c>
      <c r="E660" s="43">
        <v>2021</v>
      </c>
      <c r="F660" s="12" t="s">
        <v>1632</v>
      </c>
      <c r="G660" s="92" t="str">
        <f t="shared" si="25"/>
        <v>04</v>
      </c>
      <c r="H660" s="40" t="s">
        <v>1659</v>
      </c>
      <c r="I660" s="40" t="s">
        <v>1659</v>
      </c>
      <c r="J660" s="92" t="str">
        <f t="shared" si="22"/>
        <v>Y</v>
      </c>
      <c r="K660" s="92" t="s">
        <v>1964</v>
      </c>
      <c r="L660" s="2"/>
      <c r="M660" s="2"/>
      <c r="N660" s="2"/>
      <c r="O660" s="2"/>
      <c r="P660" s="43">
        <v>253</v>
      </c>
      <c r="Q660" s="43" t="s">
        <v>172</v>
      </c>
      <c r="R660" s="43" t="s">
        <v>271</v>
      </c>
      <c r="S660" s="43" t="s">
        <v>159</v>
      </c>
      <c r="T660" s="43" t="s">
        <v>271</v>
      </c>
      <c r="U660" s="43" t="s">
        <v>159</v>
      </c>
      <c r="V660" s="2" t="str">
        <f t="shared" si="23"/>
        <v>('GL_L_C',NULL,'GL_L_C_04','2021','09','04','몸체에 직접 인쇄 (유통기간 및 제조일자 표시 제외)','몸체에 직접 인쇄 (유통기간 및 제조일자 표시 제외)','Y','Y','N','N','N','N','253','Y','SYSTEM',NOW(),'SYSTEM',NOW()),</v>
      </c>
    </row>
    <row r="661" spans="1:22" x14ac:dyDescent="0.35">
      <c r="A661" s="43">
        <v>254</v>
      </c>
      <c r="B661" s="43" t="s">
        <v>1765</v>
      </c>
      <c r="C661" s="2"/>
      <c r="D661" s="43" t="s">
        <v>1780</v>
      </c>
      <c r="E661" s="43">
        <v>2021</v>
      </c>
      <c r="F661" s="12" t="s">
        <v>1632</v>
      </c>
      <c r="G661" s="92" t="str">
        <f t="shared" si="25"/>
        <v>01</v>
      </c>
      <c r="H661" s="40" t="s">
        <v>1660</v>
      </c>
      <c r="I661" s="40" t="s">
        <v>1660</v>
      </c>
      <c r="J661" s="92" t="str">
        <f t="shared" si="22"/>
        <v/>
      </c>
      <c r="K661" s="2"/>
      <c r="L661" s="2"/>
      <c r="M661" s="2"/>
      <c r="N661" s="2"/>
      <c r="O661" s="2"/>
      <c r="P661" s="43">
        <v>254</v>
      </c>
      <c r="Q661" s="43" t="s">
        <v>172</v>
      </c>
      <c r="R661" s="43" t="s">
        <v>271</v>
      </c>
      <c r="S661" s="43" t="s">
        <v>159</v>
      </c>
      <c r="T661" s="43" t="s">
        <v>271</v>
      </c>
      <c r="U661" s="43" t="s">
        <v>159</v>
      </c>
      <c r="V661" s="2" t="str">
        <f t="shared" si="23"/>
        <v>('GL_L_C',NULL,'GL_L_D_01','2021','09','01','라벨을 분리하여 배출하도록 유도하는 문구를 기재하지 않은경우','라벨을 분리하여 배출하도록 유도하는 문구를 기재하지 않은경우','N','N','N','N','N','N','254','Y','SYSTEM',NOW(),'SYSTEM',NOW()),</v>
      </c>
    </row>
    <row r="662" spans="1:22" x14ac:dyDescent="0.35">
      <c r="A662" s="43">
        <v>255</v>
      </c>
      <c r="B662" s="43" t="s">
        <v>1766</v>
      </c>
      <c r="C662" s="2"/>
      <c r="D662" s="43" t="s">
        <v>1781</v>
      </c>
      <c r="E662" s="43">
        <v>2021</v>
      </c>
      <c r="F662" s="12" t="s">
        <v>1632</v>
      </c>
      <c r="G662" s="92" t="str">
        <f t="shared" si="25"/>
        <v>02</v>
      </c>
      <c r="H662" s="40" t="s">
        <v>1323</v>
      </c>
      <c r="I662" s="40" t="s">
        <v>1323</v>
      </c>
      <c r="J662" s="92" t="str">
        <f t="shared" si="22"/>
        <v/>
      </c>
      <c r="K662" s="2"/>
      <c r="L662" s="2"/>
      <c r="M662" s="2"/>
      <c r="N662" s="2"/>
      <c r="O662" s="2"/>
      <c r="P662" s="43">
        <v>255</v>
      </c>
      <c r="Q662" s="43" t="s">
        <v>172</v>
      </c>
      <c r="R662" s="43" t="s">
        <v>271</v>
      </c>
      <c r="S662" s="43" t="s">
        <v>159</v>
      </c>
      <c r="T662" s="43" t="s">
        <v>271</v>
      </c>
      <c r="U662" s="43" t="s">
        <v>159</v>
      </c>
      <c r="V662" s="2" t="str">
        <f t="shared" si="23"/>
        <v>('GL_L_D',NULL,'GL_L_D_02','2021','09','02','접(점)착제가 사용된 합성수지 재질로서 몸체와 분리 불가능한 경우','접(점)착제가 사용된 합성수지 재질로서 몸체와 분리 불가능한 경우','N','N','N','N','N','N','255','Y','SYSTEM',NOW(),'SYSTEM',NOW()),</v>
      </c>
    </row>
    <row r="663" spans="1:22" x14ac:dyDescent="0.35">
      <c r="A663" s="43">
        <v>256</v>
      </c>
      <c r="B663" s="43" t="s">
        <v>1766</v>
      </c>
      <c r="C663" s="2"/>
      <c r="D663" s="43" t="s">
        <v>1782</v>
      </c>
      <c r="E663" s="43">
        <v>2021</v>
      </c>
      <c r="F663" s="12" t="s">
        <v>1632</v>
      </c>
      <c r="G663" s="92" t="str">
        <f t="shared" si="25"/>
        <v>03</v>
      </c>
      <c r="H663" s="40" t="s">
        <v>1325</v>
      </c>
      <c r="I663" s="40" t="s">
        <v>1325</v>
      </c>
      <c r="J663" s="92" t="str">
        <f t="shared" si="22"/>
        <v/>
      </c>
      <c r="K663" s="2"/>
      <c r="L663" s="2"/>
      <c r="M663" s="2"/>
      <c r="N663" s="2"/>
      <c r="O663" s="2"/>
      <c r="P663" s="43">
        <v>256</v>
      </c>
      <c r="Q663" s="43" t="s">
        <v>172</v>
      </c>
      <c r="R663" s="43" t="s">
        <v>271</v>
      </c>
      <c r="S663" s="43" t="s">
        <v>159</v>
      </c>
      <c r="T663" s="43" t="s">
        <v>271</v>
      </c>
      <c r="U663" s="43" t="s">
        <v>159</v>
      </c>
      <c r="V663" s="2" t="str">
        <f t="shared" si="23"/>
        <v>('GL_L_D',NULL,'GL_L_D_03','2021','09','03','금속혼입재질','금속혼입재질','N','N','N','N','N','N','256','Y','SYSTEM',NOW(),'SYSTEM',NOW()),</v>
      </c>
    </row>
    <row r="664" spans="1:22" x14ac:dyDescent="0.35">
      <c r="A664" s="43">
        <v>257</v>
      </c>
      <c r="B664" s="43" t="s">
        <v>1766</v>
      </c>
      <c r="C664" s="2"/>
      <c r="D664" s="43" t="str">
        <f t="shared" ca="1" si="24"/>
        <v>PA</v>
      </c>
      <c r="E664" s="43">
        <v>2021</v>
      </c>
      <c r="F664" s="12" t="s">
        <v>1632</v>
      </c>
      <c r="G664" s="92" t="str">
        <f t="shared" ca="1" si="25"/>
        <v>01</v>
      </c>
      <c r="H664" s="40" t="s">
        <v>1414</v>
      </c>
      <c r="I664" s="40" t="s">
        <v>1414</v>
      </c>
      <c r="J664" s="92" t="str">
        <f t="shared" ca="1" si="22"/>
        <v/>
      </c>
      <c r="K664" s="2"/>
      <c r="L664" s="2"/>
      <c r="M664" s="2"/>
      <c r="N664" s="2"/>
      <c r="O664" s="2"/>
      <c r="P664" s="43">
        <v>257</v>
      </c>
      <c r="Q664" s="43" t="s">
        <v>172</v>
      </c>
      <c r="R664" s="43" t="s">
        <v>271</v>
      </c>
      <c r="S664" s="43" t="s">
        <v>159</v>
      </c>
      <c r="T664" s="43" t="s">
        <v>271</v>
      </c>
      <c r="U664" s="43" t="s">
        <v>159</v>
      </c>
      <c r="V664" s="2" t="str">
        <f t="shared" ca="1" si="23"/>
        <v>('GROUP_ID',NULL,'PA','2022','01','01','종이팩','종이팩','N','N','N','N','N','N','1','Y','SYSTEM',NOW(),'SYSTEM',NOW()),</v>
      </c>
    </row>
    <row r="665" spans="1:22" x14ac:dyDescent="0.35">
      <c r="A665" s="43">
        <v>258</v>
      </c>
      <c r="B665" s="43" t="s">
        <v>1640</v>
      </c>
      <c r="C665" s="2"/>
      <c r="D665" s="43" t="str">
        <f t="shared" si="24"/>
        <v>GL_G</v>
      </c>
      <c r="E665" s="43">
        <v>2021</v>
      </c>
      <c r="F665" s="12" t="s">
        <v>1632</v>
      </c>
      <c r="G665" s="92" t="str">
        <f t="shared" si="25"/>
        <v>03</v>
      </c>
      <c r="H665" s="40" t="s">
        <v>1643</v>
      </c>
      <c r="I665" s="40" t="s">
        <v>1643</v>
      </c>
      <c r="J665" s="92" t="str">
        <f t="shared" ref="J665:J728" si="26">IF(ISNUMBER(SEARCH("_D_",D665))=FALSE,IF(LEN(D665)-LEN(SUBSTITUTE(D665,"_",""))=3,"Y",""),"")</f>
        <v/>
      </c>
      <c r="K665" s="2"/>
      <c r="L665" s="2"/>
      <c r="M665" s="2"/>
      <c r="N665" s="2"/>
      <c r="O665" s="2"/>
      <c r="P665" s="43">
        <v>258</v>
      </c>
      <c r="Q665" s="43" t="s">
        <v>172</v>
      </c>
      <c r="R665" s="43" t="s">
        <v>271</v>
      </c>
      <c r="S665" s="43" t="s">
        <v>159</v>
      </c>
      <c r="T665" s="43" t="s">
        <v>271</v>
      </c>
      <c r="U665" s="43" t="s">
        <v>159</v>
      </c>
      <c r="V665" s="2" t="str">
        <f t="shared" ref="V665:V728" si="27">"('"&amp;B665&amp;"',"&amp;IF(C665="","NULL","'"&amp;C665&amp;"'")&amp;",'"&amp;D665&amp;"','"&amp;E665&amp;"','"&amp;F665&amp;"',"&amp;IF(G665="","NULL","'"&amp;G665&amp;"'")&amp;","&amp;IF(H665="","NULL","'"&amp;H665&amp;"'")&amp;","&amp;IF(I665="","NULL","'"&amp;I665&amp;"'")&amp;","&amp;IF(J665="","'N'","'"&amp;J665&amp;"'")&amp;","&amp;IF(K665="","'N'","'"&amp;K665&amp;"'")&amp;","&amp;IF(L665="","'N'","'"&amp;L665&amp;"'")&amp;","&amp;IF(M665="","'N'","'"&amp;M665&amp;"'")&amp;","&amp;IF(N665="","'N'",""&amp;N665&amp;"'")&amp;","&amp;IF(O665="","'N'",""&amp;O665&amp;"'")&amp;","&amp;IF(P665="","0","'"&amp;P665&amp;"'")&amp;",'"&amp;Q665&amp;"','"&amp;R665&amp;"',"&amp;S665&amp;",'"&amp;T665&amp;"',"&amp;U665&amp;IF(A666="",");","),")</f>
        <v>('GL',NULL,'GL_G','2021','09','03','마개및잡자재','마개및잡자재','N','N','N','N','N','N','258','Y','SYSTEM',NOW(),'SYSTEM',NOW()),</v>
      </c>
    </row>
    <row r="666" spans="1:22" x14ac:dyDescent="0.35">
      <c r="A666" s="43">
        <v>259</v>
      </c>
      <c r="B666" s="43" t="s">
        <v>1783</v>
      </c>
      <c r="C666" s="2"/>
      <c r="D666" s="43" t="str">
        <f t="shared" si="24"/>
        <v>GL_G_B</v>
      </c>
      <c r="E666" s="43">
        <v>2021</v>
      </c>
      <c r="F666" s="12" t="s">
        <v>1632</v>
      </c>
      <c r="G666" s="92" t="str">
        <f t="shared" si="25"/>
        <v>B</v>
      </c>
      <c r="H666" s="40" t="s">
        <v>1345</v>
      </c>
      <c r="I666" s="40" t="s">
        <v>1345</v>
      </c>
      <c r="J666" s="92" t="str">
        <f t="shared" si="26"/>
        <v/>
      </c>
      <c r="K666" s="2"/>
      <c r="L666" s="2"/>
      <c r="M666" s="2"/>
      <c r="N666" s="2"/>
      <c r="O666" s="2"/>
      <c r="P666" s="43">
        <v>259</v>
      </c>
      <c r="Q666" s="43" t="s">
        <v>172</v>
      </c>
      <c r="R666" s="43" t="s">
        <v>271</v>
      </c>
      <c r="S666" s="43" t="s">
        <v>159</v>
      </c>
      <c r="T666" s="43" t="s">
        <v>271</v>
      </c>
      <c r="U666" s="43" t="s">
        <v>159</v>
      </c>
      <c r="V666" s="2" t="str">
        <f t="shared" si="27"/>
        <v>('GL_G',NULL,'GL_G_B','2021','09','B','우수','우수','N','N','N','N','N','N','259','Y','SYSTEM',NOW(),'SYSTEM',NOW()),</v>
      </c>
    </row>
    <row r="667" spans="1:22" x14ac:dyDescent="0.35">
      <c r="A667" s="43">
        <v>260</v>
      </c>
      <c r="B667" s="43" t="s">
        <v>1783</v>
      </c>
      <c r="C667" s="2"/>
      <c r="D667" s="43" t="str">
        <f t="shared" si="24"/>
        <v>GL_G_C</v>
      </c>
      <c r="E667" s="43">
        <v>2021</v>
      </c>
      <c r="F667" s="12" t="s">
        <v>1632</v>
      </c>
      <c r="G667" s="92" t="str">
        <f t="shared" si="25"/>
        <v>C</v>
      </c>
      <c r="H667" s="40" t="s">
        <v>1349</v>
      </c>
      <c r="I667" s="40" t="s">
        <v>1349</v>
      </c>
      <c r="J667" s="92" t="str">
        <f t="shared" si="26"/>
        <v/>
      </c>
      <c r="K667" s="2"/>
      <c r="L667" s="2"/>
      <c r="M667" s="2"/>
      <c r="N667" s="2"/>
      <c r="O667" s="2"/>
      <c r="P667" s="43">
        <v>260</v>
      </c>
      <c r="Q667" s="43" t="s">
        <v>172</v>
      </c>
      <c r="R667" s="43" t="s">
        <v>271</v>
      </c>
      <c r="S667" s="43" t="s">
        <v>159</v>
      </c>
      <c r="T667" s="43" t="s">
        <v>271</v>
      </c>
      <c r="U667" s="43" t="s">
        <v>159</v>
      </c>
      <c r="V667" s="2" t="str">
        <f t="shared" si="27"/>
        <v>('GL_G',NULL,'GL_G_C','2021','09','C','보통','보통','N','N','N','N','N','N','260','Y','SYSTEM',NOW(),'SYSTEM',NOW()),</v>
      </c>
    </row>
    <row r="668" spans="1:22" x14ac:dyDescent="0.35">
      <c r="A668" s="43">
        <v>261</v>
      </c>
      <c r="B668" s="43" t="s">
        <v>1783</v>
      </c>
      <c r="C668" s="2"/>
      <c r="D668" s="43" t="str">
        <f t="shared" si="24"/>
        <v>GL_G_D</v>
      </c>
      <c r="E668" s="43">
        <v>2021</v>
      </c>
      <c r="F668" s="12" t="s">
        <v>1632</v>
      </c>
      <c r="G668" s="92" t="str">
        <f t="shared" si="25"/>
        <v>D</v>
      </c>
      <c r="H668" s="40" t="s">
        <v>1347</v>
      </c>
      <c r="I668" s="40" t="s">
        <v>1347</v>
      </c>
      <c r="J668" s="92" t="str">
        <f t="shared" si="26"/>
        <v/>
      </c>
      <c r="K668" s="2"/>
      <c r="L668" s="2"/>
      <c r="M668" s="2"/>
      <c r="N668" s="2"/>
      <c r="O668" s="2"/>
      <c r="P668" s="43">
        <v>261</v>
      </c>
      <c r="Q668" s="43" t="s">
        <v>172</v>
      </c>
      <c r="R668" s="43" t="s">
        <v>271</v>
      </c>
      <c r="S668" s="43" t="s">
        <v>159</v>
      </c>
      <c r="T668" s="43" t="s">
        <v>271</v>
      </c>
      <c r="U668" s="43" t="s">
        <v>159</v>
      </c>
      <c r="V668" s="2" t="str">
        <f t="shared" si="27"/>
        <v>('GL_G',NULL,'GL_G_D','2021','09','D','어려움','어려움','N','N','N','N','N','N','261','Y','SYSTEM',NOW(),'SYSTEM',NOW()),</v>
      </c>
    </row>
    <row r="669" spans="1:22" x14ac:dyDescent="0.35">
      <c r="A669" s="43">
        <v>262</v>
      </c>
      <c r="B669" s="43" t="s">
        <v>1784</v>
      </c>
      <c r="C669" s="2"/>
      <c r="D669" s="43" t="s">
        <v>1787</v>
      </c>
      <c r="E669" s="43">
        <v>2021</v>
      </c>
      <c r="F669" s="12" t="s">
        <v>1632</v>
      </c>
      <c r="G669" s="92" t="str">
        <f t="shared" si="25"/>
        <v>01</v>
      </c>
      <c r="H669" s="40" t="s">
        <v>1661</v>
      </c>
      <c r="I669" s="40" t="s">
        <v>1661</v>
      </c>
      <c r="J669" s="92" t="str">
        <f t="shared" si="26"/>
        <v>Y</v>
      </c>
      <c r="K669" s="2"/>
      <c r="L669" s="2"/>
      <c r="M669" s="2"/>
      <c r="N669" s="2"/>
      <c r="O669" s="2"/>
      <c r="P669" s="43">
        <v>262</v>
      </c>
      <c r="Q669" s="43" t="s">
        <v>172</v>
      </c>
      <c r="R669" s="43" t="s">
        <v>271</v>
      </c>
      <c r="S669" s="43" t="s">
        <v>159</v>
      </c>
      <c r="T669" s="43" t="s">
        <v>271</v>
      </c>
      <c r="U669" s="43" t="s">
        <v>159</v>
      </c>
      <c r="V669" s="2" t="str">
        <f t="shared" si="27"/>
        <v>('GL_G_B',NULL,'GL_G_B_01','2021','09','01','뚜껑.테 일체형 구조','뚜껑.테 일체형 구조','Y','N','N','N','N','N','262','Y','SYSTEM',NOW(),'SYSTEM',NOW()),</v>
      </c>
    </row>
    <row r="670" spans="1:22" x14ac:dyDescent="0.35">
      <c r="A670" s="43">
        <v>263</v>
      </c>
      <c r="B670" s="43" t="s">
        <v>1784</v>
      </c>
      <c r="C670" s="2"/>
      <c r="D670" s="43" t="s">
        <v>1788</v>
      </c>
      <c r="E670" s="43">
        <v>2021</v>
      </c>
      <c r="F670" s="12" t="s">
        <v>1632</v>
      </c>
      <c r="G670" s="92" t="str">
        <f t="shared" si="25"/>
        <v>02</v>
      </c>
      <c r="H670" s="40" t="s">
        <v>1662</v>
      </c>
      <c r="I670" s="40" t="s">
        <v>1662</v>
      </c>
      <c r="J670" s="92" t="str">
        <f t="shared" si="26"/>
        <v>Y</v>
      </c>
      <c r="K670" s="92" t="s">
        <v>1964</v>
      </c>
      <c r="L670" s="2"/>
      <c r="M670" s="2"/>
      <c r="N670" s="2"/>
      <c r="O670" s="2"/>
      <c r="P670" s="43">
        <v>263</v>
      </c>
      <c r="Q670" s="43" t="s">
        <v>172</v>
      </c>
      <c r="R670" s="43" t="s">
        <v>271</v>
      </c>
      <c r="S670" s="43" t="s">
        <v>159</v>
      </c>
      <c r="T670" s="43" t="s">
        <v>271</v>
      </c>
      <c r="U670" s="43" t="s">
        <v>159</v>
      </c>
      <c r="V670" s="2" t="str">
        <f t="shared" si="27"/>
        <v>('GL_G_B',NULL,'GL_G_B_02','2021','09','02','몸체와 분리가능한 마개 및 잡자재','몸체와 분리가능한 마개 및 잡자재','Y','Y','N','N','N','N','263','Y','SYSTEM',NOW(),'SYSTEM',NOW()),</v>
      </c>
    </row>
    <row r="671" spans="1:22" x14ac:dyDescent="0.35">
      <c r="A671" s="43">
        <v>264</v>
      </c>
      <c r="B671" s="43" t="s">
        <v>1785</v>
      </c>
      <c r="C671" s="2"/>
      <c r="D671" s="43" t="s">
        <v>1789</v>
      </c>
      <c r="E671" s="43">
        <v>2021</v>
      </c>
      <c r="F671" s="12" t="s">
        <v>1632</v>
      </c>
      <c r="G671" s="92" t="str">
        <f t="shared" si="25"/>
        <v>01</v>
      </c>
      <c r="H671" s="40" t="s">
        <v>1663</v>
      </c>
      <c r="I671" s="40" t="s">
        <v>1663</v>
      </c>
      <c r="J671" s="92" t="str">
        <f t="shared" si="26"/>
        <v>Y</v>
      </c>
      <c r="K671" s="92" t="s">
        <v>1964</v>
      </c>
      <c r="L671" s="2"/>
      <c r="M671" s="2"/>
      <c r="N671" s="2"/>
      <c r="O671" s="2"/>
      <c r="P671" s="43">
        <v>264</v>
      </c>
      <c r="Q671" s="43" t="s">
        <v>172</v>
      </c>
      <c r="R671" s="43" t="s">
        <v>271</v>
      </c>
      <c r="S671" s="43" t="s">
        <v>159</v>
      </c>
      <c r="T671" s="43" t="s">
        <v>271</v>
      </c>
      <c r="U671" s="43" t="s">
        <v>159</v>
      </c>
      <c r="V671" s="2" t="str">
        <f t="shared" si="27"/>
        <v>('GL_G_C',NULL,'GL_G_C_01','2021','09','01','몸체와 분리가 가능한 마개 및 잡자재','몸체와 분리가 가능한 마개 및 잡자재','Y','Y','N','N','N','N','264','Y','SYSTEM',NOW(),'SYSTEM',NOW()),</v>
      </c>
    </row>
    <row r="672" spans="1:22" x14ac:dyDescent="0.35">
      <c r="A672" s="43">
        <v>265</v>
      </c>
      <c r="B672" s="43" t="s">
        <v>1786</v>
      </c>
      <c r="C672" s="2"/>
      <c r="D672" s="43" t="s">
        <v>1790</v>
      </c>
      <c r="E672" s="43">
        <v>2021</v>
      </c>
      <c r="F672" s="12" t="s">
        <v>1632</v>
      </c>
      <c r="G672" s="92" t="str">
        <f t="shared" si="25"/>
        <v>01</v>
      </c>
      <c r="H672" s="40" t="s">
        <v>1329</v>
      </c>
      <c r="I672" s="40" t="s">
        <v>1329</v>
      </c>
      <c r="J672" s="92" t="str">
        <f t="shared" si="26"/>
        <v/>
      </c>
      <c r="K672" s="2"/>
      <c r="L672" s="2"/>
      <c r="M672" s="2"/>
      <c r="N672" s="2"/>
      <c r="O672" s="2"/>
      <c r="P672" s="43">
        <v>265</v>
      </c>
      <c r="Q672" s="43" t="s">
        <v>172</v>
      </c>
      <c r="R672" s="43" t="s">
        <v>271</v>
      </c>
      <c r="S672" s="43" t="s">
        <v>159</v>
      </c>
      <c r="T672" s="43" t="s">
        <v>271</v>
      </c>
      <c r="U672" s="43" t="s">
        <v>159</v>
      </c>
      <c r="V672" s="2" t="str">
        <f t="shared" si="27"/>
        <v>('GL_G_D',NULL,'GL_G_D_01','2021','09','01','합성수지를 덧씌운 금속 마개','합성수지를 덧씌운 금속 마개','N','N','N','N','N','N','265','Y','SYSTEM',NOW(),'SYSTEM',NOW()),</v>
      </c>
    </row>
    <row r="673" spans="1:22" x14ac:dyDescent="0.35">
      <c r="A673" s="43">
        <v>266</v>
      </c>
      <c r="B673" s="43" t="s">
        <v>1786</v>
      </c>
      <c r="C673" s="2"/>
      <c r="D673" s="43" t="s">
        <v>1791</v>
      </c>
      <c r="E673" s="43">
        <v>2021</v>
      </c>
      <c r="F673" s="12" t="s">
        <v>1632</v>
      </c>
      <c r="G673" s="92" t="str">
        <f t="shared" si="25"/>
        <v>02</v>
      </c>
      <c r="H673" s="40" t="s">
        <v>1664</v>
      </c>
      <c r="I673" s="40" t="s">
        <v>1664</v>
      </c>
      <c r="J673" s="92" t="str">
        <f t="shared" si="26"/>
        <v/>
      </c>
      <c r="K673" s="2"/>
      <c r="L673" s="2"/>
      <c r="M673" s="2"/>
      <c r="N673" s="2"/>
      <c r="O673" s="2"/>
      <c r="P673" s="43">
        <v>266</v>
      </c>
      <c r="Q673" s="43" t="s">
        <v>172</v>
      </c>
      <c r="R673" s="43" t="s">
        <v>271</v>
      </c>
      <c r="S673" s="43" t="s">
        <v>159</v>
      </c>
      <c r="T673" s="43" t="s">
        <v>271</v>
      </c>
      <c r="U673" s="43" t="s">
        <v>159</v>
      </c>
      <c r="V673" s="2" t="str">
        <f t="shared" si="27"/>
        <v>('GL_G_D',NULL,'GL_G_D_02','2021','09','02','뚜껑·테 분리형 구조','뚜껑·테 분리형 구조','N','N','N','N','N','N','266','Y','SYSTEM',NOW(),'SYSTEM',NOW()),</v>
      </c>
    </row>
    <row r="674" spans="1:22" x14ac:dyDescent="0.35">
      <c r="A674" s="43">
        <v>267</v>
      </c>
      <c r="B674" s="43" t="s">
        <v>1786</v>
      </c>
      <c r="C674" s="2"/>
      <c r="D674" s="43" t="s">
        <v>1792</v>
      </c>
      <c r="E674" s="43">
        <v>2021</v>
      </c>
      <c r="F674" s="12" t="s">
        <v>1632</v>
      </c>
      <c r="G674" s="92" t="str">
        <f t="shared" si="25"/>
        <v>03</v>
      </c>
      <c r="H674" s="40" t="s">
        <v>1665</v>
      </c>
      <c r="I674" s="40" t="s">
        <v>1665</v>
      </c>
      <c r="J674" s="92" t="str">
        <f t="shared" si="26"/>
        <v/>
      </c>
      <c r="K674" s="2"/>
      <c r="L674" s="2"/>
      <c r="M674" s="2"/>
      <c r="N674" s="2"/>
      <c r="O674" s="2"/>
      <c r="P674" s="43">
        <v>267</v>
      </c>
      <c r="Q674" s="43" t="s">
        <v>172</v>
      </c>
      <c r="R674" s="43" t="s">
        <v>271</v>
      </c>
      <c r="S674" s="43" t="s">
        <v>159</v>
      </c>
      <c r="T674" s="43" t="s">
        <v>271</v>
      </c>
      <c r="U674" s="43" t="s">
        <v>159</v>
      </c>
      <c r="V674" s="2" t="str">
        <f t="shared" si="27"/>
        <v>('GL_G_D',NULL,'GL_G_D_03','2021','09','03','몸체와 분리가 불가능한 마개 및 잡자재','몸체와 분리가 불가능한 마개 및 잡자재','N','N','N','N','N','N','267','Y','SYSTEM',NOW(),'SYSTEM',NOW()),</v>
      </c>
    </row>
    <row r="675" spans="1:22" x14ac:dyDescent="0.35">
      <c r="A675" s="43">
        <v>268</v>
      </c>
      <c r="B675" s="43" t="s">
        <v>870</v>
      </c>
      <c r="C675" s="2"/>
      <c r="D675" s="43" t="str">
        <f t="shared" si="24"/>
        <v>CA</v>
      </c>
      <c r="E675" s="43">
        <v>2021</v>
      </c>
      <c r="F675" s="12" t="s">
        <v>1632</v>
      </c>
      <c r="G675" s="92" t="str">
        <f t="shared" si="25"/>
        <v>03</v>
      </c>
      <c r="H675" s="40" t="s">
        <v>1644</v>
      </c>
      <c r="I675" s="40" t="s">
        <v>1644</v>
      </c>
      <c r="J675" s="92" t="str">
        <f t="shared" si="26"/>
        <v/>
      </c>
      <c r="K675" s="2"/>
      <c r="L675" s="2"/>
      <c r="M675" s="2"/>
      <c r="N675" s="2"/>
      <c r="O675" s="2"/>
      <c r="P675" s="43">
        <v>268</v>
      </c>
      <c r="Q675" s="43" t="s">
        <v>172</v>
      </c>
      <c r="R675" s="43" t="s">
        <v>271</v>
      </c>
      <c r="S675" s="43" t="s">
        <v>159</v>
      </c>
      <c r="T675" s="43" t="s">
        <v>271</v>
      </c>
      <c r="U675" s="43" t="s">
        <v>159</v>
      </c>
      <c r="V675" s="2" t="str">
        <f t="shared" si="27"/>
        <v>('GROUP_ID',NULL,'CA','2021','09','03','금속캔','금속캔','N','N','N','N','N','N','268','Y','SYSTEM',NOW(),'SYSTEM',NOW()),</v>
      </c>
    </row>
    <row r="676" spans="1:22" x14ac:dyDescent="0.35">
      <c r="A676" s="43">
        <v>269</v>
      </c>
      <c r="B676" s="43" t="s">
        <v>1793</v>
      </c>
      <c r="C676" s="2"/>
      <c r="D676" s="43" t="str">
        <f t="shared" si="24"/>
        <v>CA_B</v>
      </c>
      <c r="E676" s="43">
        <v>2021</v>
      </c>
      <c r="F676" s="12" t="s">
        <v>1632</v>
      </c>
      <c r="G676" s="92" t="str">
        <f t="shared" si="25"/>
        <v>01</v>
      </c>
      <c r="H676" s="40" t="s">
        <v>1343</v>
      </c>
      <c r="I676" s="40" t="s">
        <v>1343</v>
      </c>
      <c r="J676" s="92" t="str">
        <f t="shared" si="26"/>
        <v/>
      </c>
      <c r="K676" s="2"/>
      <c r="L676" s="2"/>
      <c r="M676" s="2"/>
      <c r="N676" s="2"/>
      <c r="O676" s="2"/>
      <c r="P676" s="43">
        <v>269</v>
      </c>
      <c r="Q676" s="43" t="s">
        <v>172</v>
      </c>
      <c r="R676" s="43" t="s">
        <v>271</v>
      </c>
      <c r="S676" s="43" t="s">
        <v>159</v>
      </c>
      <c r="T676" s="43" t="s">
        <v>271</v>
      </c>
      <c r="U676" s="43" t="s">
        <v>159</v>
      </c>
      <c r="V676" s="2" t="str">
        <f t="shared" si="27"/>
        <v>('CA',NULL,'CA_B','2021','09','01','몸체','몸체','N','N','N','N','N','N','269','Y','SYSTEM',NOW(),'SYSTEM',NOW()),</v>
      </c>
    </row>
    <row r="677" spans="1:22" x14ac:dyDescent="0.35">
      <c r="A677" s="43">
        <v>270</v>
      </c>
      <c r="B677" s="43" t="s">
        <v>1794</v>
      </c>
      <c r="C677" s="2"/>
      <c r="D677" s="43" t="str">
        <f t="shared" si="24"/>
        <v>CA_B_B</v>
      </c>
      <c r="E677" s="43">
        <v>2021</v>
      </c>
      <c r="F677" s="12" t="s">
        <v>1632</v>
      </c>
      <c r="G677" s="92" t="str">
        <f t="shared" si="25"/>
        <v>B</v>
      </c>
      <c r="H677" s="40" t="s">
        <v>1345</v>
      </c>
      <c r="I677" s="40" t="s">
        <v>1345</v>
      </c>
      <c r="J677" s="92" t="str">
        <f t="shared" si="26"/>
        <v/>
      </c>
      <c r="K677" s="2"/>
      <c r="L677" s="2"/>
      <c r="M677" s="2"/>
      <c r="N677" s="2"/>
      <c r="O677" s="2"/>
      <c r="P677" s="43">
        <v>270</v>
      </c>
      <c r="Q677" s="43" t="s">
        <v>172</v>
      </c>
      <c r="R677" s="43" t="s">
        <v>271</v>
      </c>
      <c r="S677" s="43" t="s">
        <v>159</v>
      </c>
      <c r="T677" s="43" t="s">
        <v>271</v>
      </c>
      <c r="U677" s="43" t="s">
        <v>159</v>
      </c>
      <c r="V677" s="2" t="str">
        <f t="shared" si="27"/>
        <v>('CA_B',NULL,'CA_B_B','2021','09','B','우수','우수','N','N','N','N','N','N','270','Y','SYSTEM',NOW(),'SYSTEM',NOW()),</v>
      </c>
    </row>
    <row r="678" spans="1:22" x14ac:dyDescent="0.35">
      <c r="A678" s="43">
        <v>271</v>
      </c>
      <c r="B678" s="43" t="s">
        <v>1794</v>
      </c>
      <c r="C678" s="2"/>
      <c r="D678" s="43" t="str">
        <f t="shared" si="24"/>
        <v>CA_B_C</v>
      </c>
      <c r="E678" s="43">
        <v>2021</v>
      </c>
      <c r="F678" s="12" t="s">
        <v>1632</v>
      </c>
      <c r="G678" s="92" t="str">
        <f t="shared" si="25"/>
        <v>C</v>
      </c>
      <c r="H678" s="40" t="s">
        <v>1349</v>
      </c>
      <c r="I678" s="40" t="s">
        <v>1349</v>
      </c>
      <c r="J678" s="92" t="str">
        <f t="shared" si="26"/>
        <v/>
      </c>
      <c r="K678" s="2"/>
      <c r="L678" s="2"/>
      <c r="M678" s="2"/>
      <c r="N678" s="2"/>
      <c r="O678" s="2"/>
      <c r="P678" s="43">
        <v>271</v>
      </c>
      <c r="Q678" s="43" t="s">
        <v>172</v>
      </c>
      <c r="R678" s="43" t="s">
        <v>271</v>
      </c>
      <c r="S678" s="43" t="s">
        <v>159</v>
      </c>
      <c r="T678" s="43" t="s">
        <v>271</v>
      </c>
      <c r="U678" s="43" t="s">
        <v>159</v>
      </c>
      <c r="V678" s="2" t="str">
        <f t="shared" si="27"/>
        <v>('CA_B',NULL,'CA_B_C','2021','09','C','보통','보통','N','N','N','N','N','N','271','Y','SYSTEM',NOW(),'SYSTEM',NOW()),</v>
      </c>
    </row>
    <row r="679" spans="1:22" x14ac:dyDescent="0.35">
      <c r="A679" s="43">
        <v>272</v>
      </c>
      <c r="B679" s="43" t="s">
        <v>1797</v>
      </c>
      <c r="C679" s="2"/>
      <c r="D679" s="43" t="s">
        <v>1803</v>
      </c>
      <c r="E679" s="43">
        <v>2021</v>
      </c>
      <c r="F679" s="12" t="s">
        <v>1632</v>
      </c>
      <c r="G679" s="92" t="str">
        <f t="shared" si="25"/>
        <v>01</v>
      </c>
      <c r="H679" s="40" t="s">
        <v>1351</v>
      </c>
      <c r="I679" s="40" t="s">
        <v>1351</v>
      </c>
      <c r="J679" s="92" t="str">
        <f t="shared" si="26"/>
        <v>Y</v>
      </c>
      <c r="K679" s="92" t="s">
        <v>1964</v>
      </c>
      <c r="L679" s="2"/>
      <c r="M679" s="2"/>
      <c r="N679" s="2"/>
      <c r="O679" s="2"/>
      <c r="P679" s="43">
        <v>272</v>
      </c>
      <c r="Q679" s="43" t="s">
        <v>172</v>
      </c>
      <c r="R679" s="43" t="s">
        <v>271</v>
      </c>
      <c r="S679" s="43" t="s">
        <v>159</v>
      </c>
      <c r="T679" s="43" t="s">
        <v>271</v>
      </c>
      <c r="U679" s="43" t="s">
        <v>159</v>
      </c>
      <c r="V679" s="2" t="str">
        <f t="shared" si="27"/>
        <v>('CA_B_B',NULL,'CA_B_B_01','2021','09','01','금속 철캔','금속 철캔','Y','Y','N','N','N','N','272','Y','SYSTEM',NOW(),'SYSTEM',NOW()),</v>
      </c>
    </row>
    <row r="680" spans="1:22" x14ac:dyDescent="0.35">
      <c r="A680" s="43">
        <v>273</v>
      </c>
      <c r="B680" s="43" t="s">
        <v>1798</v>
      </c>
      <c r="C680" s="2"/>
      <c r="D680" s="43" t="s">
        <v>1804</v>
      </c>
      <c r="E680" s="43">
        <v>2021</v>
      </c>
      <c r="F680" s="12" t="s">
        <v>1632</v>
      </c>
      <c r="G680" s="92" t="str">
        <f t="shared" si="25"/>
        <v>01</v>
      </c>
      <c r="H680" s="40" t="s">
        <v>1666</v>
      </c>
      <c r="I680" s="40" t="s">
        <v>1666</v>
      </c>
      <c r="J680" s="92" t="str">
        <f t="shared" si="26"/>
        <v>Y</v>
      </c>
      <c r="K680" s="92" t="s">
        <v>1964</v>
      </c>
      <c r="L680" s="2"/>
      <c r="M680" s="2"/>
      <c r="N680" s="2"/>
      <c r="O680" s="2"/>
      <c r="P680" s="43">
        <v>273</v>
      </c>
      <c r="Q680" s="43" t="s">
        <v>172</v>
      </c>
      <c r="R680" s="43" t="s">
        <v>271</v>
      </c>
      <c r="S680" s="43" t="s">
        <v>159</v>
      </c>
      <c r="T680" s="43" t="s">
        <v>271</v>
      </c>
      <c r="U680" s="43" t="s">
        <v>159</v>
      </c>
      <c r="V680" s="2" t="str">
        <f t="shared" si="27"/>
        <v>('CA_B_C',NULL,'CA_B_C_01','2021','09','01','철 이외의 복합재질','철 이외의 복합재질','Y','Y','N','N','N','N','273','Y','SYSTEM',NOW(),'SYSTEM',NOW()),</v>
      </c>
    </row>
    <row r="681" spans="1:22" x14ac:dyDescent="0.35">
      <c r="A681" s="43">
        <v>274</v>
      </c>
      <c r="B681" s="43" t="s">
        <v>1793</v>
      </c>
      <c r="C681" s="2"/>
      <c r="D681" s="43" t="str">
        <f t="shared" si="24"/>
        <v>CA_L</v>
      </c>
      <c r="E681" s="43">
        <v>2021</v>
      </c>
      <c r="F681" s="12" t="s">
        <v>1632</v>
      </c>
      <c r="G681" s="92" t="str">
        <f t="shared" si="25"/>
        <v>02</v>
      </c>
      <c r="H681" s="40" t="s">
        <v>1353</v>
      </c>
      <c r="I681" s="40" t="s">
        <v>1353</v>
      </c>
      <c r="J681" s="92" t="str">
        <f t="shared" si="26"/>
        <v/>
      </c>
      <c r="K681" s="2"/>
      <c r="L681" s="2"/>
      <c r="M681" s="2"/>
      <c r="N681" s="2"/>
      <c r="O681" s="2"/>
      <c r="P681" s="43">
        <v>274</v>
      </c>
      <c r="Q681" s="43" t="s">
        <v>172</v>
      </c>
      <c r="R681" s="43" t="s">
        <v>271</v>
      </c>
      <c r="S681" s="43" t="s">
        <v>159</v>
      </c>
      <c r="T681" s="43" t="s">
        <v>271</v>
      </c>
      <c r="U681" s="43" t="s">
        <v>159</v>
      </c>
      <c r="V681" s="2" t="str">
        <f t="shared" si="27"/>
        <v>('CA',NULL,'CA_L','2021','09','02','라벨','라벨','N','N','N','N','N','N','274','Y','SYSTEM',NOW(),'SYSTEM',NOW()),</v>
      </c>
    </row>
    <row r="682" spans="1:22" x14ac:dyDescent="0.35">
      <c r="A682" s="43">
        <v>275</v>
      </c>
      <c r="B682" s="43" t="s">
        <v>1795</v>
      </c>
      <c r="C682" s="2"/>
      <c r="D682" s="43" t="str">
        <f t="shared" si="24"/>
        <v>CA_L_B</v>
      </c>
      <c r="E682" s="43">
        <v>2021</v>
      </c>
      <c r="F682" s="12" t="s">
        <v>1632</v>
      </c>
      <c r="G682" s="92" t="str">
        <f t="shared" si="25"/>
        <v>B</v>
      </c>
      <c r="H682" s="40" t="s">
        <v>1345</v>
      </c>
      <c r="I682" s="40" t="s">
        <v>1345</v>
      </c>
      <c r="J682" s="92" t="str">
        <f t="shared" si="26"/>
        <v/>
      </c>
      <c r="K682" s="2"/>
      <c r="L682" s="2"/>
      <c r="M682" s="2"/>
      <c r="N682" s="2"/>
      <c r="O682" s="2"/>
      <c r="P682" s="43">
        <v>275</v>
      </c>
      <c r="Q682" s="43" t="s">
        <v>172</v>
      </c>
      <c r="R682" s="43" t="s">
        <v>271</v>
      </c>
      <c r="S682" s="43" t="s">
        <v>159</v>
      </c>
      <c r="T682" s="43" t="s">
        <v>271</v>
      </c>
      <c r="U682" s="43" t="s">
        <v>159</v>
      </c>
      <c r="V682" s="2" t="str">
        <f t="shared" si="27"/>
        <v>('CA_L',NULL,'CA_L_B','2021','09','B','우수','우수','N','N','N','N','N','N','275','Y','SYSTEM',NOW(),'SYSTEM',NOW()),</v>
      </c>
    </row>
    <row r="683" spans="1:22" x14ac:dyDescent="0.35">
      <c r="A683" s="43">
        <v>276</v>
      </c>
      <c r="B683" s="43" t="s">
        <v>1795</v>
      </c>
      <c r="C683" s="2"/>
      <c r="D683" s="43" t="str">
        <f t="shared" si="24"/>
        <v>CA_L_C</v>
      </c>
      <c r="E683" s="43">
        <v>2021</v>
      </c>
      <c r="F683" s="12" t="s">
        <v>1632</v>
      </c>
      <c r="G683" s="92" t="str">
        <f t="shared" si="25"/>
        <v>C</v>
      </c>
      <c r="H683" s="40" t="s">
        <v>1349</v>
      </c>
      <c r="I683" s="40" t="s">
        <v>1349</v>
      </c>
      <c r="J683" s="92" t="str">
        <f t="shared" si="26"/>
        <v/>
      </c>
      <c r="K683" s="2"/>
      <c r="L683" s="2"/>
      <c r="M683" s="2"/>
      <c r="N683" s="2"/>
      <c r="O683" s="2"/>
      <c r="P683" s="43">
        <v>276</v>
      </c>
      <c r="Q683" s="43" t="s">
        <v>172</v>
      </c>
      <c r="R683" s="43" t="s">
        <v>271</v>
      </c>
      <c r="S683" s="43" t="s">
        <v>159</v>
      </c>
      <c r="T683" s="43" t="s">
        <v>271</v>
      </c>
      <c r="U683" s="43" t="s">
        <v>159</v>
      </c>
      <c r="V683" s="2" t="str">
        <f t="shared" si="27"/>
        <v>('CA_L',NULL,'CA_L_C','2021','09','C','보통','보통','N','N','N','N','N','N','276','Y','SYSTEM',NOW(),'SYSTEM',NOW()),</v>
      </c>
    </row>
    <row r="684" spans="1:22" x14ac:dyDescent="0.35">
      <c r="A684" s="43">
        <v>277</v>
      </c>
      <c r="B684" s="43" t="s">
        <v>1799</v>
      </c>
      <c r="C684" s="2"/>
      <c r="D684" s="43" t="s">
        <v>1805</v>
      </c>
      <c r="E684" s="43">
        <v>2021</v>
      </c>
      <c r="F684" s="12" t="s">
        <v>1632</v>
      </c>
      <c r="G684" s="92" t="str">
        <f t="shared" si="25"/>
        <v>01</v>
      </c>
      <c r="H684" s="40" t="s">
        <v>1355</v>
      </c>
      <c r="I684" s="40" t="s">
        <v>1355</v>
      </c>
      <c r="J684" s="92" t="str">
        <f t="shared" si="26"/>
        <v>Y</v>
      </c>
      <c r="K684" s="92" t="s">
        <v>1964</v>
      </c>
      <c r="L684" s="92"/>
      <c r="M684" s="2"/>
      <c r="N684" s="2"/>
      <c r="O684" s="2"/>
      <c r="P684" s="43">
        <v>277</v>
      </c>
      <c r="Q684" s="43" t="s">
        <v>172</v>
      </c>
      <c r="R684" s="43" t="s">
        <v>271</v>
      </c>
      <c r="S684" s="43" t="s">
        <v>159</v>
      </c>
      <c r="T684" s="43" t="s">
        <v>271</v>
      </c>
      <c r="U684" s="43" t="s">
        <v>159</v>
      </c>
      <c r="V684" s="2" t="str">
        <f t="shared" si="27"/>
        <v>('CA_L_B',NULL,'CA_L_B_01','2021','09','01','몸체에 직접 인쇄','몸체에 직접 인쇄','Y','Y','N','N','N','N','277','Y','SYSTEM',NOW(),'SYSTEM',NOW()),</v>
      </c>
    </row>
    <row r="685" spans="1:22" x14ac:dyDescent="0.35">
      <c r="A685" s="43">
        <v>278</v>
      </c>
      <c r="B685" s="43" t="s">
        <v>1799</v>
      </c>
      <c r="C685" s="2"/>
      <c r="D685" s="43" t="s">
        <v>1806</v>
      </c>
      <c r="E685" s="43">
        <v>2021</v>
      </c>
      <c r="F685" s="12" t="s">
        <v>1632</v>
      </c>
      <c r="G685" s="92" t="str">
        <f t="shared" si="25"/>
        <v>02</v>
      </c>
      <c r="H685" s="40" t="s">
        <v>873</v>
      </c>
      <c r="I685" s="40" t="s">
        <v>873</v>
      </c>
      <c r="J685" s="92" t="str">
        <f t="shared" si="26"/>
        <v>Y</v>
      </c>
      <c r="K685" s="2"/>
      <c r="L685" s="2"/>
      <c r="M685" s="2"/>
      <c r="N685" s="2"/>
      <c r="O685" s="2"/>
      <c r="P685" s="43">
        <v>278</v>
      </c>
      <c r="Q685" s="43" t="s">
        <v>172</v>
      </c>
      <c r="R685" s="43" t="s">
        <v>271</v>
      </c>
      <c r="S685" s="43" t="s">
        <v>159</v>
      </c>
      <c r="T685" s="43" t="s">
        <v>271</v>
      </c>
      <c r="U685" s="43" t="s">
        <v>159</v>
      </c>
      <c r="V685" s="2" t="str">
        <f t="shared" si="27"/>
        <v>('CA_L_B',NULL,'CA_L_B_02','2021','09','02','미사용','미사용','Y','N','N','N','N','N','278','Y','SYSTEM',NOW(),'SYSTEM',NOW()),</v>
      </c>
    </row>
    <row r="686" spans="1:22" x14ac:dyDescent="0.35">
      <c r="A686" s="43">
        <v>279</v>
      </c>
      <c r="B686" s="43" t="s">
        <v>1800</v>
      </c>
      <c r="C686" s="2"/>
      <c r="D686" s="43" t="s">
        <v>1807</v>
      </c>
      <c r="E686" s="43">
        <v>2021</v>
      </c>
      <c r="F686" s="12" t="s">
        <v>1632</v>
      </c>
      <c r="G686" s="92" t="str">
        <f t="shared" si="25"/>
        <v>01</v>
      </c>
      <c r="H686" s="40" t="s">
        <v>1667</v>
      </c>
      <c r="I686" s="40" t="s">
        <v>1667</v>
      </c>
      <c r="J686" s="92" t="str">
        <f t="shared" si="26"/>
        <v>Y</v>
      </c>
      <c r="K686" s="92" t="s">
        <v>1964</v>
      </c>
      <c r="L686" s="92" t="s">
        <v>1964</v>
      </c>
      <c r="M686" s="2"/>
      <c r="N686" s="2"/>
      <c r="O686" s="2"/>
      <c r="P686" s="43">
        <v>279</v>
      </c>
      <c r="Q686" s="43" t="s">
        <v>172</v>
      </c>
      <c r="R686" s="43" t="s">
        <v>271</v>
      </c>
      <c r="S686" s="43" t="s">
        <v>159</v>
      </c>
      <c r="T686" s="43" t="s">
        <v>271</v>
      </c>
      <c r="U686" s="43" t="s">
        <v>159</v>
      </c>
      <c r="V686" s="2" t="str">
        <f t="shared" si="27"/>
        <v>('CA_L_C',NULL,'CA_L_C_01','2021','09','01','종이 합성수지 라벨 부착','종이 합성수지 라벨 부착','Y','Y','Y','N','N','N','279','Y','SYSTEM',NOW(),'SYSTEM',NOW()),</v>
      </c>
    </row>
    <row r="687" spans="1:22" x14ac:dyDescent="0.35">
      <c r="A687" s="43">
        <v>280</v>
      </c>
      <c r="B687" s="43" t="s">
        <v>1793</v>
      </c>
      <c r="C687" s="2"/>
      <c r="D687" s="43" t="str">
        <f t="shared" si="24"/>
        <v>CA_G</v>
      </c>
      <c r="E687" s="43">
        <v>2021</v>
      </c>
      <c r="F687" s="12" t="s">
        <v>1632</v>
      </c>
      <c r="G687" s="92" t="str">
        <f t="shared" si="25"/>
        <v>03</v>
      </c>
      <c r="H687" s="40" t="s">
        <v>1643</v>
      </c>
      <c r="I687" s="40" t="s">
        <v>1643</v>
      </c>
      <c r="J687" s="92" t="str">
        <f t="shared" si="26"/>
        <v/>
      </c>
      <c r="K687" s="2"/>
      <c r="L687" s="2"/>
      <c r="M687" s="2"/>
      <c r="N687" s="2"/>
      <c r="O687" s="2"/>
      <c r="P687" s="43">
        <v>280</v>
      </c>
      <c r="Q687" s="43" t="s">
        <v>172</v>
      </c>
      <c r="R687" s="43" t="s">
        <v>271</v>
      </c>
      <c r="S687" s="43" t="s">
        <v>159</v>
      </c>
      <c r="T687" s="43" t="s">
        <v>271</v>
      </c>
      <c r="U687" s="43" t="s">
        <v>159</v>
      </c>
      <c r="V687" s="2" t="str">
        <f t="shared" si="27"/>
        <v>('CA',NULL,'CA_G','2021','09','03','마개및잡자재','마개및잡자재','N','N','N','N','N','N','280','Y','SYSTEM',NOW(),'SYSTEM',NOW()),</v>
      </c>
    </row>
    <row r="688" spans="1:22" x14ac:dyDescent="0.35">
      <c r="A688" s="43">
        <v>281</v>
      </c>
      <c r="B688" s="43" t="s">
        <v>1796</v>
      </c>
      <c r="C688" s="2"/>
      <c r="D688" s="43" t="str">
        <f t="shared" ref="D688:D747" si="28">IF(B688&lt;&gt;"GROUP_ID",B688&amp;"_"&amp;IF(H688="몸체","B",IF(H688="라벨","L",IF(H688="마개및잡자재","G",IF(H688="라벨, 마개및잡자재","S",IF(H688="최우수","A",IF(H688="우수","B",IF(H688="보통","C",IF(H688="어려움","D",RIGHT(D688,2))))))))),IF(H688="종이팩","PA",IF(H688="유리병","GL",IF(H688="금속캔","CA",IF(H688="금속캔(알루미늄)","AL",IF(H688="일반 발포합성수지 단일·복합재질","SY",IF(H688="폴리스티렌페이퍼(PSP)","PO",IF(H688="페트병","PE",IF(H688="단일재질 용기, 트레이류(페트병, 발포합성수지 제외)","TR",IF(H688="합성수지 필름·시트류 (페트병, 발포합성수지 제외)","09","-"))))))))))</f>
        <v>CA_G_B</v>
      </c>
      <c r="E688" s="43">
        <v>2021</v>
      </c>
      <c r="F688" s="12" t="s">
        <v>1632</v>
      </c>
      <c r="G688" s="92" t="str">
        <f t="shared" ref="G688:G751" si="29">IF(H688="종이팩","01",IF(H688="유리병","02",IF(H688="금속캔","03",IF(H688="금속캔(알루미늄)","04",IF(H688="일반 발포합성수지 단일·복합재질","05",IF(H688="폴리스티렌페이퍼(PSP)","06",IF(H688="페트병","07",IF(H688="단일재질 용기, 트레이류(페트병, 발포합성수지 제외)","08",IF(H688="합성수지 필름·시트류 (페트병, 발포합성수지 제외)","09",IF(H688="몸체","01",IF(H688="라벨","02",IF(H688="마개및잡자재","03",IF(H688="라벨, 마개및잡자재","04",IF(H688="최우수","A",IF(H688="우수","B",IF(H688="보통","C",IF(H688="어려움","D",IF(B688&lt;&gt;"",RIGHT(D688,2),"999"))))))))))))))))))</f>
        <v>B</v>
      </c>
      <c r="H688" s="40" t="s">
        <v>1345</v>
      </c>
      <c r="I688" s="40" t="s">
        <v>1345</v>
      </c>
      <c r="J688" s="92" t="str">
        <f t="shared" si="26"/>
        <v/>
      </c>
      <c r="K688" s="2"/>
      <c r="L688" s="2"/>
      <c r="M688" s="2"/>
      <c r="N688" s="2"/>
      <c r="O688" s="2"/>
      <c r="P688" s="43">
        <v>281</v>
      </c>
      <c r="Q688" s="43" t="s">
        <v>172</v>
      </c>
      <c r="R688" s="43" t="s">
        <v>271</v>
      </c>
      <c r="S688" s="43" t="s">
        <v>159</v>
      </c>
      <c r="T688" s="43" t="s">
        <v>271</v>
      </c>
      <c r="U688" s="43" t="s">
        <v>159</v>
      </c>
      <c r="V688" s="2" t="str">
        <f t="shared" si="27"/>
        <v>('CA_G',NULL,'CA_G_B','2021','09','B','우수','우수','N','N','N','N','N','N','281','Y','SYSTEM',NOW(),'SYSTEM',NOW()),</v>
      </c>
    </row>
    <row r="689" spans="1:22" x14ac:dyDescent="0.35">
      <c r="A689" s="43">
        <v>282</v>
      </c>
      <c r="B689" s="43" t="s">
        <v>1796</v>
      </c>
      <c r="C689" s="2"/>
      <c r="D689" s="43" t="str">
        <f t="shared" si="28"/>
        <v>CA_G_C</v>
      </c>
      <c r="E689" s="43">
        <v>2021</v>
      </c>
      <c r="F689" s="12" t="s">
        <v>1632</v>
      </c>
      <c r="G689" s="92" t="str">
        <f t="shared" si="29"/>
        <v>C</v>
      </c>
      <c r="H689" s="40" t="s">
        <v>1349</v>
      </c>
      <c r="I689" s="40" t="s">
        <v>1349</v>
      </c>
      <c r="J689" s="92" t="str">
        <f t="shared" si="26"/>
        <v/>
      </c>
      <c r="K689" s="2"/>
      <c r="L689" s="2"/>
      <c r="M689" s="2"/>
      <c r="N689" s="2"/>
      <c r="O689" s="2"/>
      <c r="P689" s="43">
        <v>282</v>
      </c>
      <c r="Q689" s="43" t="s">
        <v>172</v>
      </c>
      <c r="R689" s="43" t="s">
        <v>271</v>
      </c>
      <c r="S689" s="43" t="s">
        <v>159</v>
      </c>
      <c r="T689" s="43" t="s">
        <v>271</v>
      </c>
      <c r="U689" s="43" t="s">
        <v>159</v>
      </c>
      <c r="V689" s="2" t="str">
        <f t="shared" si="27"/>
        <v>('CA_G',NULL,'CA_G_C','2021','09','C','보통','보통','N','N','N','N','N','N','282','Y','SYSTEM',NOW(),'SYSTEM',NOW()),</v>
      </c>
    </row>
    <row r="690" spans="1:22" x14ac:dyDescent="0.35">
      <c r="A690" s="43">
        <v>283</v>
      </c>
      <c r="B690" s="43" t="s">
        <v>1801</v>
      </c>
      <c r="C690" s="2"/>
      <c r="D690" s="43" t="s">
        <v>1808</v>
      </c>
      <c r="E690" s="43">
        <v>2021</v>
      </c>
      <c r="F690" s="12" t="s">
        <v>1632</v>
      </c>
      <c r="G690" s="92" t="str">
        <f t="shared" si="29"/>
        <v>01</v>
      </c>
      <c r="H690" s="40" t="s">
        <v>1357</v>
      </c>
      <c r="I690" s="40" t="s">
        <v>1357</v>
      </c>
      <c r="J690" s="92" t="str">
        <f t="shared" si="26"/>
        <v>Y</v>
      </c>
      <c r="K690" s="2"/>
      <c r="L690" s="2"/>
      <c r="M690" s="2"/>
      <c r="N690" s="2"/>
      <c r="O690" s="2"/>
      <c r="P690" s="43">
        <v>283</v>
      </c>
      <c r="Q690" s="43" t="s">
        <v>172</v>
      </c>
      <c r="R690" s="43" t="s">
        <v>271</v>
      </c>
      <c r="S690" s="43" t="s">
        <v>159</v>
      </c>
      <c r="T690" s="43" t="s">
        <v>271</v>
      </c>
      <c r="U690" s="43" t="s">
        <v>159</v>
      </c>
      <c r="V690" s="2" t="str">
        <f t="shared" si="27"/>
        <v>('CA_G_B',NULL,'CA_G_B_01','2021','09','01','몸체와 동일한 재질','몸체와 동일한 재질','Y','N','N','N','N','N','283','Y','SYSTEM',NOW(),'SYSTEM',NOW()),</v>
      </c>
    </row>
    <row r="691" spans="1:22" x14ac:dyDescent="0.35">
      <c r="A691" s="43">
        <v>284</v>
      </c>
      <c r="B691" s="43" t="s">
        <v>1801</v>
      </c>
      <c r="C691" s="2"/>
      <c r="D691" s="43" t="s">
        <v>1809</v>
      </c>
      <c r="E691" s="43">
        <v>2021</v>
      </c>
      <c r="F691" s="12" t="s">
        <v>1632</v>
      </c>
      <c r="G691" s="92" t="str">
        <f t="shared" si="29"/>
        <v>02</v>
      </c>
      <c r="H691" s="40" t="s">
        <v>1358</v>
      </c>
      <c r="I691" s="40" t="s">
        <v>1358</v>
      </c>
      <c r="J691" s="92" t="str">
        <f t="shared" si="26"/>
        <v>Y</v>
      </c>
      <c r="K691" s="2"/>
      <c r="L691" s="2"/>
      <c r="M691" s="2"/>
      <c r="N691" s="2"/>
      <c r="O691" s="2"/>
      <c r="P691" s="43">
        <v>284</v>
      </c>
      <c r="Q691" s="43" t="s">
        <v>172</v>
      </c>
      <c r="R691" s="43" t="s">
        <v>271</v>
      </c>
      <c r="S691" s="43" t="s">
        <v>159</v>
      </c>
      <c r="T691" s="43" t="s">
        <v>271</v>
      </c>
      <c r="U691" s="43" t="s">
        <v>159</v>
      </c>
      <c r="V691" s="2" t="str">
        <f t="shared" si="27"/>
        <v>('CA_G_B',NULL,'CA_G_B_02','2021','09','02','알루미늄 재질','알루미늄 재질','Y','N','N','N','N','N','284','Y','SYSTEM',NOW(),'SYSTEM',NOW()),</v>
      </c>
    </row>
    <row r="692" spans="1:22" x14ac:dyDescent="0.35">
      <c r="A692" s="43">
        <v>285</v>
      </c>
      <c r="B692" s="43" t="s">
        <v>1802</v>
      </c>
      <c r="C692" s="2"/>
      <c r="D692" s="43" t="s">
        <v>1810</v>
      </c>
      <c r="E692" s="43">
        <v>2021</v>
      </c>
      <c r="F692" s="12" t="s">
        <v>1632</v>
      </c>
      <c r="G692" s="92" t="str">
        <f t="shared" si="29"/>
        <v>01</v>
      </c>
      <c r="H692" s="40" t="s">
        <v>1668</v>
      </c>
      <c r="I692" s="40" t="s">
        <v>1668</v>
      </c>
      <c r="J692" s="92" t="str">
        <f t="shared" si="26"/>
        <v>Y</v>
      </c>
      <c r="K692" s="2"/>
      <c r="L692" s="2"/>
      <c r="M692" s="2"/>
      <c r="N692" s="2"/>
      <c r="O692" s="2"/>
      <c r="P692" s="43">
        <v>285</v>
      </c>
      <c r="Q692" s="43" t="s">
        <v>172</v>
      </c>
      <c r="R692" s="43" t="s">
        <v>271</v>
      </c>
      <c r="S692" s="43" t="s">
        <v>159</v>
      </c>
      <c r="T692" s="43" t="s">
        <v>271</v>
      </c>
      <c r="U692" s="43" t="s">
        <v>159</v>
      </c>
      <c r="V692" s="2" t="str">
        <f t="shared" si="27"/>
        <v>('CA_G_C',NULL,'CA_G_C_01','2021','09','01','철, 알루미늄 이외의 재질','철, 알루미늄 이외의 재질','Y','N','N','N','N','N','285','Y','SYSTEM',NOW(),'SYSTEM',NOW()),</v>
      </c>
    </row>
    <row r="693" spans="1:22" x14ac:dyDescent="0.35">
      <c r="A693" s="43">
        <v>286</v>
      </c>
      <c r="B693" s="43" t="s">
        <v>870</v>
      </c>
      <c r="C693" s="2"/>
      <c r="D693" s="43" t="str">
        <f t="shared" si="28"/>
        <v>AL</v>
      </c>
      <c r="E693" s="43">
        <v>2021</v>
      </c>
      <c r="F693" s="12" t="s">
        <v>1632</v>
      </c>
      <c r="G693" s="92" t="str">
        <f t="shared" si="29"/>
        <v>04</v>
      </c>
      <c r="H693" s="40" t="s">
        <v>1645</v>
      </c>
      <c r="I693" s="40" t="s">
        <v>1645</v>
      </c>
      <c r="J693" s="92" t="str">
        <f t="shared" si="26"/>
        <v/>
      </c>
      <c r="K693" s="2"/>
      <c r="L693" s="2"/>
      <c r="M693" s="2"/>
      <c r="N693" s="2"/>
      <c r="O693" s="2"/>
      <c r="P693" s="43">
        <v>286</v>
      </c>
      <c r="Q693" s="43" t="s">
        <v>172</v>
      </c>
      <c r="R693" s="43" t="s">
        <v>271</v>
      </c>
      <c r="S693" s="43" t="s">
        <v>159</v>
      </c>
      <c r="T693" s="43" t="s">
        <v>271</v>
      </c>
      <c r="U693" s="43" t="s">
        <v>159</v>
      </c>
      <c r="V693" s="2" t="str">
        <f t="shared" si="27"/>
        <v>('GROUP_ID',NULL,'AL','2021','09','04','금속캔(알루미늄)','금속캔(알루미늄)','N','N','N','N','N','N','286','Y','SYSTEM',NOW(),'SYSTEM',NOW()),</v>
      </c>
    </row>
    <row r="694" spans="1:22" x14ac:dyDescent="0.35">
      <c r="A694" s="43">
        <v>287</v>
      </c>
      <c r="B694" s="43" t="s">
        <v>1811</v>
      </c>
      <c r="C694" s="2"/>
      <c r="D694" s="43" t="str">
        <f t="shared" si="28"/>
        <v>AL_B</v>
      </c>
      <c r="E694" s="43">
        <v>2021</v>
      </c>
      <c r="F694" s="12" t="s">
        <v>1632</v>
      </c>
      <c r="G694" s="92" t="str">
        <f t="shared" si="29"/>
        <v>01</v>
      </c>
      <c r="H694" s="40" t="s">
        <v>1343</v>
      </c>
      <c r="I694" s="40" t="s">
        <v>1343</v>
      </c>
      <c r="J694" s="92" t="str">
        <f t="shared" si="26"/>
        <v/>
      </c>
      <c r="K694" s="2"/>
      <c r="L694" s="2"/>
      <c r="M694" s="2"/>
      <c r="N694" s="2"/>
      <c r="O694" s="2"/>
      <c r="P694" s="43">
        <v>287</v>
      </c>
      <c r="Q694" s="43" t="s">
        <v>172</v>
      </c>
      <c r="R694" s="43" t="s">
        <v>271</v>
      </c>
      <c r="S694" s="43" t="s">
        <v>159</v>
      </c>
      <c r="T694" s="43" t="s">
        <v>271</v>
      </c>
      <c r="U694" s="43" t="s">
        <v>159</v>
      </c>
      <c r="V694" s="2" t="str">
        <f t="shared" si="27"/>
        <v>('AL',NULL,'AL_B','2021','09','01','몸체','몸체','N','N','N','N','N','N','287','Y','SYSTEM',NOW(),'SYSTEM',NOW()),</v>
      </c>
    </row>
    <row r="695" spans="1:22" x14ac:dyDescent="0.35">
      <c r="A695" s="43">
        <v>288</v>
      </c>
      <c r="B695" s="43" t="s">
        <v>1812</v>
      </c>
      <c r="C695" s="2"/>
      <c r="D695" s="43" t="str">
        <f t="shared" si="28"/>
        <v>AL_B_B</v>
      </c>
      <c r="E695" s="43">
        <v>2021</v>
      </c>
      <c r="F695" s="12" t="s">
        <v>1632</v>
      </c>
      <c r="G695" s="92" t="str">
        <f t="shared" si="29"/>
        <v>B</v>
      </c>
      <c r="H695" s="40" t="s">
        <v>1345</v>
      </c>
      <c r="I695" s="40" t="s">
        <v>1345</v>
      </c>
      <c r="J695" s="92" t="str">
        <f t="shared" si="26"/>
        <v/>
      </c>
      <c r="K695" s="2"/>
      <c r="L695" s="2"/>
      <c r="M695" s="2"/>
      <c r="N695" s="2"/>
      <c r="O695" s="2"/>
      <c r="P695" s="43">
        <v>288</v>
      </c>
      <c r="Q695" s="43" t="s">
        <v>172</v>
      </c>
      <c r="R695" s="43" t="s">
        <v>271</v>
      </c>
      <c r="S695" s="43" t="s">
        <v>159</v>
      </c>
      <c r="T695" s="43" t="s">
        <v>271</v>
      </c>
      <c r="U695" s="43" t="s">
        <v>159</v>
      </c>
      <c r="V695" s="2" t="str">
        <f t="shared" si="27"/>
        <v>('AL_B',NULL,'AL_B_B','2021','09','B','우수','우수','N','N','N','N','N','N','288','Y','SYSTEM',NOW(),'SYSTEM',NOW()),</v>
      </c>
    </row>
    <row r="696" spans="1:22" x14ac:dyDescent="0.35">
      <c r="A696" s="43">
        <v>289</v>
      </c>
      <c r="B696" s="43" t="s">
        <v>1812</v>
      </c>
      <c r="C696" s="2"/>
      <c r="D696" s="43" t="str">
        <f t="shared" si="28"/>
        <v>AL_B_D</v>
      </c>
      <c r="E696" s="43">
        <v>2021</v>
      </c>
      <c r="F696" s="12" t="s">
        <v>1632</v>
      </c>
      <c r="G696" s="92" t="str">
        <f t="shared" si="29"/>
        <v>D</v>
      </c>
      <c r="H696" s="40" t="s">
        <v>1347</v>
      </c>
      <c r="I696" s="40" t="s">
        <v>1347</v>
      </c>
      <c r="J696" s="92" t="str">
        <f t="shared" si="26"/>
        <v/>
      </c>
      <c r="K696" s="2"/>
      <c r="L696" s="2"/>
      <c r="M696" s="2"/>
      <c r="N696" s="2"/>
      <c r="O696" s="2"/>
      <c r="P696" s="43">
        <v>289</v>
      </c>
      <c r="Q696" s="43" t="s">
        <v>172</v>
      </c>
      <c r="R696" s="43" t="s">
        <v>271</v>
      </c>
      <c r="S696" s="43" t="s">
        <v>159</v>
      </c>
      <c r="T696" s="43" t="s">
        <v>271</v>
      </c>
      <c r="U696" s="43" t="s">
        <v>159</v>
      </c>
      <c r="V696" s="2" t="str">
        <f t="shared" si="27"/>
        <v>('AL_B',NULL,'AL_B_D','2021','09','D','어려움','어려움','N','N','N','N','N','N','289','Y','SYSTEM',NOW(),'SYSTEM',NOW()),</v>
      </c>
    </row>
    <row r="697" spans="1:22" x14ac:dyDescent="0.35">
      <c r="A697" s="43">
        <v>290</v>
      </c>
      <c r="B697" s="43" t="s">
        <v>1832</v>
      </c>
      <c r="C697" s="2"/>
      <c r="D697" s="43" t="s">
        <v>1834</v>
      </c>
      <c r="E697" s="43">
        <v>2021</v>
      </c>
      <c r="F697" s="12" t="s">
        <v>1632</v>
      </c>
      <c r="G697" s="92" t="str">
        <f t="shared" si="29"/>
        <v>01</v>
      </c>
      <c r="H697" s="40" t="s">
        <v>1365</v>
      </c>
      <c r="I697" s="40" t="s">
        <v>1365</v>
      </c>
      <c r="J697" s="92" t="str">
        <f t="shared" si="26"/>
        <v>Y</v>
      </c>
      <c r="K697" s="92" t="s">
        <v>1964</v>
      </c>
      <c r="L697" s="2"/>
      <c r="M697" s="2"/>
      <c r="N697" s="2"/>
      <c r="O697" s="2"/>
      <c r="P697" s="43">
        <v>290</v>
      </c>
      <c r="Q697" s="43" t="s">
        <v>172</v>
      </c>
      <c r="R697" s="43" t="s">
        <v>271</v>
      </c>
      <c r="S697" s="43" t="s">
        <v>159</v>
      </c>
      <c r="T697" s="43" t="s">
        <v>271</v>
      </c>
      <c r="U697" s="43" t="s">
        <v>159</v>
      </c>
      <c r="V697" s="2" t="str">
        <f t="shared" si="27"/>
        <v>('AL_B_B',NULL,'AL_B_B_01','2021','09','01','금속 알루미늄 캔','금속 알루미늄 캔','Y','Y','N','N','N','N','290','Y','SYSTEM',NOW(),'SYSTEM',NOW()),</v>
      </c>
    </row>
    <row r="698" spans="1:22" x14ac:dyDescent="0.35">
      <c r="A698" s="43">
        <v>291</v>
      </c>
      <c r="B698" s="43" t="s">
        <v>1833</v>
      </c>
      <c r="C698" s="2"/>
      <c r="D698" s="43" t="s">
        <v>1835</v>
      </c>
      <c r="E698" s="43">
        <v>2021</v>
      </c>
      <c r="F698" s="12" t="s">
        <v>1632</v>
      </c>
      <c r="G698" s="92" t="str">
        <f t="shared" si="29"/>
        <v>01</v>
      </c>
      <c r="H698" s="40" t="s">
        <v>1669</v>
      </c>
      <c r="I698" s="40" t="s">
        <v>1669</v>
      </c>
      <c r="J698" s="92" t="str">
        <f t="shared" si="26"/>
        <v/>
      </c>
      <c r="K698" s="2"/>
      <c r="L698" s="2"/>
      <c r="M698" s="2"/>
      <c r="N698" s="2"/>
      <c r="O698" s="2"/>
      <c r="P698" s="43">
        <v>291</v>
      </c>
      <c r="Q698" s="43" t="s">
        <v>172</v>
      </c>
      <c r="R698" s="43" t="s">
        <v>271</v>
      </c>
      <c r="S698" s="43" t="s">
        <v>159</v>
      </c>
      <c r="T698" s="43" t="s">
        <v>271</v>
      </c>
      <c r="U698" s="43" t="s">
        <v>159</v>
      </c>
      <c r="V698" s="2" t="str">
        <f t="shared" si="27"/>
        <v>('AL_B_D',NULL,'AL_B_D_01','2021','09','01','알루미늄 이외의 복합재질 구조','알루미늄 이외의 복합재질 구조','N','N','N','N','N','N','291','Y','SYSTEM',NOW(),'SYSTEM',NOW()),</v>
      </c>
    </row>
    <row r="699" spans="1:22" x14ac:dyDescent="0.35">
      <c r="A699" s="43">
        <v>292</v>
      </c>
      <c r="B699" s="43" t="s">
        <v>1811</v>
      </c>
      <c r="C699" s="2"/>
      <c r="D699" s="43" t="str">
        <f t="shared" si="28"/>
        <v>AL_L</v>
      </c>
      <c r="E699" s="43">
        <v>2021</v>
      </c>
      <c r="F699" s="12" t="s">
        <v>1632</v>
      </c>
      <c r="G699" s="92" t="str">
        <f t="shared" si="29"/>
        <v>02</v>
      </c>
      <c r="H699" s="40" t="s">
        <v>1353</v>
      </c>
      <c r="I699" s="40" t="s">
        <v>1353</v>
      </c>
      <c r="J699" s="92" t="str">
        <f t="shared" si="26"/>
        <v/>
      </c>
      <c r="K699" s="2"/>
      <c r="L699" s="2"/>
      <c r="M699" s="2"/>
      <c r="N699" s="2"/>
      <c r="O699" s="2"/>
      <c r="P699" s="43">
        <v>292</v>
      </c>
      <c r="Q699" s="43" t="s">
        <v>172</v>
      </c>
      <c r="R699" s="43" t="s">
        <v>271</v>
      </c>
      <c r="S699" s="43" t="s">
        <v>159</v>
      </c>
      <c r="T699" s="43" t="s">
        <v>271</v>
      </c>
      <c r="U699" s="43" t="s">
        <v>159</v>
      </c>
      <c r="V699" s="2" t="str">
        <f t="shared" si="27"/>
        <v>('AL',NULL,'AL_L','2021','09','02','라벨','라벨','N','N','N','N','N','N','292','Y','SYSTEM',NOW(),'SYSTEM',NOW()),</v>
      </c>
    </row>
    <row r="700" spans="1:22" x14ac:dyDescent="0.35">
      <c r="A700" s="43">
        <v>293</v>
      </c>
      <c r="B700" s="43" t="s">
        <v>1813</v>
      </c>
      <c r="C700" s="2"/>
      <c r="D700" s="43" t="str">
        <f t="shared" si="28"/>
        <v>AL_L_B</v>
      </c>
      <c r="E700" s="43">
        <v>2021</v>
      </c>
      <c r="F700" s="12" t="s">
        <v>1632</v>
      </c>
      <c r="G700" s="92" t="str">
        <f t="shared" si="29"/>
        <v>B</v>
      </c>
      <c r="H700" s="40" t="s">
        <v>1345</v>
      </c>
      <c r="I700" s="40" t="s">
        <v>1345</v>
      </c>
      <c r="J700" s="92" t="str">
        <f t="shared" si="26"/>
        <v/>
      </c>
      <c r="K700" s="2"/>
      <c r="L700" s="2"/>
      <c r="M700" s="2"/>
      <c r="N700" s="2"/>
      <c r="O700" s="2"/>
      <c r="P700" s="43">
        <v>293</v>
      </c>
      <c r="Q700" s="43" t="s">
        <v>172</v>
      </c>
      <c r="R700" s="43" t="s">
        <v>271</v>
      </c>
      <c r="S700" s="43" t="s">
        <v>159</v>
      </c>
      <c r="T700" s="43" t="s">
        <v>271</v>
      </c>
      <c r="U700" s="43" t="s">
        <v>159</v>
      </c>
      <c r="V700" s="2" t="str">
        <f t="shared" si="27"/>
        <v>('AL_L',NULL,'AL_L_B','2021','09','B','우수','우수','N','N','N','N','N','N','293','Y','SYSTEM',NOW(),'SYSTEM',NOW()),</v>
      </c>
    </row>
    <row r="701" spans="1:22" x14ac:dyDescent="0.35">
      <c r="A701" s="43">
        <v>294</v>
      </c>
      <c r="B701" s="43" t="s">
        <v>1813</v>
      </c>
      <c r="C701" s="2"/>
      <c r="D701" s="43" t="str">
        <f t="shared" si="28"/>
        <v>AL_L_C</v>
      </c>
      <c r="E701" s="43">
        <v>2021</v>
      </c>
      <c r="F701" s="12" t="s">
        <v>1632</v>
      </c>
      <c r="G701" s="92" t="str">
        <f t="shared" si="29"/>
        <v>C</v>
      </c>
      <c r="H701" s="40" t="s">
        <v>1349</v>
      </c>
      <c r="I701" s="40" t="s">
        <v>1349</v>
      </c>
      <c r="J701" s="92" t="str">
        <f t="shared" si="26"/>
        <v/>
      </c>
      <c r="K701" s="2"/>
      <c r="L701" s="2"/>
      <c r="M701" s="2"/>
      <c r="N701" s="2"/>
      <c r="O701" s="2"/>
      <c r="P701" s="43">
        <v>294</v>
      </c>
      <c r="Q701" s="43" t="s">
        <v>172</v>
      </c>
      <c r="R701" s="43" t="s">
        <v>271</v>
      </c>
      <c r="S701" s="43" t="s">
        <v>159</v>
      </c>
      <c r="T701" s="43" t="s">
        <v>271</v>
      </c>
      <c r="U701" s="43" t="s">
        <v>159</v>
      </c>
      <c r="V701" s="2" t="str">
        <f t="shared" si="27"/>
        <v>('AL_L',NULL,'AL_L_C','2021','09','C','보통','보통','N','N','N','N','N','N','294','Y','SYSTEM',NOW(),'SYSTEM',NOW()),</v>
      </c>
    </row>
    <row r="702" spans="1:22" x14ac:dyDescent="0.35">
      <c r="A702" s="43">
        <v>295</v>
      </c>
      <c r="B702" s="43" t="s">
        <v>1813</v>
      </c>
      <c r="C702" s="2"/>
      <c r="D702" s="43" t="str">
        <f t="shared" si="28"/>
        <v>AL_L_D</v>
      </c>
      <c r="E702" s="43">
        <v>2021</v>
      </c>
      <c r="F702" s="12" t="s">
        <v>1632</v>
      </c>
      <c r="G702" s="92" t="str">
        <f t="shared" si="29"/>
        <v>D</v>
      </c>
      <c r="H702" s="40" t="s">
        <v>1347</v>
      </c>
      <c r="I702" s="40" t="s">
        <v>1347</v>
      </c>
      <c r="J702" s="92" t="str">
        <f t="shared" si="26"/>
        <v/>
      </c>
      <c r="K702" s="2"/>
      <c r="L702" s="2"/>
      <c r="M702" s="2"/>
      <c r="N702" s="2"/>
      <c r="O702" s="2"/>
      <c r="P702" s="43">
        <v>295</v>
      </c>
      <c r="Q702" s="43" t="s">
        <v>172</v>
      </c>
      <c r="R702" s="43" t="s">
        <v>271</v>
      </c>
      <c r="S702" s="43" t="s">
        <v>159</v>
      </c>
      <c r="T702" s="43" t="s">
        <v>271</v>
      </c>
      <c r="U702" s="43" t="s">
        <v>159</v>
      </c>
      <c r="V702" s="2" t="str">
        <f t="shared" si="27"/>
        <v>('AL_L',NULL,'AL_L_D','2021','09','D','어려움','어려움','N','N','N','N','N','N','295','Y','SYSTEM',NOW(),'SYSTEM',NOW()),</v>
      </c>
    </row>
    <row r="703" spans="1:22" x14ac:dyDescent="0.35">
      <c r="A703" s="43">
        <v>296</v>
      </c>
      <c r="B703" s="43" t="s">
        <v>1836</v>
      </c>
      <c r="C703" s="2"/>
      <c r="D703" s="43" t="s">
        <v>1871</v>
      </c>
      <c r="E703" s="43">
        <v>2021</v>
      </c>
      <c r="F703" s="12" t="s">
        <v>1632</v>
      </c>
      <c r="G703" s="92" t="str">
        <f t="shared" si="29"/>
        <v>01</v>
      </c>
      <c r="H703" s="40" t="s">
        <v>1355</v>
      </c>
      <c r="I703" s="40" t="s">
        <v>1355</v>
      </c>
      <c r="J703" s="92" t="str">
        <f t="shared" si="26"/>
        <v>Y</v>
      </c>
      <c r="K703" s="92" t="s">
        <v>1964</v>
      </c>
      <c r="L703" s="2"/>
      <c r="M703" s="2"/>
      <c r="N703" s="2"/>
      <c r="O703" s="2"/>
      <c r="P703" s="43">
        <v>296</v>
      </c>
      <c r="Q703" s="43" t="s">
        <v>172</v>
      </c>
      <c r="R703" s="43" t="s">
        <v>271</v>
      </c>
      <c r="S703" s="43" t="s">
        <v>159</v>
      </c>
      <c r="T703" s="43" t="s">
        <v>271</v>
      </c>
      <c r="U703" s="43" t="s">
        <v>159</v>
      </c>
      <c r="V703" s="2" t="str">
        <f t="shared" si="27"/>
        <v>('AL_L_B',NULL,'AL_L_B_01','2021','09','01','몸체에 직접 인쇄','몸체에 직접 인쇄','Y','Y','N','N','N','N','296','Y','SYSTEM',NOW(),'SYSTEM',NOW()),</v>
      </c>
    </row>
    <row r="704" spans="1:22" x14ac:dyDescent="0.35">
      <c r="A704" s="43">
        <v>297</v>
      </c>
      <c r="B704" s="43" t="s">
        <v>1836</v>
      </c>
      <c r="C704" s="2"/>
      <c r="D704" s="43" t="s">
        <v>1872</v>
      </c>
      <c r="E704" s="43">
        <v>2021</v>
      </c>
      <c r="F704" s="12" t="s">
        <v>1632</v>
      </c>
      <c r="G704" s="92" t="str">
        <f t="shared" si="29"/>
        <v>02</v>
      </c>
      <c r="H704" s="40" t="s">
        <v>873</v>
      </c>
      <c r="I704" s="40" t="s">
        <v>873</v>
      </c>
      <c r="J704" s="92" t="str">
        <f t="shared" si="26"/>
        <v>Y</v>
      </c>
      <c r="K704" s="2"/>
      <c r="L704" s="2"/>
      <c r="M704" s="2"/>
      <c r="N704" s="2"/>
      <c r="O704" s="2"/>
      <c r="P704" s="43">
        <v>297</v>
      </c>
      <c r="Q704" s="43" t="s">
        <v>172</v>
      </c>
      <c r="R704" s="43" t="s">
        <v>271</v>
      </c>
      <c r="S704" s="43" t="s">
        <v>159</v>
      </c>
      <c r="T704" s="43" t="s">
        <v>271</v>
      </c>
      <c r="U704" s="43" t="s">
        <v>159</v>
      </c>
      <c r="V704" s="2" t="str">
        <f t="shared" si="27"/>
        <v>('AL_L_B',NULL,'AL_L_B_02','2021','09','02','미사용','미사용','Y','N','N','N','N','N','297','Y','SYSTEM',NOW(),'SYSTEM',NOW()),</v>
      </c>
    </row>
    <row r="705" spans="1:22" x14ac:dyDescent="0.35">
      <c r="A705" s="43">
        <v>298</v>
      </c>
      <c r="B705" s="43" t="s">
        <v>1836</v>
      </c>
      <c r="C705" s="2"/>
      <c r="D705" s="43" t="s">
        <v>1873</v>
      </c>
      <c r="E705" s="43">
        <v>2021</v>
      </c>
      <c r="F705" s="12" t="s">
        <v>1632</v>
      </c>
      <c r="G705" s="92" t="str">
        <f t="shared" si="29"/>
        <v>03</v>
      </c>
      <c r="H705" s="40" t="s">
        <v>1670</v>
      </c>
      <c r="I705" s="40" t="s">
        <v>1670</v>
      </c>
      <c r="J705" s="92" t="str">
        <f t="shared" si="26"/>
        <v>Y</v>
      </c>
      <c r="K705" s="92" t="s">
        <v>1964</v>
      </c>
      <c r="L705" s="2"/>
      <c r="M705" s="2"/>
      <c r="N705" s="2"/>
      <c r="O705" s="2"/>
      <c r="P705" s="43">
        <v>298</v>
      </c>
      <c r="Q705" s="43" t="s">
        <v>172</v>
      </c>
      <c r="R705" s="43" t="s">
        <v>271</v>
      </c>
      <c r="S705" s="43" t="s">
        <v>159</v>
      </c>
      <c r="T705" s="43" t="s">
        <v>271</v>
      </c>
      <c r="U705" s="43" t="s">
        <v>159</v>
      </c>
      <c r="V705" s="2" t="str">
        <f t="shared" si="27"/>
        <v>('AL_L_B',NULL,'AL_L_B_03','2021','09','03','몸체와 다른 재질로서 몸체와 분리 가능한 경우','몸체와 다른 재질로서 몸체와 분리 가능한 경우','Y','Y','N','N','N','N','298','Y','SYSTEM',NOW(),'SYSTEM',NOW()),</v>
      </c>
    </row>
    <row r="706" spans="1:22" x14ac:dyDescent="0.35">
      <c r="A706" s="43">
        <v>299</v>
      </c>
      <c r="B706" s="43" t="s">
        <v>1837</v>
      </c>
      <c r="C706" s="2"/>
      <c r="D706" s="43" t="s">
        <v>1874</v>
      </c>
      <c r="E706" s="43">
        <v>2021</v>
      </c>
      <c r="F706" s="12" t="s">
        <v>1632</v>
      </c>
      <c r="G706" s="92" t="str">
        <f t="shared" si="29"/>
        <v>01</v>
      </c>
      <c r="H706" s="40" t="s">
        <v>1357</v>
      </c>
      <c r="I706" s="40" t="s">
        <v>1357</v>
      </c>
      <c r="J706" s="92" t="str">
        <f t="shared" si="26"/>
        <v>Y</v>
      </c>
      <c r="K706" s="92"/>
      <c r="L706" s="2"/>
      <c r="M706" s="2"/>
      <c r="N706" s="2"/>
      <c r="O706" s="2"/>
      <c r="P706" s="43">
        <v>299</v>
      </c>
      <c r="Q706" s="43" t="s">
        <v>172</v>
      </c>
      <c r="R706" s="43" t="s">
        <v>271</v>
      </c>
      <c r="S706" s="43" t="s">
        <v>159</v>
      </c>
      <c r="T706" s="43" t="s">
        <v>271</v>
      </c>
      <c r="U706" s="43" t="s">
        <v>159</v>
      </c>
      <c r="V706" s="2" t="str">
        <f t="shared" si="27"/>
        <v>('AL_L_C',NULL,'AL_L_C_01','2021','09','01','몸체와 동일한 재질','몸체와 동일한 재질','Y','N','N','N','N','N','299','Y','SYSTEM',NOW(),'SYSTEM',NOW()),</v>
      </c>
    </row>
    <row r="707" spans="1:22" x14ac:dyDescent="0.35">
      <c r="A707" s="43">
        <v>300</v>
      </c>
      <c r="B707" s="43" t="s">
        <v>1837</v>
      </c>
      <c r="C707" s="2"/>
      <c r="D707" s="43" t="s">
        <v>1875</v>
      </c>
      <c r="E707" s="43">
        <v>2021</v>
      </c>
      <c r="F707" s="12" t="s">
        <v>1632</v>
      </c>
      <c r="G707" s="92" t="str">
        <f t="shared" si="29"/>
        <v>02</v>
      </c>
      <c r="H707" s="40" t="s">
        <v>1671</v>
      </c>
      <c r="I707" s="40" t="s">
        <v>1671</v>
      </c>
      <c r="J707" s="92" t="str">
        <f t="shared" si="26"/>
        <v>Y</v>
      </c>
      <c r="K707" s="92" t="s">
        <v>1964</v>
      </c>
      <c r="L707" s="2"/>
      <c r="M707" s="2"/>
      <c r="N707" s="2"/>
      <c r="O707" s="2"/>
      <c r="P707" s="43">
        <v>300</v>
      </c>
      <c r="Q707" s="43" t="s">
        <v>172</v>
      </c>
      <c r="R707" s="43" t="s">
        <v>271</v>
      </c>
      <c r="S707" s="43" t="s">
        <v>159</v>
      </c>
      <c r="T707" s="43" t="s">
        <v>271</v>
      </c>
      <c r="U707" s="43" t="s">
        <v>159</v>
      </c>
      <c r="V707" s="2" t="str">
        <f t="shared" si="27"/>
        <v>('AL_L_C',NULL,'AL_L_C_02','2021','09','02','몸체와 다른 재질로서 몸체와 분리가 가능한 경우','몸체와 다른 재질로서 몸체와 분리가 가능한 경우','Y','Y','N','N','N','N','300','Y','SYSTEM',NOW(),'SYSTEM',NOW()),</v>
      </c>
    </row>
    <row r="708" spans="1:22" x14ac:dyDescent="0.35">
      <c r="A708" s="43">
        <v>301</v>
      </c>
      <c r="B708" s="43" t="s">
        <v>1837</v>
      </c>
      <c r="C708" s="2"/>
      <c r="D708" s="43" t="s">
        <v>1876</v>
      </c>
      <c r="E708" s="43">
        <v>2021</v>
      </c>
      <c r="F708" s="12" t="s">
        <v>1632</v>
      </c>
      <c r="G708" s="92" t="str">
        <f t="shared" si="29"/>
        <v>03</v>
      </c>
      <c r="H708" s="40" t="s">
        <v>1672</v>
      </c>
      <c r="I708" s="40" t="s">
        <v>1672</v>
      </c>
      <c r="J708" s="92" t="str">
        <f t="shared" si="26"/>
        <v>Y</v>
      </c>
      <c r="K708" s="92" t="s">
        <v>1964</v>
      </c>
      <c r="L708" s="2"/>
      <c r="M708" s="2"/>
      <c r="N708" s="2"/>
      <c r="O708" s="2"/>
      <c r="P708" s="43">
        <v>301</v>
      </c>
      <c r="Q708" s="43" t="s">
        <v>172</v>
      </c>
      <c r="R708" s="43" t="s">
        <v>271</v>
      </c>
      <c r="S708" s="43" t="s">
        <v>159</v>
      </c>
      <c r="T708" s="43" t="s">
        <v>271</v>
      </c>
      <c r="U708" s="43" t="s">
        <v>159</v>
      </c>
      <c r="V708" s="2" t="str">
        <f t="shared" si="27"/>
        <v>('AL_L_C',NULL,'AL_L_C_03','2021','09','03','소비자로 하여금 해당 라벨을 분리하여 배출하도록 유도하는 문구를 기재하지 않은 경우','소비자로 하여금 해당 라벨을 분리하여 배출하도록 유도하는 문구를 기재하지 않은 경우','Y','Y','N','N','N','N','301','Y','SYSTEM',NOW(),'SYSTEM',NOW()),</v>
      </c>
    </row>
    <row r="709" spans="1:22" x14ac:dyDescent="0.35">
      <c r="A709" s="43">
        <v>302</v>
      </c>
      <c r="B709" s="43" t="s">
        <v>1838</v>
      </c>
      <c r="C709" s="2"/>
      <c r="D709" s="43" t="s">
        <v>1877</v>
      </c>
      <c r="E709" s="43">
        <v>2021</v>
      </c>
      <c r="F709" s="12" t="s">
        <v>1632</v>
      </c>
      <c r="G709" s="92" t="str">
        <f t="shared" si="29"/>
        <v>01</v>
      </c>
      <c r="H709" s="40" t="s">
        <v>1364</v>
      </c>
      <c r="I709" s="40" t="s">
        <v>1364</v>
      </c>
      <c r="J709" s="92" t="str">
        <f t="shared" si="26"/>
        <v/>
      </c>
      <c r="K709" s="2"/>
      <c r="L709" s="2"/>
      <c r="M709" s="2"/>
      <c r="N709" s="2"/>
      <c r="O709" s="2"/>
      <c r="P709" s="43">
        <v>302</v>
      </c>
      <c r="Q709" s="43" t="s">
        <v>172</v>
      </c>
      <c r="R709" s="43" t="s">
        <v>271</v>
      </c>
      <c r="S709" s="43" t="s">
        <v>159</v>
      </c>
      <c r="T709" s="43" t="s">
        <v>271</v>
      </c>
      <c r="U709" s="43" t="s">
        <v>159</v>
      </c>
      <c r="V709" s="2" t="str">
        <f t="shared" si="27"/>
        <v>('AL_L_D',NULL,'AL_L_D_01','2021','09','01','몸체와 다른 재질로서 몸체와 분리가 불가능한 경우','몸체와 다른 재질로서 몸체와 분리가 불가능한 경우','N','N','N','N','N','N','302','Y','SYSTEM',NOW(),'SYSTEM',NOW()),</v>
      </c>
    </row>
    <row r="710" spans="1:22" x14ac:dyDescent="0.35">
      <c r="A710" s="43">
        <v>303</v>
      </c>
      <c r="B710" s="43" t="s">
        <v>1811</v>
      </c>
      <c r="C710" s="2"/>
      <c r="D710" s="43" t="str">
        <f t="shared" si="28"/>
        <v>AL_G</v>
      </c>
      <c r="E710" s="43">
        <v>2021</v>
      </c>
      <c r="F710" s="12" t="s">
        <v>1632</v>
      </c>
      <c r="G710" s="92" t="str">
        <f t="shared" si="29"/>
        <v>03</v>
      </c>
      <c r="H710" s="40" t="s">
        <v>1643</v>
      </c>
      <c r="I710" s="40" t="s">
        <v>1643</v>
      </c>
      <c r="J710" s="92" t="str">
        <f t="shared" si="26"/>
        <v/>
      </c>
      <c r="K710" s="2"/>
      <c r="L710" s="2"/>
      <c r="M710" s="2"/>
      <c r="N710" s="2"/>
      <c r="O710" s="2"/>
      <c r="P710" s="43">
        <v>303</v>
      </c>
      <c r="Q710" s="43" t="s">
        <v>172</v>
      </c>
      <c r="R710" s="43" t="s">
        <v>271</v>
      </c>
      <c r="S710" s="43" t="s">
        <v>159</v>
      </c>
      <c r="T710" s="43" t="s">
        <v>271</v>
      </c>
      <c r="U710" s="43" t="s">
        <v>159</v>
      </c>
      <c r="V710" s="2" t="str">
        <f t="shared" si="27"/>
        <v>('AL',NULL,'AL_G','2021','09','03','마개및잡자재','마개및잡자재','N','N','N','N','N','N','303','Y','SYSTEM',NOW(),'SYSTEM',NOW()),</v>
      </c>
    </row>
    <row r="711" spans="1:22" x14ac:dyDescent="0.35">
      <c r="A711" s="43">
        <v>304</v>
      </c>
      <c r="B711" s="43" t="s">
        <v>1814</v>
      </c>
      <c r="C711" s="2"/>
      <c r="D711" s="43" t="str">
        <f t="shared" si="28"/>
        <v>AL_G_B</v>
      </c>
      <c r="E711" s="43">
        <v>2021</v>
      </c>
      <c r="F711" s="12" t="s">
        <v>1632</v>
      </c>
      <c r="G711" s="92" t="str">
        <f t="shared" si="29"/>
        <v>B</v>
      </c>
      <c r="H711" s="40" t="s">
        <v>1345</v>
      </c>
      <c r="I711" s="40" t="s">
        <v>1345</v>
      </c>
      <c r="J711" s="92" t="str">
        <f t="shared" si="26"/>
        <v/>
      </c>
      <c r="K711" s="2"/>
      <c r="L711" s="2"/>
      <c r="M711" s="2"/>
      <c r="N711" s="2"/>
      <c r="O711" s="2"/>
      <c r="P711" s="43">
        <v>304</v>
      </c>
      <c r="Q711" s="43" t="s">
        <v>172</v>
      </c>
      <c r="R711" s="43" t="s">
        <v>271</v>
      </c>
      <c r="S711" s="43" t="s">
        <v>159</v>
      </c>
      <c r="T711" s="43" t="s">
        <v>271</v>
      </c>
      <c r="U711" s="43" t="s">
        <v>159</v>
      </c>
      <c r="V711" s="2" t="str">
        <f t="shared" si="27"/>
        <v>('AL_G',NULL,'AL_G_B','2021','09','B','우수','우수','N','N','N','N','N','N','304','Y','SYSTEM',NOW(),'SYSTEM',NOW()),</v>
      </c>
    </row>
    <row r="712" spans="1:22" x14ac:dyDescent="0.35">
      <c r="A712" s="43">
        <v>305</v>
      </c>
      <c r="B712" s="43" t="s">
        <v>1814</v>
      </c>
      <c r="C712" s="2"/>
      <c r="D712" s="43" t="str">
        <f t="shared" si="28"/>
        <v>AL_G_C</v>
      </c>
      <c r="E712" s="43">
        <v>2021</v>
      </c>
      <c r="F712" s="12" t="s">
        <v>1632</v>
      </c>
      <c r="G712" s="92" t="str">
        <f t="shared" si="29"/>
        <v>C</v>
      </c>
      <c r="H712" s="40" t="s">
        <v>1349</v>
      </c>
      <c r="I712" s="40" t="s">
        <v>1349</v>
      </c>
      <c r="J712" s="92" t="str">
        <f t="shared" si="26"/>
        <v/>
      </c>
      <c r="K712" s="2"/>
      <c r="L712" s="2"/>
      <c r="M712" s="2"/>
      <c r="N712" s="2"/>
      <c r="O712" s="2"/>
      <c r="P712" s="43">
        <v>305</v>
      </c>
      <c r="Q712" s="43" t="s">
        <v>172</v>
      </c>
      <c r="R712" s="43" t="s">
        <v>271</v>
      </c>
      <c r="S712" s="43" t="s">
        <v>159</v>
      </c>
      <c r="T712" s="43" t="s">
        <v>271</v>
      </c>
      <c r="U712" s="43" t="s">
        <v>159</v>
      </c>
      <c r="V712" s="2" t="str">
        <f t="shared" si="27"/>
        <v>('AL_G',NULL,'AL_G_C','2021','09','C','보통','보통','N','N','N','N','N','N','305','Y','SYSTEM',NOW(),'SYSTEM',NOW()),</v>
      </c>
    </row>
    <row r="713" spans="1:22" x14ac:dyDescent="0.35">
      <c r="A713" s="43">
        <v>306</v>
      </c>
      <c r="B713" s="43" t="s">
        <v>1814</v>
      </c>
      <c r="C713" s="2"/>
      <c r="D713" s="43" t="str">
        <f t="shared" si="28"/>
        <v>AL_G_D</v>
      </c>
      <c r="E713" s="43">
        <v>2021</v>
      </c>
      <c r="F713" s="12" t="s">
        <v>1632</v>
      </c>
      <c r="G713" s="92" t="str">
        <f t="shared" si="29"/>
        <v>D</v>
      </c>
      <c r="H713" s="40" t="s">
        <v>1347</v>
      </c>
      <c r="I713" s="40" t="s">
        <v>1347</v>
      </c>
      <c r="J713" s="92" t="str">
        <f t="shared" si="26"/>
        <v/>
      </c>
      <c r="K713" s="2"/>
      <c r="L713" s="2"/>
      <c r="M713" s="2"/>
      <c r="N713" s="2"/>
      <c r="O713" s="2"/>
      <c r="P713" s="43">
        <v>306</v>
      </c>
      <c r="Q713" s="43" t="s">
        <v>172</v>
      </c>
      <c r="R713" s="43" t="s">
        <v>271</v>
      </c>
      <c r="S713" s="43" t="s">
        <v>159</v>
      </c>
      <c r="T713" s="43" t="s">
        <v>271</v>
      </c>
      <c r="U713" s="43" t="s">
        <v>159</v>
      </c>
      <c r="V713" s="2" t="str">
        <f t="shared" si="27"/>
        <v>('AL_G',NULL,'AL_G_D','2021','09','D','어려움','어려움','N','N','N','N','N','N','306','Y','SYSTEM',NOW(),'SYSTEM',NOW()),</v>
      </c>
    </row>
    <row r="714" spans="1:22" x14ac:dyDescent="0.35">
      <c r="A714" s="43">
        <v>307</v>
      </c>
      <c r="B714" s="43" t="s">
        <v>1839</v>
      </c>
      <c r="C714" s="2"/>
      <c r="D714" s="43" t="s">
        <v>1878</v>
      </c>
      <c r="E714" s="43">
        <v>2021</v>
      </c>
      <c r="F714" s="12" t="s">
        <v>1632</v>
      </c>
      <c r="G714" s="92" t="str">
        <f t="shared" si="29"/>
        <v>01</v>
      </c>
      <c r="H714" s="40" t="s">
        <v>1357</v>
      </c>
      <c r="I714" s="40" t="s">
        <v>1357</v>
      </c>
      <c r="J714" s="92" t="str">
        <f t="shared" si="26"/>
        <v>Y</v>
      </c>
      <c r="K714" s="2"/>
      <c r="L714" s="2"/>
      <c r="M714" s="2"/>
      <c r="N714" s="2"/>
      <c r="O714" s="2"/>
      <c r="P714" s="43">
        <v>307</v>
      </c>
      <c r="Q714" s="43" t="s">
        <v>172</v>
      </c>
      <c r="R714" s="43" t="s">
        <v>271</v>
      </c>
      <c r="S714" s="43" t="s">
        <v>159</v>
      </c>
      <c r="T714" s="43" t="s">
        <v>271</v>
      </c>
      <c r="U714" s="43" t="s">
        <v>159</v>
      </c>
      <c r="V714" s="2" t="str">
        <f t="shared" si="27"/>
        <v>('AL_G_B',NULL,'AL_G_B_01','2021','09','01','몸체와 동일한 재질','몸체와 동일한 재질','Y','N','N','N','N','N','307','Y','SYSTEM',NOW(),'SYSTEM',NOW()),</v>
      </c>
    </row>
    <row r="715" spans="1:22" x14ac:dyDescent="0.35">
      <c r="A715" s="43">
        <v>308</v>
      </c>
      <c r="B715" s="43" t="s">
        <v>1839</v>
      </c>
      <c r="C715" s="2"/>
      <c r="D715" s="43" t="s">
        <v>1879</v>
      </c>
      <c r="E715" s="43">
        <v>2021</v>
      </c>
      <c r="F715" s="12" t="s">
        <v>1632</v>
      </c>
      <c r="G715" s="92" t="str">
        <f t="shared" si="29"/>
        <v>02</v>
      </c>
      <c r="H715" s="40" t="s">
        <v>1671</v>
      </c>
      <c r="I715" s="40" t="s">
        <v>1671</v>
      </c>
      <c r="J715" s="92" t="str">
        <f t="shared" si="26"/>
        <v>Y</v>
      </c>
      <c r="K715" s="92" t="s">
        <v>1964</v>
      </c>
      <c r="L715" s="2"/>
      <c r="M715" s="2"/>
      <c r="N715" s="2"/>
      <c r="O715" s="2"/>
      <c r="P715" s="43">
        <v>308</v>
      </c>
      <c r="Q715" s="43" t="s">
        <v>172</v>
      </c>
      <c r="R715" s="43" t="s">
        <v>271</v>
      </c>
      <c r="S715" s="43" t="s">
        <v>159</v>
      </c>
      <c r="T715" s="43" t="s">
        <v>271</v>
      </c>
      <c r="U715" s="43" t="s">
        <v>159</v>
      </c>
      <c r="V715" s="2" t="str">
        <f t="shared" si="27"/>
        <v>('AL_G_B',NULL,'AL_G_B_02','2021','09','02','몸체와 다른 재질로서 몸체와 분리가 가능한 경우','몸체와 다른 재질로서 몸체와 분리가 가능한 경우','Y','Y','N','N','N','N','308','Y','SYSTEM',NOW(),'SYSTEM',NOW()),</v>
      </c>
    </row>
    <row r="716" spans="1:22" x14ac:dyDescent="0.35">
      <c r="A716" s="43">
        <v>309</v>
      </c>
      <c r="B716" s="43" t="s">
        <v>1840</v>
      </c>
      <c r="C716" s="2"/>
      <c r="D716" s="43" t="s">
        <v>1880</v>
      </c>
      <c r="E716" s="43">
        <v>2021</v>
      </c>
      <c r="F716" s="12" t="s">
        <v>1632</v>
      </c>
      <c r="G716" s="92" t="str">
        <f t="shared" si="29"/>
        <v>01</v>
      </c>
      <c r="H716" s="40" t="s">
        <v>1741</v>
      </c>
      <c r="I716" s="40" t="s">
        <v>1741</v>
      </c>
      <c r="J716" s="92" t="str">
        <f t="shared" si="26"/>
        <v>Y</v>
      </c>
      <c r="K716" s="92" t="s">
        <v>1964</v>
      </c>
      <c r="L716" s="2"/>
      <c r="M716" s="2"/>
      <c r="N716" s="2"/>
      <c r="O716" s="2"/>
      <c r="P716" s="43">
        <v>309</v>
      </c>
      <c r="Q716" s="43" t="s">
        <v>172</v>
      </c>
      <c r="R716" s="43" t="s">
        <v>271</v>
      </c>
      <c r="S716" s="43" t="s">
        <v>159</v>
      </c>
      <c r="T716" s="43" t="s">
        <v>271</v>
      </c>
      <c r="U716" s="43" t="s">
        <v>159</v>
      </c>
      <c r="V716" s="2" t="str">
        <f t="shared" si="27"/>
        <v>('AL_G_C',NULL,'AL_G_C_01','2021','09','01','소비자로 하여금 해당마개 및 잡자재를 분리하여 배출하도록 유도하는 문구를 기재하지 않은 경우','소비자로 하여금 해당마개 및 잡자재를 분리하여 배출하도록 유도하는 문구를 기재하지 않은 경우','Y','Y','N','N','N','N','309','Y','SYSTEM',NOW(),'SYSTEM',NOW()),</v>
      </c>
    </row>
    <row r="717" spans="1:22" x14ac:dyDescent="0.35">
      <c r="A717" s="43">
        <v>310</v>
      </c>
      <c r="B717" s="43" t="s">
        <v>1841</v>
      </c>
      <c r="C717" s="2"/>
      <c r="D717" s="43" t="s">
        <v>1881</v>
      </c>
      <c r="E717" s="43">
        <v>2021</v>
      </c>
      <c r="F717" s="12" t="s">
        <v>1632</v>
      </c>
      <c r="G717" s="92" t="str">
        <f t="shared" si="29"/>
        <v>01</v>
      </c>
      <c r="H717" s="40" t="s">
        <v>1364</v>
      </c>
      <c r="I717" s="40" t="s">
        <v>1364</v>
      </c>
      <c r="J717" s="92" t="str">
        <f t="shared" si="26"/>
        <v/>
      </c>
      <c r="K717" s="2"/>
      <c r="L717" s="2"/>
      <c r="M717" s="2"/>
      <c r="N717" s="2"/>
      <c r="O717" s="2"/>
      <c r="P717" s="43">
        <v>310</v>
      </c>
      <c r="Q717" s="43" t="s">
        <v>172</v>
      </c>
      <c r="R717" s="43" t="s">
        <v>271</v>
      </c>
      <c r="S717" s="43" t="s">
        <v>159</v>
      </c>
      <c r="T717" s="43" t="s">
        <v>271</v>
      </c>
      <c r="U717" s="43" t="s">
        <v>159</v>
      </c>
      <c r="V717" s="2" t="str">
        <f t="shared" si="27"/>
        <v>('AL_G_D',NULL,'AL_G_D_01','2021','09','01','몸체와 다른 재질로서 몸체와 분리가 불가능한 경우','몸체와 다른 재질로서 몸체와 분리가 불가능한 경우','N','N','N','N','N','N','310','Y','SYSTEM',NOW(),'SYSTEM',NOW()),</v>
      </c>
    </row>
    <row r="718" spans="1:22" x14ac:dyDescent="0.35">
      <c r="A718" s="43">
        <v>311</v>
      </c>
      <c r="B718" s="43" t="s">
        <v>870</v>
      </c>
      <c r="C718" s="2"/>
      <c r="D718" s="43" t="str">
        <f t="shared" si="28"/>
        <v>SY</v>
      </c>
      <c r="E718" s="43">
        <v>2021</v>
      </c>
      <c r="F718" s="12" t="s">
        <v>1632</v>
      </c>
      <c r="G718" s="92" t="str">
        <f t="shared" si="29"/>
        <v>05</v>
      </c>
      <c r="H718" s="40" t="s">
        <v>1368</v>
      </c>
      <c r="I718" s="40" t="s">
        <v>1368</v>
      </c>
      <c r="J718" s="92" t="str">
        <f t="shared" si="26"/>
        <v/>
      </c>
      <c r="K718" s="2"/>
      <c r="L718" s="2"/>
      <c r="M718" s="2"/>
      <c r="N718" s="2"/>
      <c r="O718" s="2"/>
      <c r="P718" s="43">
        <v>311</v>
      </c>
      <c r="Q718" s="43" t="s">
        <v>172</v>
      </c>
      <c r="R718" s="43" t="s">
        <v>271</v>
      </c>
      <c r="S718" s="43" t="s">
        <v>159</v>
      </c>
      <c r="T718" s="43" t="s">
        <v>271</v>
      </c>
      <c r="U718" s="43" t="s">
        <v>159</v>
      </c>
      <c r="V718" s="2" t="str">
        <f t="shared" si="27"/>
        <v>('GROUP_ID',NULL,'SY','2021','09','05','일반 발포합성수지 단일·복합재질','일반 발포합성수지 단일·복합재질','N','N','N','N','N','N','311','Y','SYSTEM',NOW(),'SYSTEM',NOW()),</v>
      </c>
    </row>
    <row r="719" spans="1:22" x14ac:dyDescent="0.35">
      <c r="A719" s="43">
        <v>312</v>
      </c>
      <c r="B719" s="43" t="s">
        <v>1815</v>
      </c>
      <c r="C719" s="2"/>
      <c r="D719" s="43" t="str">
        <f t="shared" si="28"/>
        <v>SY_B</v>
      </c>
      <c r="E719" s="43">
        <v>2021</v>
      </c>
      <c r="F719" s="12" t="s">
        <v>1632</v>
      </c>
      <c r="G719" s="92" t="str">
        <f t="shared" si="29"/>
        <v>01</v>
      </c>
      <c r="H719" s="40" t="s">
        <v>1343</v>
      </c>
      <c r="I719" s="40" t="s">
        <v>1343</v>
      </c>
      <c r="J719" s="92" t="str">
        <f t="shared" si="26"/>
        <v/>
      </c>
      <c r="K719" s="2"/>
      <c r="L719" s="2"/>
      <c r="M719" s="2"/>
      <c r="N719" s="2"/>
      <c r="O719" s="2"/>
      <c r="P719" s="43">
        <v>312</v>
      </c>
      <c r="Q719" s="43" t="s">
        <v>172</v>
      </c>
      <c r="R719" s="43" t="s">
        <v>271</v>
      </c>
      <c r="S719" s="43" t="s">
        <v>159</v>
      </c>
      <c r="T719" s="43" t="s">
        <v>271</v>
      </c>
      <c r="U719" s="43" t="s">
        <v>159</v>
      </c>
      <c r="V719" s="2" t="str">
        <f t="shared" si="27"/>
        <v>('SY',NULL,'SY_B','2021','09','01','몸체','몸체','N','N','N','N','N','N','312','Y','SYSTEM',NOW(),'SYSTEM',NOW()),</v>
      </c>
    </row>
    <row r="720" spans="1:22" x14ac:dyDescent="0.35">
      <c r="A720" s="43">
        <v>313</v>
      </c>
      <c r="B720" s="43" t="s">
        <v>1816</v>
      </c>
      <c r="C720" s="2"/>
      <c r="D720" s="43" t="str">
        <f t="shared" si="28"/>
        <v>SY_B_B</v>
      </c>
      <c r="E720" s="43">
        <v>2021</v>
      </c>
      <c r="F720" s="12" t="s">
        <v>1632</v>
      </c>
      <c r="G720" s="92" t="str">
        <f t="shared" si="29"/>
        <v>B</v>
      </c>
      <c r="H720" s="40" t="s">
        <v>1345</v>
      </c>
      <c r="I720" s="40" t="s">
        <v>1345</v>
      </c>
      <c r="J720" s="92" t="str">
        <f t="shared" si="26"/>
        <v/>
      </c>
      <c r="K720" s="2"/>
      <c r="L720" s="2"/>
      <c r="M720" s="2"/>
      <c r="N720" s="2"/>
      <c r="O720" s="2"/>
      <c r="P720" s="43">
        <v>313</v>
      </c>
      <c r="Q720" s="43" t="s">
        <v>172</v>
      </c>
      <c r="R720" s="43" t="s">
        <v>271</v>
      </c>
      <c r="S720" s="43" t="s">
        <v>159</v>
      </c>
      <c r="T720" s="43" t="s">
        <v>271</v>
      </c>
      <c r="U720" s="43" t="s">
        <v>159</v>
      </c>
      <c r="V720" s="2" t="str">
        <f t="shared" si="27"/>
        <v>('SY_B',NULL,'SY_B_B','2021','09','B','우수','우수','N','N','N','N','N','N','313','Y','SYSTEM',NOW(),'SYSTEM',NOW()),</v>
      </c>
    </row>
    <row r="721" spans="1:22" x14ac:dyDescent="0.35">
      <c r="A721" s="43">
        <v>314</v>
      </c>
      <c r="B721" s="43" t="s">
        <v>1816</v>
      </c>
      <c r="C721" s="2"/>
      <c r="D721" s="43" t="str">
        <f t="shared" si="28"/>
        <v>SY_B_C</v>
      </c>
      <c r="E721" s="43">
        <v>2021</v>
      </c>
      <c r="F721" s="12" t="s">
        <v>1632</v>
      </c>
      <c r="G721" s="92" t="str">
        <f t="shared" si="29"/>
        <v>C</v>
      </c>
      <c r="H721" s="40" t="s">
        <v>1349</v>
      </c>
      <c r="I721" s="40" t="s">
        <v>1349</v>
      </c>
      <c r="J721" s="92" t="str">
        <f t="shared" si="26"/>
        <v/>
      </c>
      <c r="K721" s="2"/>
      <c r="L721" s="2"/>
      <c r="M721" s="2"/>
      <c r="N721" s="2"/>
      <c r="O721" s="2"/>
      <c r="P721" s="43">
        <v>314</v>
      </c>
      <c r="Q721" s="43" t="s">
        <v>172</v>
      </c>
      <c r="R721" s="43" t="s">
        <v>271</v>
      </c>
      <c r="S721" s="43" t="s">
        <v>159</v>
      </c>
      <c r="T721" s="43" t="s">
        <v>271</v>
      </c>
      <c r="U721" s="43" t="s">
        <v>159</v>
      </c>
      <c r="V721" s="2" t="str">
        <f t="shared" si="27"/>
        <v>('SY_B',NULL,'SY_B_C','2021','09','C','보통','보통','N','N','N','N','N','N','314','Y','SYSTEM',NOW(),'SYSTEM',NOW()),</v>
      </c>
    </row>
    <row r="722" spans="1:22" x14ac:dyDescent="0.35">
      <c r="A722" s="43">
        <v>315</v>
      </c>
      <c r="B722" s="43" t="s">
        <v>1816</v>
      </c>
      <c r="C722" s="2"/>
      <c r="D722" s="43" t="str">
        <f t="shared" si="28"/>
        <v>SY_B_D</v>
      </c>
      <c r="E722" s="43">
        <v>2021</v>
      </c>
      <c r="F722" s="12" t="s">
        <v>1632</v>
      </c>
      <c r="G722" s="92" t="str">
        <f t="shared" si="29"/>
        <v>D</v>
      </c>
      <c r="H722" s="40" t="s">
        <v>1347</v>
      </c>
      <c r="I722" s="40" t="s">
        <v>1347</v>
      </c>
      <c r="J722" s="92" t="str">
        <f t="shared" si="26"/>
        <v/>
      </c>
      <c r="K722" s="2"/>
      <c r="L722" s="2"/>
      <c r="M722" s="2"/>
      <c r="N722" s="2"/>
      <c r="O722" s="2"/>
      <c r="P722" s="43">
        <v>315</v>
      </c>
      <c r="Q722" s="43" t="s">
        <v>172</v>
      </c>
      <c r="R722" s="43" t="s">
        <v>271</v>
      </c>
      <c r="S722" s="43" t="s">
        <v>159</v>
      </c>
      <c r="T722" s="43" t="s">
        <v>271</v>
      </c>
      <c r="U722" s="43" t="s">
        <v>159</v>
      </c>
      <c r="V722" s="2" t="str">
        <f t="shared" si="27"/>
        <v>('SY_B',NULL,'SY_B_D','2021','09','D','어려움','어려움','N','N','N','N','N','N','315','Y','SYSTEM',NOW(),'SYSTEM',NOW()),</v>
      </c>
    </row>
    <row r="723" spans="1:22" x14ac:dyDescent="0.35">
      <c r="A723" s="43">
        <v>316</v>
      </c>
      <c r="B723" s="43" t="s">
        <v>1842</v>
      </c>
      <c r="C723" s="2"/>
      <c r="D723" s="43" t="s">
        <v>1882</v>
      </c>
      <c r="E723" s="43">
        <v>2021</v>
      </c>
      <c r="F723" s="12" t="s">
        <v>1632</v>
      </c>
      <c r="G723" s="92" t="str">
        <f t="shared" si="29"/>
        <v>01</v>
      </c>
      <c r="H723" s="40" t="s">
        <v>1673</v>
      </c>
      <c r="I723" s="40" t="s">
        <v>1673</v>
      </c>
      <c r="J723" s="92" t="str">
        <f t="shared" si="26"/>
        <v>Y</v>
      </c>
      <c r="K723" s="92" t="s">
        <v>1964</v>
      </c>
      <c r="L723" s="2"/>
      <c r="M723" s="2"/>
      <c r="N723" s="2"/>
      <c r="O723" s="2"/>
      <c r="P723" s="43">
        <v>316</v>
      </c>
      <c r="Q723" s="43" t="s">
        <v>172</v>
      </c>
      <c r="R723" s="43" t="s">
        <v>271</v>
      </c>
      <c r="S723" s="43" t="s">
        <v>159</v>
      </c>
      <c r="T723" s="43" t="s">
        <v>271</v>
      </c>
      <c r="U723" s="43" t="s">
        <v>159</v>
      </c>
      <c r="V723" s="2" t="str">
        <f t="shared" si="27"/>
        <v>('SY_B_B',NULL,'SY_B_B_01','2021','09','01','백색 EPS','백색 EPS','Y','Y','N','N','N','N','316','Y','SYSTEM',NOW(),'SYSTEM',NOW()),</v>
      </c>
    </row>
    <row r="724" spans="1:22" x14ac:dyDescent="0.35">
      <c r="A724" s="43">
        <v>317</v>
      </c>
      <c r="B724" s="43" t="s">
        <v>1842</v>
      </c>
      <c r="C724" s="2"/>
      <c r="D724" s="43" t="s">
        <v>1883</v>
      </c>
      <c r="E724" s="43">
        <v>2021</v>
      </c>
      <c r="F724" s="12" t="s">
        <v>1632</v>
      </c>
      <c r="G724" s="92" t="str">
        <f t="shared" si="29"/>
        <v>02</v>
      </c>
      <c r="H724" s="40" t="s">
        <v>1371</v>
      </c>
      <c r="I724" s="40" t="s">
        <v>1371</v>
      </c>
      <c r="J724" s="92" t="str">
        <f t="shared" si="26"/>
        <v>Y</v>
      </c>
      <c r="K724" s="92" t="s">
        <v>1964</v>
      </c>
      <c r="L724" s="2"/>
      <c r="M724" s="2"/>
      <c r="N724" s="2"/>
      <c r="O724" s="2"/>
      <c r="P724" s="43">
        <v>317</v>
      </c>
      <c r="Q724" s="43" t="s">
        <v>172</v>
      </c>
      <c r="R724" s="43" t="s">
        <v>271</v>
      </c>
      <c r="S724" s="43" t="s">
        <v>159</v>
      </c>
      <c r="T724" s="43" t="s">
        <v>271</v>
      </c>
      <c r="U724" s="43" t="s">
        <v>159</v>
      </c>
      <c r="V724" s="2" t="str">
        <f t="shared" si="27"/>
        <v>('SY_B_B',NULL,'SY_B_B_02','2021','09','02','백색 EPE','백색 EPE','Y','Y','N','N','N','N','317','Y','SYSTEM',NOW(),'SYSTEM',NOW()),</v>
      </c>
    </row>
    <row r="725" spans="1:22" x14ac:dyDescent="0.35">
      <c r="A725" s="43">
        <v>318</v>
      </c>
      <c r="B725" s="43" t="s">
        <v>1842</v>
      </c>
      <c r="C725" s="2"/>
      <c r="D725" s="43" t="s">
        <v>1884</v>
      </c>
      <c r="E725" s="43">
        <v>2021</v>
      </c>
      <c r="F725" s="12" t="s">
        <v>1632</v>
      </c>
      <c r="G725" s="92" t="str">
        <f t="shared" si="29"/>
        <v>03</v>
      </c>
      <c r="H725" s="40" t="s">
        <v>1372</v>
      </c>
      <c r="I725" s="40" t="s">
        <v>1372</v>
      </c>
      <c r="J725" s="92" t="str">
        <f t="shared" si="26"/>
        <v>Y</v>
      </c>
      <c r="K725" s="92" t="s">
        <v>1964</v>
      </c>
      <c r="L725" s="2"/>
      <c r="M725" s="2"/>
      <c r="N725" s="2"/>
      <c r="O725" s="2"/>
      <c r="P725" s="43">
        <v>318</v>
      </c>
      <c r="Q725" s="43" t="s">
        <v>172</v>
      </c>
      <c r="R725" s="43" t="s">
        <v>271</v>
      </c>
      <c r="S725" s="43" t="s">
        <v>159</v>
      </c>
      <c r="T725" s="43" t="s">
        <v>271</v>
      </c>
      <c r="U725" s="43" t="s">
        <v>159</v>
      </c>
      <c r="V725" s="2" t="str">
        <f t="shared" si="27"/>
        <v>('SY_B_B',NULL,'SY_B_B_03','2021','09','03','백색 EPP','백색 EPP','Y','Y','N','N','N','N','318','Y','SYSTEM',NOW(),'SYSTEM',NOW()),</v>
      </c>
    </row>
    <row r="726" spans="1:22" x14ac:dyDescent="0.35">
      <c r="A726" s="43">
        <v>319</v>
      </c>
      <c r="B726" s="43" t="s">
        <v>1842</v>
      </c>
      <c r="C726" s="2"/>
      <c r="D726" s="43" t="s">
        <v>1885</v>
      </c>
      <c r="E726" s="43">
        <v>2021</v>
      </c>
      <c r="F726" s="12" t="s">
        <v>1632</v>
      </c>
      <c r="G726" s="92" t="str">
        <f t="shared" si="29"/>
        <v>04</v>
      </c>
      <c r="H726" s="40" t="s">
        <v>1373</v>
      </c>
      <c r="I726" s="40" t="s">
        <v>1373</v>
      </c>
      <c r="J726" s="92" t="str">
        <f t="shared" si="26"/>
        <v>Y</v>
      </c>
      <c r="K726" s="92" t="s">
        <v>1964</v>
      </c>
      <c r="L726" s="2"/>
      <c r="M726" s="2"/>
      <c r="N726" s="2"/>
      <c r="O726" s="2"/>
      <c r="P726" s="43">
        <v>319</v>
      </c>
      <c r="Q726" s="43" t="s">
        <v>172</v>
      </c>
      <c r="R726" s="43" t="s">
        <v>271</v>
      </c>
      <c r="S726" s="43" t="s">
        <v>159</v>
      </c>
      <c r="T726" s="43" t="s">
        <v>271</v>
      </c>
      <c r="U726" s="43" t="s">
        <v>159</v>
      </c>
      <c r="V726" s="2" t="str">
        <f t="shared" si="27"/>
        <v>('SY_B_B',NULL,'SY_B_B_04','2021','09','04','기타 단일재질 백색','기타 단일재질 백색','Y','Y','N','N','N','N','319','Y','SYSTEM',NOW(),'SYSTEM',NOW()),</v>
      </c>
    </row>
    <row r="727" spans="1:22" x14ac:dyDescent="0.35">
      <c r="A727" s="43">
        <v>320</v>
      </c>
      <c r="B727" s="43" t="s">
        <v>1843</v>
      </c>
      <c r="C727" s="2"/>
      <c r="D727" s="43" t="s">
        <v>1886</v>
      </c>
      <c r="E727" s="43">
        <v>2021</v>
      </c>
      <c r="F727" s="12" t="s">
        <v>1632</v>
      </c>
      <c r="G727" s="92" t="str">
        <f t="shared" si="29"/>
        <v>01</v>
      </c>
      <c r="H727" s="40" t="s">
        <v>1374</v>
      </c>
      <c r="I727" s="40" t="s">
        <v>1374</v>
      </c>
      <c r="J727" s="92" t="str">
        <f t="shared" si="26"/>
        <v>Y</v>
      </c>
      <c r="K727" s="2"/>
      <c r="L727" s="2"/>
      <c r="M727" s="2"/>
      <c r="N727" s="2"/>
      <c r="O727" s="2"/>
      <c r="P727" s="43">
        <v>320</v>
      </c>
      <c r="Q727" s="43" t="s">
        <v>172</v>
      </c>
      <c r="R727" s="43" t="s">
        <v>271</v>
      </c>
      <c r="S727" s="43" t="s">
        <v>159</v>
      </c>
      <c r="T727" s="43" t="s">
        <v>271</v>
      </c>
      <c r="U727" s="43" t="s">
        <v>159</v>
      </c>
      <c r="V727" s="2" t="str">
        <f t="shared" si="27"/>
        <v>('SY_B_C',NULL,'SY_B_C_01','2021','09','01','검은색 EPE','검은색 EPE','Y','N','N','N','N','N','320','Y','SYSTEM',NOW(),'SYSTEM',NOW()),</v>
      </c>
    </row>
    <row r="728" spans="1:22" x14ac:dyDescent="0.35">
      <c r="A728" s="43">
        <v>321</v>
      </c>
      <c r="B728" s="43" t="s">
        <v>1843</v>
      </c>
      <c r="C728" s="2"/>
      <c r="D728" s="43" t="s">
        <v>1887</v>
      </c>
      <c r="E728" s="43">
        <v>2021</v>
      </c>
      <c r="F728" s="12" t="s">
        <v>1632</v>
      </c>
      <c r="G728" s="92" t="str">
        <f t="shared" si="29"/>
        <v>02</v>
      </c>
      <c r="H728" s="40" t="s">
        <v>1375</v>
      </c>
      <c r="I728" s="40" t="s">
        <v>1375</v>
      </c>
      <c r="J728" s="92" t="str">
        <f t="shared" si="26"/>
        <v>Y</v>
      </c>
      <c r="K728" s="2"/>
      <c r="L728" s="2"/>
      <c r="M728" s="2"/>
      <c r="N728" s="2"/>
      <c r="O728" s="2"/>
      <c r="P728" s="43">
        <v>321</v>
      </c>
      <c r="Q728" s="43" t="s">
        <v>172</v>
      </c>
      <c r="R728" s="43" t="s">
        <v>271</v>
      </c>
      <c r="S728" s="43" t="s">
        <v>159</v>
      </c>
      <c r="T728" s="43" t="s">
        <v>271</v>
      </c>
      <c r="U728" s="43" t="s">
        <v>159</v>
      </c>
      <c r="V728" s="2" t="str">
        <f t="shared" si="27"/>
        <v>('SY_B_C',NULL,'SY_B_C_02','2021','09','02','검은색 EPP','검은색 EPP','Y','N','N','N','N','N','321','Y','SYSTEM',NOW(),'SYSTEM',NOW()),</v>
      </c>
    </row>
    <row r="729" spans="1:22" x14ac:dyDescent="0.35">
      <c r="A729" s="43">
        <v>322</v>
      </c>
      <c r="B729" s="43" t="s">
        <v>1843</v>
      </c>
      <c r="C729" s="2"/>
      <c r="D729" s="43" t="s">
        <v>1888</v>
      </c>
      <c r="E729" s="43">
        <v>2021</v>
      </c>
      <c r="F729" s="12" t="s">
        <v>1632</v>
      </c>
      <c r="G729" s="92" t="str">
        <f t="shared" si="29"/>
        <v>03</v>
      </c>
      <c r="H729" s="40" t="s">
        <v>1674</v>
      </c>
      <c r="I729" s="40" t="s">
        <v>1674</v>
      </c>
      <c r="J729" s="92" t="str">
        <f t="shared" ref="J729:J792" si="30">IF(ISNUMBER(SEARCH("_D_",D729))=FALSE,IF(LEN(D729)-LEN(SUBSTITUTE(D729,"_",""))=3,"Y",""),"")</f>
        <v>Y</v>
      </c>
      <c r="K729" s="92" t="s">
        <v>1964</v>
      </c>
      <c r="L729" s="2"/>
      <c r="M729" s="2"/>
      <c r="N729" s="2"/>
      <c r="O729" s="2"/>
      <c r="P729" s="43">
        <v>322</v>
      </c>
      <c r="Q729" s="43" t="s">
        <v>172</v>
      </c>
      <c r="R729" s="43" t="s">
        <v>271</v>
      </c>
      <c r="S729" s="43" t="s">
        <v>159</v>
      </c>
      <c r="T729" s="43" t="s">
        <v>271</v>
      </c>
      <c r="U729" s="43" t="s">
        <v>159</v>
      </c>
      <c r="V729" s="2" t="str">
        <f t="shared" ref="V729:V792" si="31">"('"&amp;B729&amp;"',"&amp;IF(C729="","NULL","'"&amp;C729&amp;"'")&amp;",'"&amp;D729&amp;"','"&amp;E729&amp;"','"&amp;F729&amp;"',"&amp;IF(G729="","NULL","'"&amp;G729&amp;"'")&amp;","&amp;IF(H729="","NULL","'"&amp;H729&amp;"'")&amp;","&amp;IF(I729="","NULL","'"&amp;I729&amp;"'")&amp;","&amp;IF(J729="","'N'","'"&amp;J729&amp;"'")&amp;","&amp;IF(K729="","'N'","'"&amp;K729&amp;"'")&amp;","&amp;IF(L729="","'N'","'"&amp;L729&amp;"'")&amp;","&amp;IF(M729="","'N'","'"&amp;M729&amp;"'")&amp;","&amp;IF(N729="","'N'",""&amp;N729&amp;"'")&amp;","&amp;IF(O729="","'N'",""&amp;O729&amp;"'")&amp;","&amp;IF(P729="","0","'"&amp;P729&amp;"'")&amp;",'"&amp;Q729&amp;"','"&amp;R729&amp;"',"&amp;S729&amp;",'"&amp;T729&amp;"',"&amp;U729&amp;IF(A730="",");","),")</f>
        <v>('SY_B_C',NULL,'SY_B_C_03','2021','09','03','복합재질 구조로서 발포합성수지와 기타 재질의 분리가 가능한 경우','복합재질 구조로서 발포합성수지와 기타 재질의 분리가 가능한 경우','Y','Y','N','N','N','N','322','Y','SYSTEM',NOW(),'SYSTEM',NOW()),</v>
      </c>
    </row>
    <row r="730" spans="1:22" x14ac:dyDescent="0.35">
      <c r="A730" s="43">
        <v>323</v>
      </c>
      <c r="B730" s="43" t="s">
        <v>1844</v>
      </c>
      <c r="C730" s="2"/>
      <c r="D730" s="43" t="s">
        <v>1889</v>
      </c>
      <c r="E730" s="43">
        <v>2021</v>
      </c>
      <c r="F730" s="12" t="s">
        <v>1632</v>
      </c>
      <c r="G730" s="92" t="str">
        <f t="shared" si="29"/>
        <v>01</v>
      </c>
      <c r="H730" s="40" t="s">
        <v>1675</v>
      </c>
      <c r="I730" s="40" t="s">
        <v>1675</v>
      </c>
      <c r="J730" s="92" t="str">
        <f t="shared" si="30"/>
        <v/>
      </c>
      <c r="K730" s="2"/>
      <c r="L730" s="2"/>
      <c r="M730" s="2"/>
      <c r="N730" s="2"/>
      <c r="O730" s="2"/>
      <c r="P730" s="43">
        <v>323</v>
      </c>
      <c r="Q730" s="43" t="s">
        <v>172</v>
      </c>
      <c r="R730" s="43" t="s">
        <v>271</v>
      </c>
      <c r="S730" s="43" t="s">
        <v>159</v>
      </c>
      <c r="T730" s="43" t="s">
        <v>271</v>
      </c>
      <c r="U730" s="43" t="s">
        <v>159</v>
      </c>
      <c r="V730" s="2" t="str">
        <f t="shared" si="31"/>
        <v>('SY_B_D',NULL,'SY_B_D_01','2021','09','01','복합재질 구조로서 발포합성수지와 기타 재질의 분리가 불가능한 경우','복합재질 구조로서 발포합성수지와 기타 재질의 분리가 불가능한 경우','N','N','N','N','N','N','323','Y','SYSTEM',NOW(),'SYSTEM',NOW()),</v>
      </c>
    </row>
    <row r="731" spans="1:22" x14ac:dyDescent="0.35">
      <c r="A731" s="43">
        <v>324</v>
      </c>
      <c r="B731" s="43" t="s">
        <v>1844</v>
      </c>
      <c r="C731" s="2"/>
      <c r="D731" s="43" t="s">
        <v>1890</v>
      </c>
      <c r="E731" s="43">
        <v>2021</v>
      </c>
      <c r="F731" s="12" t="s">
        <v>1632</v>
      </c>
      <c r="G731" s="92" t="str">
        <f t="shared" si="29"/>
        <v>02</v>
      </c>
      <c r="H731" s="40" t="s">
        <v>1676</v>
      </c>
      <c r="I731" s="40" t="s">
        <v>1676</v>
      </c>
      <c r="J731" s="92" t="str">
        <f t="shared" si="30"/>
        <v/>
      </c>
      <c r="K731" s="2"/>
      <c r="L731" s="2"/>
      <c r="M731" s="2"/>
      <c r="N731" s="2"/>
      <c r="O731" s="2"/>
      <c r="P731" s="43">
        <v>324</v>
      </c>
      <c r="Q731" s="43" t="s">
        <v>172</v>
      </c>
      <c r="R731" s="43" t="s">
        <v>271</v>
      </c>
      <c r="S731" s="43" t="s">
        <v>159</v>
      </c>
      <c r="T731" s="43" t="s">
        <v>271</v>
      </c>
      <c r="U731" s="43" t="s">
        <v>159</v>
      </c>
      <c r="V731" s="2" t="str">
        <f t="shared" si="31"/>
        <v>('SY_B_D',NULL,'SY_B_D_02','2021','09','02','백색 이외의 색상','백색 이외의 색상','N','N','N','N','N','N','324','Y','SYSTEM',NOW(),'SYSTEM',NOW()),</v>
      </c>
    </row>
    <row r="732" spans="1:22" x14ac:dyDescent="0.35">
      <c r="A732" s="43">
        <v>325</v>
      </c>
      <c r="B732" s="43" t="s">
        <v>1815</v>
      </c>
      <c r="C732" s="2"/>
      <c r="D732" s="43" t="str">
        <f t="shared" si="28"/>
        <v>SY_S</v>
      </c>
      <c r="E732" s="43">
        <v>2021</v>
      </c>
      <c r="F732" s="12" t="s">
        <v>1632</v>
      </c>
      <c r="G732" s="92" t="str">
        <f t="shared" si="29"/>
        <v>04</v>
      </c>
      <c r="H732" s="40" t="s">
        <v>1379</v>
      </c>
      <c r="I732" s="40" t="s">
        <v>1379</v>
      </c>
      <c r="J732" s="92" t="str">
        <f t="shared" si="30"/>
        <v/>
      </c>
      <c r="K732" s="2"/>
      <c r="L732" s="2"/>
      <c r="M732" s="2"/>
      <c r="N732" s="2"/>
      <c r="O732" s="2"/>
      <c r="P732" s="43">
        <v>325</v>
      </c>
      <c r="Q732" s="43" t="s">
        <v>172</v>
      </c>
      <c r="R732" s="43" t="s">
        <v>271</v>
      </c>
      <c r="S732" s="43" t="s">
        <v>159</v>
      </c>
      <c r="T732" s="43" t="s">
        <v>271</v>
      </c>
      <c r="U732" s="43" t="s">
        <v>159</v>
      </c>
      <c r="V732" s="2" t="str">
        <f t="shared" si="31"/>
        <v>('SY',NULL,'SY_S','2021','09','04','라벨, 마개및잡자재','라벨, 마개및잡자재','N','N','N','N','N','N','325','Y','SYSTEM',NOW(),'SYSTEM',NOW()),</v>
      </c>
    </row>
    <row r="733" spans="1:22" x14ac:dyDescent="0.35">
      <c r="A733" s="43">
        <v>326</v>
      </c>
      <c r="B733" s="43" t="s">
        <v>1817</v>
      </c>
      <c r="C733" s="2"/>
      <c r="D733" s="43" t="str">
        <f t="shared" si="28"/>
        <v>SY_S_B</v>
      </c>
      <c r="E733" s="43">
        <v>2021</v>
      </c>
      <c r="F733" s="12" t="s">
        <v>1632</v>
      </c>
      <c r="G733" s="92" t="str">
        <f t="shared" si="29"/>
        <v>B</v>
      </c>
      <c r="H733" s="40" t="s">
        <v>1345</v>
      </c>
      <c r="I733" s="40" t="s">
        <v>1345</v>
      </c>
      <c r="J733" s="92" t="str">
        <f t="shared" si="30"/>
        <v/>
      </c>
      <c r="K733" s="2"/>
      <c r="L733" s="2"/>
      <c r="M733" s="2"/>
      <c r="N733" s="2"/>
      <c r="O733" s="2"/>
      <c r="P733" s="43">
        <v>326</v>
      </c>
      <c r="Q733" s="43" t="s">
        <v>172</v>
      </c>
      <c r="R733" s="43" t="s">
        <v>271</v>
      </c>
      <c r="S733" s="43" t="s">
        <v>159</v>
      </c>
      <c r="T733" s="43" t="s">
        <v>271</v>
      </c>
      <c r="U733" s="43" t="s">
        <v>159</v>
      </c>
      <c r="V733" s="2" t="str">
        <f t="shared" si="31"/>
        <v>('SY_S',NULL,'SY_S_B','2021','09','B','우수','우수','N','N','N','N','N','N','326','Y','SYSTEM',NOW(),'SYSTEM',NOW()),</v>
      </c>
    </row>
    <row r="734" spans="1:22" x14ac:dyDescent="0.35">
      <c r="A734" s="43">
        <v>327</v>
      </c>
      <c r="B734" s="43" t="s">
        <v>1817</v>
      </c>
      <c r="C734" s="2"/>
      <c r="D734" s="43" t="str">
        <f t="shared" si="28"/>
        <v>SY_S_C</v>
      </c>
      <c r="E734" s="43">
        <v>2021</v>
      </c>
      <c r="F734" s="12" t="s">
        <v>1632</v>
      </c>
      <c r="G734" s="92" t="str">
        <f t="shared" si="29"/>
        <v>C</v>
      </c>
      <c r="H734" s="40" t="s">
        <v>1349</v>
      </c>
      <c r="I734" s="40" t="s">
        <v>1349</v>
      </c>
      <c r="J734" s="92" t="str">
        <f t="shared" si="30"/>
        <v/>
      </c>
      <c r="K734" s="2"/>
      <c r="L734" s="2"/>
      <c r="M734" s="2"/>
      <c r="N734" s="2"/>
      <c r="O734" s="2"/>
      <c r="P734" s="43">
        <v>327</v>
      </c>
      <c r="Q734" s="43" t="s">
        <v>172</v>
      </c>
      <c r="R734" s="43" t="s">
        <v>271</v>
      </c>
      <c r="S734" s="43" t="s">
        <v>159</v>
      </c>
      <c r="T734" s="43" t="s">
        <v>271</v>
      </c>
      <c r="U734" s="43" t="s">
        <v>159</v>
      </c>
      <c r="V734" s="2" t="str">
        <f t="shared" si="31"/>
        <v>('SY_S',NULL,'SY_S_C','2021','09','C','보통','보통','N','N','N','N','N','N','327','Y','SYSTEM',NOW(),'SYSTEM',NOW()),</v>
      </c>
    </row>
    <row r="735" spans="1:22" x14ac:dyDescent="0.35">
      <c r="A735" s="43">
        <v>328</v>
      </c>
      <c r="B735" s="43" t="s">
        <v>1817</v>
      </c>
      <c r="C735" s="2"/>
      <c r="D735" s="43" t="str">
        <f t="shared" si="28"/>
        <v>SY_S_D</v>
      </c>
      <c r="E735" s="43">
        <v>2021</v>
      </c>
      <c r="F735" s="12" t="s">
        <v>1632</v>
      </c>
      <c r="G735" s="92" t="str">
        <f t="shared" si="29"/>
        <v>D</v>
      </c>
      <c r="H735" s="40" t="s">
        <v>1347</v>
      </c>
      <c r="I735" s="40" t="s">
        <v>1347</v>
      </c>
      <c r="J735" s="92" t="str">
        <f t="shared" si="30"/>
        <v/>
      </c>
      <c r="K735" s="2"/>
      <c r="L735" s="2"/>
      <c r="M735" s="2"/>
      <c r="N735" s="2"/>
      <c r="O735" s="2"/>
      <c r="P735" s="43">
        <v>328</v>
      </c>
      <c r="Q735" s="43" t="s">
        <v>172</v>
      </c>
      <c r="R735" s="43" t="s">
        <v>271</v>
      </c>
      <c r="S735" s="43" t="s">
        <v>159</v>
      </c>
      <c r="T735" s="43" t="s">
        <v>271</v>
      </c>
      <c r="U735" s="43" t="s">
        <v>159</v>
      </c>
      <c r="V735" s="2" t="str">
        <f t="shared" si="31"/>
        <v>('SY_S',NULL,'SY_S_D','2021','09','D','어려움','어려움','N','N','N','N','N','N','328','Y','SYSTEM',NOW(),'SYSTEM',NOW()),</v>
      </c>
    </row>
    <row r="736" spans="1:22" x14ac:dyDescent="0.35">
      <c r="A736" s="43">
        <v>329</v>
      </c>
      <c r="B736" s="43" t="s">
        <v>1845</v>
      </c>
      <c r="C736" s="2"/>
      <c r="D736" s="43" t="s">
        <v>1891</v>
      </c>
      <c r="E736" s="43">
        <v>2021</v>
      </c>
      <c r="F736" s="12" t="s">
        <v>1632</v>
      </c>
      <c r="G736" s="92" t="str">
        <f t="shared" si="29"/>
        <v>01</v>
      </c>
      <c r="H736" s="40" t="s">
        <v>873</v>
      </c>
      <c r="I736" s="40" t="s">
        <v>873</v>
      </c>
      <c r="J736" s="92" t="str">
        <f t="shared" si="30"/>
        <v>Y</v>
      </c>
      <c r="K736" s="2"/>
      <c r="L736" s="2"/>
      <c r="M736" s="2"/>
      <c r="N736" s="2"/>
      <c r="O736" s="2"/>
      <c r="P736" s="43">
        <v>329</v>
      </c>
      <c r="Q736" s="43" t="s">
        <v>172</v>
      </c>
      <c r="R736" s="43" t="s">
        <v>271</v>
      </c>
      <c r="S736" s="43" t="s">
        <v>159</v>
      </c>
      <c r="T736" s="43" t="s">
        <v>271</v>
      </c>
      <c r="U736" s="43" t="s">
        <v>159</v>
      </c>
      <c r="V736" s="2" t="str">
        <f t="shared" si="31"/>
        <v>('SY_S_B',NULL,'SY_S_B_01','2021','09','01','미사용','미사용','Y','N','N','N','N','N','329','Y','SYSTEM',NOW(),'SYSTEM',NOW()),</v>
      </c>
    </row>
    <row r="737" spans="1:22" x14ac:dyDescent="0.35">
      <c r="A737" s="43">
        <v>330</v>
      </c>
      <c r="B737" s="43" t="s">
        <v>1845</v>
      </c>
      <c r="C737" s="2"/>
      <c r="D737" s="43" t="s">
        <v>1892</v>
      </c>
      <c r="E737" s="43">
        <v>2021</v>
      </c>
      <c r="F737" s="12" t="s">
        <v>1632</v>
      </c>
      <c r="G737" s="92" t="str">
        <f t="shared" si="29"/>
        <v>02</v>
      </c>
      <c r="H737" s="40" t="s">
        <v>1357</v>
      </c>
      <c r="I737" s="40" t="s">
        <v>1357</v>
      </c>
      <c r="J737" s="92" t="str">
        <f t="shared" si="30"/>
        <v>Y</v>
      </c>
      <c r="K737" s="2"/>
      <c r="L737" s="2"/>
      <c r="M737" s="2"/>
      <c r="N737" s="2"/>
      <c r="O737" s="2"/>
      <c r="P737" s="43">
        <v>330</v>
      </c>
      <c r="Q737" s="43" t="s">
        <v>172</v>
      </c>
      <c r="R737" s="43" t="s">
        <v>271</v>
      </c>
      <c r="S737" s="43" t="s">
        <v>159</v>
      </c>
      <c r="T737" s="43" t="s">
        <v>271</v>
      </c>
      <c r="U737" s="43" t="s">
        <v>159</v>
      </c>
      <c r="V737" s="2" t="str">
        <f t="shared" si="31"/>
        <v>('SY_S_B',NULL,'SY_S_B_02','2021','09','02','몸체와 동일한 재질','몸체와 동일한 재질','Y','N','N','N','N','N','330','Y','SYSTEM',NOW(),'SYSTEM',NOW()),</v>
      </c>
    </row>
    <row r="738" spans="1:22" x14ac:dyDescent="0.35">
      <c r="A738" s="43">
        <v>331</v>
      </c>
      <c r="B738" s="43" t="s">
        <v>1845</v>
      </c>
      <c r="C738" s="2"/>
      <c r="D738" s="43" t="s">
        <v>1893</v>
      </c>
      <c r="E738" s="43">
        <v>2021</v>
      </c>
      <c r="F738" s="12" t="s">
        <v>1632</v>
      </c>
      <c r="G738" s="92" t="str">
        <f t="shared" si="29"/>
        <v>03</v>
      </c>
      <c r="H738" s="40" t="s">
        <v>1677</v>
      </c>
      <c r="I738" s="40" t="s">
        <v>1677</v>
      </c>
      <c r="J738" s="92" t="str">
        <f t="shared" si="30"/>
        <v>Y</v>
      </c>
      <c r="K738" s="92" t="s">
        <v>1964</v>
      </c>
      <c r="L738" s="2"/>
      <c r="M738" s="2"/>
      <c r="N738" s="2"/>
      <c r="O738" s="2"/>
      <c r="P738" s="43">
        <v>331</v>
      </c>
      <c r="Q738" s="43" t="s">
        <v>172</v>
      </c>
      <c r="R738" s="43" t="s">
        <v>271</v>
      </c>
      <c r="S738" s="43" t="s">
        <v>159</v>
      </c>
      <c r="T738" s="43" t="s">
        <v>271</v>
      </c>
      <c r="U738" s="43" t="s">
        <v>159</v>
      </c>
      <c r="V738" s="2" t="str">
        <f t="shared" si="31"/>
        <v>('SY_S_B',NULL,'SY_S_B_03','2021','09','03','몸체와 다른 재질의 라벨로서 몸체와 분리 가능한 경우','몸체와 다른 재질의 라벨로서 몸체와 분리 가능한 경우','Y','Y','N','N','N','N','331','Y','SYSTEM',NOW(),'SYSTEM',NOW()),</v>
      </c>
    </row>
    <row r="739" spans="1:22" x14ac:dyDescent="0.35">
      <c r="A739" s="43">
        <v>332</v>
      </c>
      <c r="B739" s="43" t="s">
        <v>1846</v>
      </c>
      <c r="C739" s="2"/>
      <c r="D739" s="43" t="s">
        <v>1894</v>
      </c>
      <c r="E739" s="43">
        <v>2021</v>
      </c>
      <c r="F739" s="12" t="s">
        <v>1632</v>
      </c>
      <c r="G739" s="92" t="str">
        <f t="shared" si="29"/>
        <v>01</v>
      </c>
      <c r="H739" s="40" t="s">
        <v>1671</v>
      </c>
      <c r="I739" s="40" t="s">
        <v>1671</v>
      </c>
      <c r="J739" s="92" t="str">
        <f t="shared" si="30"/>
        <v>Y</v>
      </c>
      <c r="K739" s="92" t="s">
        <v>1964</v>
      </c>
      <c r="L739" s="2"/>
      <c r="M739" s="2"/>
      <c r="N739" s="2"/>
      <c r="O739" s="2"/>
      <c r="P739" s="43">
        <v>332</v>
      </c>
      <c r="Q739" s="43" t="s">
        <v>172</v>
      </c>
      <c r="R739" s="43" t="s">
        <v>271</v>
      </c>
      <c r="S739" s="43" t="s">
        <v>159</v>
      </c>
      <c r="T739" s="43" t="s">
        <v>271</v>
      </c>
      <c r="U739" s="43" t="s">
        <v>159</v>
      </c>
      <c r="V739" s="2" t="str">
        <f t="shared" si="31"/>
        <v>('SY_S_C',NULL,'SY_S_C_01','2021','09','01','몸체와 다른 재질로서 몸체와 분리가 가능한 경우','몸체와 다른 재질로서 몸체와 분리가 가능한 경우','Y','Y','N','N','N','N','332','Y','SYSTEM',NOW(),'SYSTEM',NOW()),</v>
      </c>
    </row>
    <row r="740" spans="1:22" x14ac:dyDescent="0.35">
      <c r="A740" s="43">
        <v>333</v>
      </c>
      <c r="B740" s="43" t="s">
        <v>1847</v>
      </c>
      <c r="C740" s="2"/>
      <c r="D740" s="43" t="s">
        <v>1897</v>
      </c>
      <c r="E740" s="43">
        <v>2021</v>
      </c>
      <c r="F740" s="12" t="s">
        <v>1632</v>
      </c>
      <c r="G740" s="92" t="str">
        <f t="shared" si="29"/>
        <v>01</v>
      </c>
      <c r="H740" s="40" t="s">
        <v>1678</v>
      </c>
      <c r="I740" s="40" t="s">
        <v>1678</v>
      </c>
      <c r="J740" s="92" t="str">
        <f t="shared" si="30"/>
        <v/>
      </c>
      <c r="K740" s="2"/>
      <c r="L740" s="2"/>
      <c r="M740" s="2"/>
      <c r="N740" s="2"/>
      <c r="O740" s="2"/>
      <c r="P740" s="43">
        <v>333</v>
      </c>
      <c r="Q740" s="43" t="s">
        <v>172</v>
      </c>
      <c r="R740" s="43" t="s">
        <v>271</v>
      </c>
      <c r="S740" s="43" t="s">
        <v>159</v>
      </c>
      <c r="T740" s="43" t="s">
        <v>271</v>
      </c>
      <c r="U740" s="43" t="s">
        <v>159</v>
      </c>
      <c r="V740" s="2" t="str">
        <f t="shared" si="31"/>
        <v>('SY_S_D',NULL,'SY_S_D_01','2021','09','01','몸체에 직접 인쇄 (필수사항 표시 제외)','몸체에 직접 인쇄 (필수사항 표시 제외)','N','N','N','N','N','N','333','Y','SYSTEM',NOW(),'SYSTEM',NOW()),</v>
      </c>
    </row>
    <row r="741" spans="1:22" x14ac:dyDescent="0.35">
      <c r="A741" s="43">
        <v>334</v>
      </c>
      <c r="B741" s="43" t="s">
        <v>1847</v>
      </c>
      <c r="C741" s="2"/>
      <c r="D741" s="43" t="s">
        <v>1895</v>
      </c>
      <c r="E741" s="43">
        <v>2021</v>
      </c>
      <c r="F741" s="12" t="s">
        <v>1632</v>
      </c>
      <c r="G741" s="92" t="str">
        <f t="shared" si="29"/>
        <v>02</v>
      </c>
      <c r="H741" s="40" t="s">
        <v>1679</v>
      </c>
      <c r="I741" s="40" t="s">
        <v>1679</v>
      </c>
      <c r="J741" s="92" t="str">
        <f t="shared" si="30"/>
        <v/>
      </c>
      <c r="K741" s="2"/>
      <c r="L741" s="2"/>
      <c r="M741" s="2"/>
      <c r="N741" s="2"/>
      <c r="O741" s="2"/>
      <c r="P741" s="43">
        <v>334</v>
      </c>
      <c r="Q741" s="43" t="s">
        <v>172</v>
      </c>
      <c r="R741" s="43" t="s">
        <v>271</v>
      </c>
      <c r="S741" s="43" t="s">
        <v>159</v>
      </c>
      <c r="T741" s="43" t="s">
        <v>271</v>
      </c>
      <c r="U741" s="43" t="s">
        <v>159</v>
      </c>
      <c r="V741" s="2" t="str">
        <f t="shared" si="31"/>
        <v>('SY_S_D',NULL,'SY_S_D_02','2021','09','02','몸체와 다른 재질의 라벨로서 몸체와 분리 불가능한 경우','몸체와 다른 재질의 라벨로서 몸체와 분리 불가능한 경우','N','N','N','N','N','N','334','Y','SYSTEM',NOW(),'SYSTEM',NOW()),</v>
      </c>
    </row>
    <row r="742" spans="1:22" x14ac:dyDescent="0.35">
      <c r="A742" s="43">
        <v>335</v>
      </c>
      <c r="B742" s="43" t="s">
        <v>1847</v>
      </c>
      <c r="C742" s="2"/>
      <c r="D742" s="43" t="s">
        <v>1896</v>
      </c>
      <c r="E742" s="43">
        <v>2021</v>
      </c>
      <c r="F742" s="12" t="s">
        <v>1632</v>
      </c>
      <c r="G742" s="92" t="str">
        <f t="shared" si="29"/>
        <v>03</v>
      </c>
      <c r="H742" s="40" t="s">
        <v>1383</v>
      </c>
      <c r="I742" s="40" t="s">
        <v>1383</v>
      </c>
      <c r="J742" s="92" t="str">
        <f t="shared" si="30"/>
        <v/>
      </c>
      <c r="K742" s="2"/>
      <c r="L742" s="2"/>
      <c r="M742" s="2"/>
      <c r="N742" s="2"/>
      <c r="O742" s="2"/>
      <c r="P742" s="43">
        <v>335</v>
      </c>
      <c r="Q742" s="43" t="s">
        <v>172</v>
      </c>
      <c r="R742" s="43" t="s">
        <v>271</v>
      </c>
      <c r="S742" s="43" t="s">
        <v>159</v>
      </c>
      <c r="T742" s="43" t="s">
        <v>271</v>
      </c>
      <c r="U742" s="43" t="s">
        <v>159</v>
      </c>
      <c r="V742" s="2" t="str">
        <f t="shared" si="31"/>
        <v>('SY_S_D',NULL,'SY_S_D_03','2021','09','03','PVC계열의 재질','PVC계열의 재질','N','N','N','N','N','N','335','Y','SYSTEM',NOW(),'SYSTEM',NOW()),</v>
      </c>
    </row>
    <row r="743" spans="1:22" x14ac:dyDescent="0.35">
      <c r="A743" s="43">
        <v>336</v>
      </c>
      <c r="B743" s="43" t="s">
        <v>870</v>
      </c>
      <c r="C743" s="2"/>
      <c r="D743" s="43" t="str">
        <f t="shared" si="28"/>
        <v>PO</v>
      </c>
      <c r="E743" s="43">
        <v>2021</v>
      </c>
      <c r="F743" s="12" t="s">
        <v>1632</v>
      </c>
      <c r="G743" s="92" t="str">
        <f t="shared" si="29"/>
        <v>06</v>
      </c>
      <c r="H743" s="40" t="s">
        <v>1384</v>
      </c>
      <c r="I743" s="40" t="s">
        <v>1384</v>
      </c>
      <c r="J743" s="92" t="str">
        <f t="shared" si="30"/>
        <v/>
      </c>
      <c r="K743" s="2"/>
      <c r="L743" s="2"/>
      <c r="M743" s="2"/>
      <c r="N743" s="2"/>
      <c r="O743" s="2"/>
      <c r="P743" s="43">
        <v>336</v>
      </c>
      <c r="Q743" s="43" t="s">
        <v>172</v>
      </c>
      <c r="R743" s="43" t="s">
        <v>271</v>
      </c>
      <c r="S743" s="43" t="s">
        <v>159</v>
      </c>
      <c r="T743" s="43" t="s">
        <v>271</v>
      </c>
      <c r="U743" s="43" t="s">
        <v>159</v>
      </c>
      <c r="V743" s="2" t="str">
        <f t="shared" si="31"/>
        <v>('GROUP_ID',NULL,'PO','2021','09','06','폴리스티렌페이퍼(PSP)','폴리스티렌페이퍼(PSP)','N','N','N','N','N','N','336','Y','SYSTEM',NOW(),'SYSTEM',NOW()),</v>
      </c>
    </row>
    <row r="744" spans="1:22" x14ac:dyDescent="0.35">
      <c r="A744" s="43">
        <v>337</v>
      </c>
      <c r="B744" s="43" t="s">
        <v>1818</v>
      </c>
      <c r="C744" s="2"/>
      <c r="D744" s="43" t="str">
        <f t="shared" si="28"/>
        <v>PO_B</v>
      </c>
      <c r="E744" s="43">
        <v>2021</v>
      </c>
      <c r="F744" s="12" t="s">
        <v>1632</v>
      </c>
      <c r="G744" s="92" t="str">
        <f t="shared" si="29"/>
        <v>01</v>
      </c>
      <c r="H744" s="40" t="s">
        <v>1343</v>
      </c>
      <c r="I744" s="40" t="s">
        <v>1343</v>
      </c>
      <c r="J744" s="92" t="str">
        <f t="shared" si="30"/>
        <v/>
      </c>
      <c r="K744" s="2"/>
      <c r="L744" s="2"/>
      <c r="M744" s="2"/>
      <c r="N744" s="2"/>
      <c r="O744" s="2"/>
      <c r="P744" s="43">
        <v>337</v>
      </c>
      <c r="Q744" s="43" t="s">
        <v>172</v>
      </c>
      <c r="R744" s="43" t="s">
        <v>271</v>
      </c>
      <c r="S744" s="43" t="s">
        <v>159</v>
      </c>
      <c r="T744" s="43" t="s">
        <v>271</v>
      </c>
      <c r="U744" s="43" t="s">
        <v>159</v>
      </c>
      <c r="V744" s="2" t="str">
        <f t="shared" si="31"/>
        <v>('PO',NULL,'PO_B','2021','09','01','몸체','몸체','N','N','N','N','N','N','337','Y','SYSTEM',NOW(),'SYSTEM',NOW()),</v>
      </c>
    </row>
    <row r="745" spans="1:22" x14ac:dyDescent="0.35">
      <c r="A745" s="43">
        <v>338</v>
      </c>
      <c r="B745" s="43" t="s">
        <v>1819</v>
      </c>
      <c r="C745" s="2"/>
      <c r="D745" s="43" t="str">
        <f t="shared" si="28"/>
        <v>PS_B_A</v>
      </c>
      <c r="E745" s="43">
        <v>2021</v>
      </c>
      <c r="F745" s="12" t="s">
        <v>1632</v>
      </c>
      <c r="G745" s="92" t="str">
        <f t="shared" si="29"/>
        <v>A</v>
      </c>
      <c r="H745" s="40" t="s">
        <v>1646</v>
      </c>
      <c r="I745" s="40" t="s">
        <v>1646</v>
      </c>
      <c r="J745" s="92" t="str">
        <f t="shared" si="30"/>
        <v/>
      </c>
      <c r="K745" s="2"/>
      <c r="L745" s="2"/>
      <c r="M745" s="2"/>
      <c r="N745" s="2"/>
      <c r="O745" s="2"/>
      <c r="P745" s="43">
        <v>338</v>
      </c>
      <c r="Q745" s="43" t="s">
        <v>172</v>
      </c>
      <c r="R745" s="43" t="s">
        <v>271</v>
      </c>
      <c r="S745" s="43" t="s">
        <v>159</v>
      </c>
      <c r="T745" s="43" t="s">
        <v>271</v>
      </c>
      <c r="U745" s="43" t="s">
        <v>159</v>
      </c>
      <c r="V745" s="2" t="str">
        <f t="shared" si="31"/>
        <v>('PS_B',NULL,'PS_B_A','2021','09','A','최우수','최우수','N','N','N','N','N','N','338','Y','SYSTEM',NOW(),'SYSTEM',NOW()),</v>
      </c>
    </row>
    <row r="746" spans="1:22" x14ac:dyDescent="0.35">
      <c r="A746" s="43">
        <v>339</v>
      </c>
      <c r="B746" s="43" t="s">
        <v>1819</v>
      </c>
      <c r="C746" s="2"/>
      <c r="D746" s="43" t="str">
        <f t="shared" si="28"/>
        <v>PS_B_C</v>
      </c>
      <c r="E746" s="43">
        <v>2021</v>
      </c>
      <c r="F746" s="12" t="s">
        <v>1632</v>
      </c>
      <c r="G746" s="92" t="str">
        <f t="shared" si="29"/>
        <v>C</v>
      </c>
      <c r="H746" s="40" t="s">
        <v>1349</v>
      </c>
      <c r="I746" s="40" t="s">
        <v>1349</v>
      </c>
      <c r="J746" s="92" t="str">
        <f t="shared" si="30"/>
        <v/>
      </c>
      <c r="K746" s="2"/>
      <c r="L746" s="2"/>
      <c r="M746" s="2"/>
      <c r="N746" s="2"/>
      <c r="O746" s="2"/>
      <c r="P746" s="43">
        <v>339</v>
      </c>
      <c r="Q746" s="43" t="s">
        <v>172</v>
      </c>
      <c r="R746" s="43" t="s">
        <v>271</v>
      </c>
      <c r="S746" s="43" t="s">
        <v>159</v>
      </c>
      <c r="T746" s="43" t="s">
        <v>271</v>
      </c>
      <c r="U746" s="43" t="s">
        <v>159</v>
      </c>
      <c r="V746" s="2" t="str">
        <f t="shared" si="31"/>
        <v>('PS_B',NULL,'PS_B_C','2021','09','C','보통','보통','N','N','N','N','N','N','339','Y','SYSTEM',NOW(),'SYSTEM',NOW()),</v>
      </c>
    </row>
    <row r="747" spans="1:22" x14ac:dyDescent="0.35">
      <c r="A747" s="43">
        <v>340</v>
      </c>
      <c r="B747" s="43" t="s">
        <v>1819</v>
      </c>
      <c r="C747" s="2"/>
      <c r="D747" s="43" t="str">
        <f t="shared" si="28"/>
        <v>PS_B_D</v>
      </c>
      <c r="E747" s="43">
        <v>2021</v>
      </c>
      <c r="F747" s="12" t="s">
        <v>1632</v>
      </c>
      <c r="G747" s="92" t="str">
        <f t="shared" si="29"/>
        <v>D</v>
      </c>
      <c r="H747" s="40" t="s">
        <v>1347</v>
      </c>
      <c r="I747" s="40" t="s">
        <v>1347</v>
      </c>
      <c r="J747" s="92" t="str">
        <f t="shared" si="30"/>
        <v/>
      </c>
      <c r="K747" s="2"/>
      <c r="L747" s="2"/>
      <c r="M747" s="2"/>
      <c r="N747" s="2"/>
      <c r="O747" s="2"/>
      <c r="P747" s="43">
        <v>340</v>
      </c>
      <c r="Q747" s="43" t="s">
        <v>172</v>
      </c>
      <c r="R747" s="43" t="s">
        <v>271</v>
      </c>
      <c r="S747" s="43" t="s">
        <v>159</v>
      </c>
      <c r="T747" s="43" t="s">
        <v>271</v>
      </c>
      <c r="U747" s="43" t="s">
        <v>159</v>
      </c>
      <c r="V747" s="2" t="str">
        <f t="shared" si="31"/>
        <v>('PS_B',NULL,'PS_B_D','2021','09','D','어려움','어려움','N','N','N','N','N','N','340','Y','SYSTEM',NOW(),'SYSTEM',NOW()),</v>
      </c>
    </row>
    <row r="748" spans="1:22" x14ac:dyDescent="0.35">
      <c r="A748" s="43">
        <v>341</v>
      </c>
      <c r="B748" s="43" t="s">
        <v>1848</v>
      </c>
      <c r="C748" s="2"/>
      <c r="D748" s="43" t="s">
        <v>1898</v>
      </c>
      <c r="E748" s="43">
        <v>2021</v>
      </c>
      <c r="F748" s="12" t="s">
        <v>1632</v>
      </c>
      <c r="G748" s="92" t="str">
        <f t="shared" si="29"/>
        <v>01</v>
      </c>
      <c r="H748" s="40" t="s">
        <v>1386</v>
      </c>
      <c r="I748" s="40" t="s">
        <v>1386</v>
      </c>
      <c r="J748" s="92" t="str">
        <f t="shared" si="30"/>
        <v>Y</v>
      </c>
      <c r="K748" s="2"/>
      <c r="L748" s="2"/>
      <c r="M748" s="2"/>
      <c r="N748" s="2"/>
      <c r="O748" s="2"/>
      <c r="P748" s="43">
        <v>341</v>
      </c>
      <c r="Q748" s="43" t="s">
        <v>172</v>
      </c>
      <c r="R748" s="43" t="s">
        <v>271</v>
      </c>
      <c r="S748" s="43" t="s">
        <v>159</v>
      </c>
      <c r="T748" s="43" t="s">
        <v>271</v>
      </c>
      <c r="U748" s="43" t="s">
        <v>159</v>
      </c>
      <c r="V748" s="2" t="str">
        <f t="shared" si="31"/>
        <v>('PS_B_A',NULL,'PS_B_A_01','2021','09','01','백색 단일재질','백색 단일재질','Y','N','N','N','N','N','341','Y','SYSTEM',NOW(),'SYSTEM',NOW()),</v>
      </c>
    </row>
    <row r="749" spans="1:22" x14ac:dyDescent="0.35">
      <c r="A749" s="43">
        <v>342</v>
      </c>
      <c r="B749" s="43" t="s">
        <v>1849</v>
      </c>
      <c r="C749" s="2"/>
      <c r="D749" s="43" t="s">
        <v>1899</v>
      </c>
      <c r="E749" s="43">
        <v>2021</v>
      </c>
      <c r="F749" s="12" t="s">
        <v>1632</v>
      </c>
      <c r="G749" s="92" t="str">
        <f t="shared" si="29"/>
        <v>01</v>
      </c>
      <c r="H749" s="40" t="s">
        <v>1387</v>
      </c>
      <c r="I749" s="40" t="s">
        <v>1387</v>
      </c>
      <c r="J749" s="92" t="str">
        <f t="shared" si="30"/>
        <v>Y</v>
      </c>
      <c r="K749" s="92" t="s">
        <v>1964</v>
      </c>
      <c r="L749" s="2"/>
      <c r="M749" s="2"/>
      <c r="N749" s="2"/>
      <c r="O749" s="2"/>
      <c r="P749" s="43">
        <v>342</v>
      </c>
      <c r="Q749" s="43" t="s">
        <v>172</v>
      </c>
      <c r="R749" s="43" t="s">
        <v>271</v>
      </c>
      <c r="S749" s="43" t="s">
        <v>159</v>
      </c>
      <c r="T749" s="43" t="s">
        <v>271</v>
      </c>
      <c r="U749" s="43" t="s">
        <v>159</v>
      </c>
      <c r="V749" s="2" t="str">
        <f t="shared" si="31"/>
        <v>('PS_B_C',NULL,'PS_B_C_01','2021','09','01','복합재질 구조(기타 재질과의 조합 포함)로서 분리가능한 경우','복합재질 구조(기타 재질과의 조합 포함)로서 분리가능한 경우','Y','Y','N','N','N','N','342','Y','SYSTEM',NOW(),'SYSTEM',NOW()),</v>
      </c>
    </row>
    <row r="750" spans="1:22" x14ac:dyDescent="0.35">
      <c r="A750" s="43">
        <v>343</v>
      </c>
      <c r="B750" s="43" t="s">
        <v>1850</v>
      </c>
      <c r="C750" s="2"/>
      <c r="D750" s="43" t="s">
        <v>1900</v>
      </c>
      <c r="E750" s="43">
        <v>2021</v>
      </c>
      <c r="F750" s="12" t="s">
        <v>1632</v>
      </c>
      <c r="G750" s="92" t="str">
        <f t="shared" si="29"/>
        <v>01</v>
      </c>
      <c r="H750" s="40" t="s">
        <v>1680</v>
      </c>
      <c r="I750" s="40" t="s">
        <v>1680</v>
      </c>
      <c r="J750" s="92" t="str">
        <f t="shared" si="30"/>
        <v/>
      </c>
      <c r="K750" s="2"/>
      <c r="L750" s="2"/>
      <c r="M750" s="2"/>
      <c r="N750" s="2"/>
      <c r="O750" s="2"/>
      <c r="P750" s="43">
        <v>343</v>
      </c>
      <c r="Q750" s="43" t="s">
        <v>172</v>
      </c>
      <c r="R750" s="43" t="s">
        <v>271</v>
      </c>
      <c r="S750" s="43" t="s">
        <v>159</v>
      </c>
      <c r="T750" s="43" t="s">
        <v>271</v>
      </c>
      <c r="U750" s="43" t="s">
        <v>159</v>
      </c>
      <c r="V750" s="2" t="str">
        <f t="shared" si="31"/>
        <v>('PS_B_D',NULL,'PS_B_D_01','2021','09','01','복합재질 구조로서 분리불가능한 경우','복합재질 구조로서 분리불가능한 경우','N','N','N','N','N','N','343','Y','SYSTEM',NOW(),'SYSTEM',NOW()),</v>
      </c>
    </row>
    <row r="751" spans="1:22" x14ac:dyDescent="0.35">
      <c r="A751" s="43">
        <v>344</v>
      </c>
      <c r="B751" s="43" t="s">
        <v>1850</v>
      </c>
      <c r="C751" s="2"/>
      <c r="D751" s="43" t="s">
        <v>1901</v>
      </c>
      <c r="E751" s="43">
        <v>2021</v>
      </c>
      <c r="F751" s="12" t="s">
        <v>1632</v>
      </c>
      <c r="G751" s="92" t="str">
        <f t="shared" si="29"/>
        <v>02</v>
      </c>
      <c r="H751" s="40" t="s">
        <v>1676</v>
      </c>
      <c r="I751" s="40" t="s">
        <v>1676</v>
      </c>
      <c r="J751" s="92" t="str">
        <f t="shared" si="30"/>
        <v/>
      </c>
      <c r="K751" s="2"/>
      <c r="L751" s="2"/>
      <c r="M751" s="2"/>
      <c r="N751" s="2"/>
      <c r="O751" s="2"/>
      <c r="P751" s="43">
        <v>344</v>
      </c>
      <c r="Q751" s="43" t="s">
        <v>172</v>
      </c>
      <c r="R751" s="43" t="s">
        <v>271</v>
      </c>
      <c r="S751" s="43" t="s">
        <v>159</v>
      </c>
      <c r="T751" s="43" t="s">
        <v>271</v>
      </c>
      <c r="U751" s="43" t="s">
        <v>159</v>
      </c>
      <c r="V751" s="2" t="str">
        <f t="shared" si="31"/>
        <v>('PS_B_D',NULL,'PS_B_D_02','2021','09','02','백색 이외의 색상','백색 이외의 색상','N','N','N','N','N','N','344','Y','SYSTEM',NOW(),'SYSTEM',NOW()),</v>
      </c>
    </row>
    <row r="752" spans="1:22" x14ac:dyDescent="0.35">
      <c r="A752" s="43">
        <v>345</v>
      </c>
      <c r="B752" s="43" t="s">
        <v>1818</v>
      </c>
      <c r="C752" s="2"/>
      <c r="D752" s="43" t="str">
        <f t="shared" ref="D752:D813" si="32">IF(B752&lt;&gt;"GROUP_ID",B752&amp;"_"&amp;IF(H752="몸체","B",IF(H752="라벨","L",IF(H752="마개및잡자재","G",IF(H752="라벨, 마개및잡자재","S",IF(H752="최우수","A",IF(H752="우수","B",IF(H752="보통","C",IF(H752="어려움","D",RIGHT(D752,2))))))))),IF(H752="종이팩","PA",IF(H752="유리병","GL",IF(H752="금속캔","CA",IF(H752="금속캔(알루미늄)","AL",IF(H752="일반 발포합성수지 단일·복합재질","SY",IF(H752="폴리스티렌페이퍼(PSP)","PO",IF(H752="페트병","PE",IF(H752="단일재질 용기, 트레이류(페트병, 발포합성수지 제외)","TR",IF(H752="합성수지 필름·시트류 (페트병, 발포합성수지 제외)","09","-"))))))))))</f>
        <v>PO_S</v>
      </c>
      <c r="E752" s="43">
        <v>2021</v>
      </c>
      <c r="F752" s="12" t="s">
        <v>1632</v>
      </c>
      <c r="G752" s="92" t="str">
        <f t="shared" ref="G752:G815" si="33">IF(H752="종이팩","01",IF(H752="유리병","02",IF(H752="금속캔","03",IF(H752="금속캔(알루미늄)","04",IF(H752="일반 발포합성수지 단일·복합재질","05",IF(H752="폴리스티렌페이퍼(PSP)","06",IF(H752="페트병","07",IF(H752="단일재질 용기, 트레이류(페트병, 발포합성수지 제외)","08",IF(H752="합성수지 필름·시트류 (페트병, 발포합성수지 제외)","09",IF(H752="몸체","01",IF(H752="라벨","02",IF(H752="마개및잡자재","03",IF(H752="라벨, 마개및잡자재","04",IF(H752="최우수","A",IF(H752="우수","B",IF(H752="보통","C",IF(H752="어려움","D",IF(B752&lt;&gt;"",RIGHT(D752,2),"999"))))))))))))))))))</f>
        <v>04</v>
      </c>
      <c r="H752" s="40" t="s">
        <v>1379</v>
      </c>
      <c r="I752" s="40" t="s">
        <v>1379</v>
      </c>
      <c r="J752" s="92" t="str">
        <f t="shared" si="30"/>
        <v/>
      </c>
      <c r="K752" s="2"/>
      <c r="L752" s="2"/>
      <c r="M752" s="2"/>
      <c r="N752" s="2"/>
      <c r="O752" s="2"/>
      <c r="P752" s="43">
        <v>345</v>
      </c>
      <c r="Q752" s="43" t="s">
        <v>172</v>
      </c>
      <c r="R752" s="43" t="s">
        <v>271</v>
      </c>
      <c r="S752" s="43" t="s">
        <v>159</v>
      </c>
      <c r="T752" s="43" t="s">
        <v>271</v>
      </c>
      <c r="U752" s="43" t="s">
        <v>159</v>
      </c>
      <c r="V752" s="2" t="str">
        <f t="shared" si="31"/>
        <v>('PO',NULL,'PO_S','2021','09','04','라벨, 마개및잡자재','라벨, 마개및잡자재','N','N','N','N','N','N','345','Y','SYSTEM',NOW(),'SYSTEM',NOW()),</v>
      </c>
    </row>
    <row r="753" spans="1:22" x14ac:dyDescent="0.35">
      <c r="A753" s="43">
        <v>346</v>
      </c>
      <c r="B753" s="43" t="s">
        <v>1820</v>
      </c>
      <c r="C753" s="2"/>
      <c r="D753" s="43" t="str">
        <f t="shared" si="32"/>
        <v>PS_S_A</v>
      </c>
      <c r="E753" s="43">
        <v>2021</v>
      </c>
      <c r="F753" s="12" t="s">
        <v>1632</v>
      </c>
      <c r="G753" s="92" t="str">
        <f t="shared" si="33"/>
        <v>A</v>
      </c>
      <c r="H753" s="40" t="s">
        <v>1646</v>
      </c>
      <c r="I753" s="40" t="s">
        <v>1646</v>
      </c>
      <c r="J753" s="92" t="str">
        <f t="shared" si="30"/>
        <v/>
      </c>
      <c r="K753" s="2"/>
      <c r="L753" s="2"/>
      <c r="M753" s="2"/>
      <c r="N753" s="2"/>
      <c r="O753" s="2"/>
      <c r="P753" s="43">
        <v>346</v>
      </c>
      <c r="Q753" s="43" t="s">
        <v>172</v>
      </c>
      <c r="R753" s="43" t="s">
        <v>271</v>
      </c>
      <c r="S753" s="43" t="s">
        <v>159</v>
      </c>
      <c r="T753" s="43" t="s">
        <v>271</v>
      </c>
      <c r="U753" s="43" t="s">
        <v>159</v>
      </c>
      <c r="V753" s="2" t="str">
        <f t="shared" si="31"/>
        <v>('PS_S',NULL,'PS_S_A','2021','09','A','최우수','최우수','N','N','N','N','N','N','346','Y','SYSTEM',NOW(),'SYSTEM',NOW()),</v>
      </c>
    </row>
    <row r="754" spans="1:22" x14ac:dyDescent="0.35">
      <c r="A754" s="43">
        <v>347</v>
      </c>
      <c r="B754" s="43" t="s">
        <v>1820</v>
      </c>
      <c r="C754" s="2"/>
      <c r="D754" s="43" t="str">
        <f t="shared" si="32"/>
        <v>PS_S_B</v>
      </c>
      <c r="E754" s="43">
        <v>2021</v>
      </c>
      <c r="F754" s="12" t="s">
        <v>1632</v>
      </c>
      <c r="G754" s="92" t="str">
        <f t="shared" si="33"/>
        <v>B</v>
      </c>
      <c r="H754" s="40" t="s">
        <v>1345</v>
      </c>
      <c r="I754" s="40" t="s">
        <v>1345</v>
      </c>
      <c r="J754" s="92" t="str">
        <f t="shared" si="30"/>
        <v/>
      </c>
      <c r="K754" s="2"/>
      <c r="L754" s="2"/>
      <c r="M754" s="2"/>
      <c r="N754" s="2"/>
      <c r="O754" s="2"/>
      <c r="P754" s="43">
        <v>347</v>
      </c>
      <c r="Q754" s="43" t="s">
        <v>172</v>
      </c>
      <c r="R754" s="43" t="s">
        <v>271</v>
      </c>
      <c r="S754" s="43" t="s">
        <v>159</v>
      </c>
      <c r="T754" s="43" t="s">
        <v>271</v>
      </c>
      <c r="U754" s="43" t="s">
        <v>159</v>
      </c>
      <c r="V754" s="2" t="str">
        <f t="shared" si="31"/>
        <v>('PS_S',NULL,'PS_S_B','2021','09','B','우수','우수','N','N','N','N','N','N','347','Y','SYSTEM',NOW(),'SYSTEM',NOW()),</v>
      </c>
    </row>
    <row r="755" spans="1:22" x14ac:dyDescent="0.35">
      <c r="A755" s="43">
        <v>348</v>
      </c>
      <c r="B755" s="43" t="s">
        <v>1820</v>
      </c>
      <c r="C755" s="2"/>
      <c r="D755" s="43" t="str">
        <f t="shared" si="32"/>
        <v>PS_S_C</v>
      </c>
      <c r="E755" s="43">
        <v>2021</v>
      </c>
      <c r="F755" s="12" t="s">
        <v>1632</v>
      </c>
      <c r="G755" s="92" t="str">
        <f t="shared" si="33"/>
        <v>C</v>
      </c>
      <c r="H755" s="40" t="s">
        <v>1349</v>
      </c>
      <c r="I755" s="40" t="s">
        <v>1349</v>
      </c>
      <c r="J755" s="92" t="str">
        <f t="shared" si="30"/>
        <v/>
      </c>
      <c r="K755" s="2"/>
      <c r="L755" s="2"/>
      <c r="M755" s="2"/>
      <c r="N755" s="2"/>
      <c r="O755" s="2"/>
      <c r="P755" s="43">
        <v>348</v>
      </c>
      <c r="Q755" s="43" t="s">
        <v>172</v>
      </c>
      <c r="R755" s="43" t="s">
        <v>271</v>
      </c>
      <c r="S755" s="43" t="s">
        <v>159</v>
      </c>
      <c r="T755" s="43" t="s">
        <v>271</v>
      </c>
      <c r="U755" s="43" t="s">
        <v>159</v>
      </c>
      <c r="V755" s="2" t="str">
        <f t="shared" si="31"/>
        <v>('PS_S',NULL,'PS_S_C','2021','09','C','보통','보통','N','N','N','N','N','N','348','Y','SYSTEM',NOW(),'SYSTEM',NOW()),</v>
      </c>
    </row>
    <row r="756" spans="1:22" x14ac:dyDescent="0.35">
      <c r="A756" s="43">
        <v>349</v>
      </c>
      <c r="B756" s="43" t="s">
        <v>1820</v>
      </c>
      <c r="C756" s="2"/>
      <c r="D756" s="43" t="str">
        <f t="shared" si="32"/>
        <v>PS_S_D</v>
      </c>
      <c r="E756" s="43">
        <v>2021</v>
      </c>
      <c r="F756" s="12" t="s">
        <v>1632</v>
      </c>
      <c r="G756" s="92" t="str">
        <f t="shared" si="33"/>
        <v>D</v>
      </c>
      <c r="H756" s="40" t="s">
        <v>1347</v>
      </c>
      <c r="I756" s="40" t="s">
        <v>1347</v>
      </c>
      <c r="J756" s="92" t="str">
        <f t="shared" si="30"/>
        <v/>
      </c>
      <c r="K756" s="2"/>
      <c r="L756" s="2"/>
      <c r="M756" s="2"/>
      <c r="N756" s="2"/>
      <c r="O756" s="2"/>
      <c r="P756" s="43">
        <v>349</v>
      </c>
      <c r="Q756" s="43" t="s">
        <v>172</v>
      </c>
      <c r="R756" s="43" t="s">
        <v>271</v>
      </c>
      <c r="S756" s="43" t="s">
        <v>159</v>
      </c>
      <c r="T756" s="43" t="s">
        <v>271</v>
      </c>
      <c r="U756" s="43" t="s">
        <v>159</v>
      </c>
      <c r="V756" s="2" t="str">
        <f t="shared" si="31"/>
        <v>('PS_S',NULL,'PS_S_D','2021','09','D','어려움','어려움','N','N','N','N','N','N','349','Y','SYSTEM',NOW(),'SYSTEM',NOW()),</v>
      </c>
    </row>
    <row r="757" spans="1:22" x14ac:dyDescent="0.35">
      <c r="A757" s="43">
        <v>350</v>
      </c>
      <c r="B757" s="43" t="s">
        <v>1851</v>
      </c>
      <c r="C757" s="2"/>
      <c r="D757" s="43" t="s">
        <v>1902</v>
      </c>
      <c r="E757" s="43">
        <v>2021</v>
      </c>
      <c r="F757" s="12" t="s">
        <v>1632</v>
      </c>
      <c r="G757" s="92" t="str">
        <f t="shared" si="33"/>
        <v>01</v>
      </c>
      <c r="H757" s="40" t="s">
        <v>873</v>
      </c>
      <c r="I757" s="40" t="s">
        <v>873</v>
      </c>
      <c r="J757" s="92" t="str">
        <f t="shared" si="30"/>
        <v>Y</v>
      </c>
      <c r="K757" s="92"/>
      <c r="L757" s="2"/>
      <c r="M757" s="2"/>
      <c r="N757" s="2"/>
      <c r="O757" s="2"/>
      <c r="P757" s="43">
        <v>350</v>
      </c>
      <c r="Q757" s="43" t="s">
        <v>172</v>
      </c>
      <c r="R757" s="43" t="s">
        <v>271</v>
      </c>
      <c r="S757" s="43" t="s">
        <v>159</v>
      </c>
      <c r="T757" s="43" t="s">
        <v>271</v>
      </c>
      <c r="U757" s="43" t="s">
        <v>159</v>
      </c>
      <c r="V757" s="2" t="str">
        <f t="shared" si="31"/>
        <v>('PS_S_A',NULL,'PS_S_A_01','2021','09','01','미사용','미사용','Y','N','N','N','N','N','350','Y','SYSTEM',NOW(),'SYSTEM',NOW()),</v>
      </c>
    </row>
    <row r="758" spans="1:22" x14ac:dyDescent="0.35">
      <c r="A758" s="43">
        <v>351</v>
      </c>
      <c r="B758" s="43" t="s">
        <v>1851</v>
      </c>
      <c r="C758" s="2"/>
      <c r="D758" s="43" t="s">
        <v>1904</v>
      </c>
      <c r="E758" s="43">
        <v>2021</v>
      </c>
      <c r="F758" s="12" t="s">
        <v>1632</v>
      </c>
      <c r="G758" s="92" t="str">
        <f t="shared" si="33"/>
        <v>02</v>
      </c>
      <c r="H758" s="40" t="s">
        <v>1390</v>
      </c>
      <c r="I758" s="40" t="s">
        <v>1390</v>
      </c>
      <c r="J758" s="92" t="str">
        <f t="shared" si="30"/>
        <v>Y</v>
      </c>
      <c r="K758" s="92" t="s">
        <v>1964</v>
      </c>
      <c r="L758" s="2"/>
      <c r="M758" s="2"/>
      <c r="N758" s="2"/>
      <c r="O758" s="2"/>
      <c r="P758" s="43">
        <v>351</v>
      </c>
      <c r="Q758" s="43" t="s">
        <v>172</v>
      </c>
      <c r="R758" s="43" t="s">
        <v>271</v>
      </c>
      <c r="S758" s="43" t="s">
        <v>159</v>
      </c>
      <c r="T758" s="43" t="s">
        <v>271</v>
      </c>
      <c r="U758" s="43" t="s">
        <v>159</v>
      </c>
      <c r="V758" s="2" t="str">
        <f t="shared" si="31"/>
        <v>('PS_S_A',NULL,'PS_S_A_02','2021','09','02','몸체와 동일한 재질로써 분리가 가능한 경우','몸체와 동일한 재질로써 분리가 가능한 경우','Y','Y','N','N','N','N','351','Y','SYSTEM',NOW(),'SYSTEM',NOW()),</v>
      </c>
    </row>
    <row r="759" spans="1:22" x14ac:dyDescent="0.35">
      <c r="A759" s="43">
        <v>352</v>
      </c>
      <c r="B759" s="43" t="s">
        <v>1852</v>
      </c>
      <c r="C759" s="2"/>
      <c r="D759" s="43" t="s">
        <v>1903</v>
      </c>
      <c r="E759" s="43">
        <v>2021</v>
      </c>
      <c r="F759" s="12" t="s">
        <v>1632</v>
      </c>
      <c r="G759" s="92" t="str">
        <f t="shared" si="33"/>
        <v>01</v>
      </c>
      <c r="H759" s="40" t="s">
        <v>1681</v>
      </c>
      <c r="I759" s="40" t="s">
        <v>1681</v>
      </c>
      <c r="J759" s="92" t="str">
        <f t="shared" si="30"/>
        <v>Y</v>
      </c>
      <c r="K759" s="92" t="s">
        <v>1964</v>
      </c>
      <c r="L759" s="2"/>
      <c r="M759" s="2"/>
      <c r="N759" s="2"/>
      <c r="O759" s="2"/>
      <c r="P759" s="43">
        <v>352</v>
      </c>
      <c r="Q759" s="43" t="s">
        <v>172</v>
      </c>
      <c r="R759" s="43" t="s">
        <v>271</v>
      </c>
      <c r="S759" s="43" t="s">
        <v>159</v>
      </c>
      <c r="T759" s="43" t="s">
        <v>271</v>
      </c>
      <c r="U759" s="43" t="s">
        <v>159</v>
      </c>
      <c r="V759" s="2" t="str">
        <f t="shared" si="31"/>
        <v>('PS_S_B',NULL,'PS_S_B_01','2021','09','01','몸체와 다른 재질로써 분리가 가능한 경우','몸체와 다른 재질로써 분리가 가능한 경우','Y','Y','N','N','N','N','352','Y','SYSTEM',NOW(),'SYSTEM',NOW()),</v>
      </c>
    </row>
    <row r="760" spans="1:22" x14ac:dyDescent="0.35">
      <c r="A760" s="43">
        <v>353</v>
      </c>
      <c r="B760" s="43" t="s">
        <v>1852</v>
      </c>
      <c r="C760" s="2"/>
      <c r="D760" s="43" t="s">
        <v>1905</v>
      </c>
      <c r="E760" s="43">
        <v>2021</v>
      </c>
      <c r="F760" s="12" t="s">
        <v>1632</v>
      </c>
      <c r="G760" s="92" t="str">
        <f t="shared" si="33"/>
        <v>02</v>
      </c>
      <c r="H760" s="40" t="s">
        <v>1392</v>
      </c>
      <c r="I760" s="40" t="s">
        <v>1392</v>
      </c>
      <c r="J760" s="92" t="str">
        <f t="shared" si="30"/>
        <v>Y</v>
      </c>
      <c r="K760" s="92" t="s">
        <v>1964</v>
      </c>
      <c r="L760" s="2"/>
      <c r="M760" s="2"/>
      <c r="N760" s="2"/>
      <c r="O760" s="2"/>
      <c r="P760" s="43">
        <v>353</v>
      </c>
      <c r="Q760" s="43" t="s">
        <v>172</v>
      </c>
      <c r="R760" s="43" t="s">
        <v>271</v>
      </c>
      <c r="S760" s="43" t="s">
        <v>159</v>
      </c>
      <c r="T760" s="43" t="s">
        <v>271</v>
      </c>
      <c r="U760" s="43" t="s">
        <v>159</v>
      </c>
      <c r="V760" s="2" t="str">
        <f t="shared" si="31"/>
        <v>('PS_S_B',NULL,'PS_S_B_02','2021','09','02','직접인쇄(부분인쇄)','직접인쇄(부분인쇄)','Y','Y','N','N','N','N','353','Y','SYSTEM',NOW(),'SYSTEM',NOW()),</v>
      </c>
    </row>
    <row r="761" spans="1:22" x14ac:dyDescent="0.35">
      <c r="A761" s="43">
        <v>354</v>
      </c>
      <c r="B761" s="43" t="s">
        <v>1853</v>
      </c>
      <c r="C761" s="2"/>
      <c r="D761" s="43" t="s">
        <v>1906</v>
      </c>
      <c r="E761" s="43">
        <v>2021</v>
      </c>
      <c r="F761" s="12" t="s">
        <v>1632</v>
      </c>
      <c r="G761" s="92" t="str">
        <f t="shared" si="33"/>
        <v>01</v>
      </c>
      <c r="H761" s="40" t="s">
        <v>1393</v>
      </c>
      <c r="I761" s="40" t="s">
        <v>1393</v>
      </c>
      <c r="J761" s="92" t="str">
        <f t="shared" si="30"/>
        <v>Y</v>
      </c>
      <c r="K761" s="2"/>
      <c r="L761" s="2"/>
      <c r="M761" s="2"/>
      <c r="N761" s="2"/>
      <c r="O761" s="2"/>
      <c r="P761" s="43">
        <v>354</v>
      </c>
      <c r="Q761" s="43" t="s">
        <v>172</v>
      </c>
      <c r="R761" s="43" t="s">
        <v>271</v>
      </c>
      <c r="S761" s="43" t="s">
        <v>159</v>
      </c>
      <c r="T761" s="43" t="s">
        <v>271</v>
      </c>
      <c r="U761" s="43" t="s">
        <v>159</v>
      </c>
      <c r="V761" s="2" t="str">
        <f t="shared" si="31"/>
        <v>('PS_S_C',NULL,'PS_S_C_01','2021','09','01','몸체와 동일한 재질로서 몸체와 분리가 불가능한 경우','몸체와 동일한 재질로서 몸체와 분리가 불가능한 경우','Y','N','N','N','N','N','354','Y','SYSTEM',NOW(),'SYSTEM',NOW()),</v>
      </c>
    </row>
    <row r="762" spans="1:22" x14ac:dyDescent="0.35">
      <c r="A762" s="43">
        <v>355</v>
      </c>
      <c r="B762" s="43" t="s">
        <v>1854</v>
      </c>
      <c r="C762" s="2"/>
      <c r="D762" s="43" t="s">
        <v>1907</v>
      </c>
      <c r="E762" s="43">
        <v>2021</v>
      </c>
      <c r="F762" s="12" t="s">
        <v>1632</v>
      </c>
      <c r="G762" s="92" t="str">
        <f t="shared" si="33"/>
        <v>01</v>
      </c>
      <c r="H762" s="40" t="s">
        <v>1355</v>
      </c>
      <c r="I762" s="40" t="s">
        <v>1355</v>
      </c>
      <c r="J762" s="92" t="str">
        <f t="shared" si="30"/>
        <v/>
      </c>
      <c r="K762" s="2"/>
      <c r="L762" s="2"/>
      <c r="M762" s="2"/>
      <c r="N762" s="2"/>
      <c r="O762" s="2"/>
      <c r="P762" s="43">
        <v>355</v>
      </c>
      <c r="Q762" s="43" t="s">
        <v>172</v>
      </c>
      <c r="R762" s="43" t="s">
        <v>271</v>
      </c>
      <c r="S762" s="43" t="s">
        <v>159</v>
      </c>
      <c r="T762" s="43" t="s">
        <v>271</v>
      </c>
      <c r="U762" s="43" t="s">
        <v>159</v>
      </c>
      <c r="V762" s="2" t="str">
        <f t="shared" si="31"/>
        <v>('PS_S_D',NULL,'PS_S_D_01','2021','09','01','몸체에 직접 인쇄','몸체에 직접 인쇄','N','N','N','N','N','N','355','Y','SYSTEM',NOW(),'SYSTEM',NOW()),</v>
      </c>
    </row>
    <row r="763" spans="1:22" x14ac:dyDescent="0.35">
      <c r="A763" s="43">
        <v>356</v>
      </c>
      <c r="B763" s="43" t="s">
        <v>1854</v>
      </c>
      <c r="C763" s="2"/>
      <c r="D763" s="43" t="s">
        <v>1908</v>
      </c>
      <c r="E763" s="43">
        <v>2021</v>
      </c>
      <c r="F763" s="12" t="s">
        <v>1632</v>
      </c>
      <c r="G763" s="92" t="str">
        <f t="shared" si="33"/>
        <v>02</v>
      </c>
      <c r="H763" s="40" t="s">
        <v>1682</v>
      </c>
      <c r="I763" s="40" t="s">
        <v>1682</v>
      </c>
      <c r="J763" s="92" t="str">
        <f t="shared" si="30"/>
        <v/>
      </c>
      <c r="K763" s="2"/>
      <c r="L763" s="2"/>
      <c r="M763" s="2"/>
      <c r="N763" s="2"/>
      <c r="O763" s="2"/>
      <c r="P763" s="43">
        <v>356</v>
      </c>
      <c r="Q763" s="43" t="s">
        <v>172</v>
      </c>
      <c r="R763" s="43" t="s">
        <v>271</v>
      </c>
      <c r="S763" s="43" t="s">
        <v>159</v>
      </c>
      <c r="T763" s="43" t="s">
        <v>271</v>
      </c>
      <c r="U763" s="43" t="s">
        <v>159</v>
      </c>
      <c r="V763" s="2" t="str">
        <f t="shared" si="31"/>
        <v>('PS_S_D',NULL,'PS_S_D_02','2021','09','02','몸체와 다른 재질 라벨 (몸체와 분리 불가능)','몸체와 다른 재질 라벨 (몸체와 분리 불가능)','N','N','N','N','N','N','356','Y','SYSTEM',NOW(),'SYSTEM',NOW()),</v>
      </c>
    </row>
    <row r="764" spans="1:22" x14ac:dyDescent="0.35">
      <c r="A764" s="43">
        <v>357</v>
      </c>
      <c r="B764" s="43" t="s">
        <v>1854</v>
      </c>
      <c r="C764" s="2"/>
      <c r="D764" s="43" t="s">
        <v>1909</v>
      </c>
      <c r="E764" s="43">
        <v>2021</v>
      </c>
      <c r="F764" s="12" t="s">
        <v>1632</v>
      </c>
      <c r="G764" s="92" t="str">
        <f t="shared" si="33"/>
        <v>03</v>
      </c>
      <c r="H764" s="40" t="s">
        <v>1395</v>
      </c>
      <c r="I764" s="40" t="s">
        <v>1395</v>
      </c>
      <c r="J764" s="92" t="str">
        <f t="shared" si="30"/>
        <v/>
      </c>
      <c r="K764" s="2"/>
      <c r="L764" s="2"/>
      <c r="M764" s="2"/>
      <c r="N764" s="2"/>
      <c r="O764" s="2"/>
      <c r="P764" s="43">
        <v>357</v>
      </c>
      <c r="Q764" s="43" t="s">
        <v>172</v>
      </c>
      <c r="R764" s="43" t="s">
        <v>271</v>
      </c>
      <c r="S764" s="43" t="s">
        <v>159</v>
      </c>
      <c r="T764" s="43" t="s">
        <v>271</v>
      </c>
      <c r="U764" s="43" t="s">
        <v>159</v>
      </c>
      <c r="V764" s="2" t="str">
        <f t="shared" si="31"/>
        <v>('PS_S_D',NULL,'PS_S_D_03','2021','09','03','PVC 계열 재질','PVC 계열 재질','N','N','N','N','N','N','357','Y','SYSTEM',NOW(),'SYSTEM',NOW()),</v>
      </c>
    </row>
    <row r="765" spans="1:22" x14ac:dyDescent="0.35">
      <c r="A765" s="43">
        <v>358</v>
      </c>
      <c r="B765" s="43" t="s">
        <v>870</v>
      </c>
      <c r="C765" s="2"/>
      <c r="D765" s="43" t="str">
        <f t="shared" si="32"/>
        <v>PE</v>
      </c>
      <c r="E765" s="43">
        <v>2021</v>
      </c>
      <c r="F765" s="12" t="s">
        <v>1632</v>
      </c>
      <c r="G765" s="92" t="str">
        <f t="shared" si="33"/>
        <v>07</v>
      </c>
      <c r="H765" s="40" t="s">
        <v>1822</v>
      </c>
      <c r="I765" s="40" t="s">
        <v>1822</v>
      </c>
      <c r="J765" s="92" t="str">
        <f t="shared" si="30"/>
        <v/>
      </c>
      <c r="K765" s="2"/>
      <c r="L765" s="2"/>
      <c r="M765" s="2"/>
      <c r="N765" s="2"/>
      <c r="O765" s="2"/>
      <c r="P765" s="43">
        <v>358</v>
      </c>
      <c r="Q765" s="43" t="s">
        <v>172</v>
      </c>
      <c r="R765" s="43" t="s">
        <v>271</v>
      </c>
      <c r="S765" s="43" t="s">
        <v>159</v>
      </c>
      <c r="T765" s="43" t="s">
        <v>271</v>
      </c>
      <c r="U765" s="43" t="s">
        <v>159</v>
      </c>
      <c r="V765" s="2" t="str">
        <f t="shared" si="31"/>
        <v>('GROUP_ID',NULL,'PE','2021','09','07','페트병','페트병','N','N','N','N','N','N','358','Y','SYSTEM',NOW(),'SYSTEM',NOW()),</v>
      </c>
    </row>
    <row r="766" spans="1:22" x14ac:dyDescent="0.35">
      <c r="A766" s="43">
        <v>359</v>
      </c>
      <c r="B766" s="43" t="s">
        <v>1821</v>
      </c>
      <c r="C766" s="2"/>
      <c r="D766" s="43" t="str">
        <f t="shared" si="32"/>
        <v>PE_B</v>
      </c>
      <c r="E766" s="43">
        <v>2021</v>
      </c>
      <c r="F766" s="12" t="s">
        <v>1632</v>
      </c>
      <c r="G766" s="92" t="str">
        <f t="shared" si="33"/>
        <v>01</v>
      </c>
      <c r="H766" s="40" t="s">
        <v>1343</v>
      </c>
      <c r="I766" s="40" t="s">
        <v>1343</v>
      </c>
      <c r="J766" s="92" t="str">
        <f t="shared" si="30"/>
        <v/>
      </c>
      <c r="K766" s="2"/>
      <c r="L766" s="2"/>
      <c r="M766" s="2"/>
      <c r="N766" s="2"/>
      <c r="O766" s="2"/>
      <c r="P766" s="43">
        <v>359</v>
      </c>
      <c r="Q766" s="43" t="s">
        <v>172</v>
      </c>
      <c r="R766" s="43" t="s">
        <v>271</v>
      </c>
      <c r="S766" s="43" t="s">
        <v>159</v>
      </c>
      <c r="T766" s="43" t="s">
        <v>271</v>
      </c>
      <c r="U766" s="43" t="s">
        <v>159</v>
      </c>
      <c r="V766" s="2" t="str">
        <f t="shared" si="31"/>
        <v>('PE',NULL,'PE_B','2021','09','01','몸체','몸체','N','N','N','N','N','N','359','Y','SYSTEM',NOW(),'SYSTEM',NOW()),</v>
      </c>
    </row>
    <row r="767" spans="1:22" x14ac:dyDescent="0.35">
      <c r="A767" s="43">
        <v>360</v>
      </c>
      <c r="B767" s="43" t="s">
        <v>1823</v>
      </c>
      <c r="C767" s="2"/>
      <c r="D767" s="43" t="str">
        <f t="shared" si="32"/>
        <v>PE_B_A</v>
      </c>
      <c r="E767" s="43">
        <v>2021</v>
      </c>
      <c r="F767" s="12" t="s">
        <v>1632</v>
      </c>
      <c r="G767" s="92" t="str">
        <f t="shared" si="33"/>
        <v>A</v>
      </c>
      <c r="H767" s="40" t="s">
        <v>1646</v>
      </c>
      <c r="I767" s="40" t="s">
        <v>1646</v>
      </c>
      <c r="J767" s="92" t="str">
        <f t="shared" si="30"/>
        <v/>
      </c>
      <c r="K767" s="2"/>
      <c r="L767" s="2"/>
      <c r="M767" s="2"/>
      <c r="N767" s="2"/>
      <c r="O767" s="2"/>
      <c r="P767" s="43">
        <v>360</v>
      </c>
      <c r="Q767" s="43" t="s">
        <v>172</v>
      </c>
      <c r="R767" s="43" t="s">
        <v>271</v>
      </c>
      <c r="S767" s="43" t="s">
        <v>159</v>
      </c>
      <c r="T767" s="43" t="s">
        <v>271</v>
      </c>
      <c r="U767" s="43" t="s">
        <v>159</v>
      </c>
      <c r="V767" s="2" t="str">
        <f t="shared" si="31"/>
        <v>('PE_B',NULL,'PE_B_A','2021','09','A','최우수','최우수','N','N','N','N','N','N','360','Y','SYSTEM',NOW(),'SYSTEM',NOW()),</v>
      </c>
    </row>
    <row r="768" spans="1:22" x14ac:dyDescent="0.35">
      <c r="A768" s="43">
        <v>361</v>
      </c>
      <c r="B768" s="43" t="s">
        <v>1823</v>
      </c>
      <c r="C768" s="2"/>
      <c r="D768" s="43" t="str">
        <f t="shared" si="32"/>
        <v>PE_B_C</v>
      </c>
      <c r="E768" s="43">
        <v>2021</v>
      </c>
      <c r="F768" s="12" t="s">
        <v>1632</v>
      </c>
      <c r="G768" s="92" t="str">
        <f t="shared" si="33"/>
        <v>C</v>
      </c>
      <c r="H768" s="40" t="s">
        <v>1349</v>
      </c>
      <c r="I768" s="40" t="s">
        <v>1349</v>
      </c>
      <c r="J768" s="92" t="str">
        <f t="shared" si="30"/>
        <v/>
      </c>
      <c r="K768" s="2"/>
      <c r="L768" s="2"/>
      <c r="M768" s="2"/>
      <c r="N768" s="2"/>
      <c r="O768" s="2"/>
      <c r="P768" s="43">
        <v>361</v>
      </c>
      <c r="Q768" s="43" t="s">
        <v>172</v>
      </c>
      <c r="R768" s="43" t="s">
        <v>271</v>
      </c>
      <c r="S768" s="43" t="s">
        <v>159</v>
      </c>
      <c r="T768" s="43" t="s">
        <v>271</v>
      </c>
      <c r="U768" s="43" t="s">
        <v>159</v>
      </c>
      <c r="V768" s="2" t="str">
        <f t="shared" si="31"/>
        <v>('PE_B',NULL,'PE_B_C','2021','09','C','보통','보통','N','N','N','N','N','N','361','Y','SYSTEM',NOW(),'SYSTEM',NOW()),</v>
      </c>
    </row>
    <row r="769" spans="1:22" x14ac:dyDescent="0.35">
      <c r="A769" s="43">
        <v>362</v>
      </c>
      <c r="B769" s="43" t="s">
        <v>1823</v>
      </c>
      <c r="C769" s="2"/>
      <c r="D769" s="43" t="str">
        <f t="shared" si="32"/>
        <v>PE_B_D</v>
      </c>
      <c r="E769" s="43">
        <v>2021</v>
      </c>
      <c r="F769" s="12" t="s">
        <v>1632</v>
      </c>
      <c r="G769" s="92" t="str">
        <f t="shared" si="33"/>
        <v>D</v>
      </c>
      <c r="H769" s="40" t="s">
        <v>1347</v>
      </c>
      <c r="I769" s="40" t="s">
        <v>1347</v>
      </c>
      <c r="J769" s="92" t="str">
        <f t="shared" si="30"/>
        <v/>
      </c>
      <c r="K769" s="2"/>
      <c r="L769" s="2"/>
      <c r="M769" s="2"/>
      <c r="N769" s="2"/>
      <c r="O769" s="2"/>
      <c r="P769" s="43">
        <v>362</v>
      </c>
      <c r="Q769" s="43" t="s">
        <v>172</v>
      </c>
      <c r="R769" s="43" t="s">
        <v>271</v>
      </c>
      <c r="S769" s="43" t="s">
        <v>159</v>
      </c>
      <c r="T769" s="43" t="s">
        <v>271</v>
      </c>
      <c r="U769" s="43" t="s">
        <v>159</v>
      </c>
      <c r="V769" s="2" t="str">
        <f t="shared" si="31"/>
        <v>('PE_B',NULL,'PE_B_D','2021','09','D','어려움','어려움','N','N','N','N','N','N','362','Y','SYSTEM',NOW(),'SYSTEM',NOW()),</v>
      </c>
    </row>
    <row r="770" spans="1:22" x14ac:dyDescent="0.35">
      <c r="A770" s="43">
        <v>363</v>
      </c>
      <c r="B770" s="43" t="s">
        <v>1855</v>
      </c>
      <c r="C770" s="2"/>
      <c r="D770" s="43" t="s">
        <v>1910</v>
      </c>
      <c r="E770" s="43">
        <v>2021</v>
      </c>
      <c r="F770" s="12" t="s">
        <v>1632</v>
      </c>
      <c r="G770" s="92" t="str">
        <f t="shared" si="33"/>
        <v>01</v>
      </c>
      <c r="H770" s="40" t="s">
        <v>1398</v>
      </c>
      <c r="I770" s="40" t="s">
        <v>1398</v>
      </c>
      <c r="J770" s="92" t="str">
        <f t="shared" si="30"/>
        <v>Y</v>
      </c>
      <c r="K770" s="2"/>
      <c r="L770" s="2"/>
      <c r="M770" s="2"/>
      <c r="N770" s="2"/>
      <c r="O770" s="2"/>
      <c r="P770" s="43">
        <v>363</v>
      </c>
      <c r="Q770" s="43" t="s">
        <v>172</v>
      </c>
      <c r="R770" s="43" t="s">
        <v>271</v>
      </c>
      <c r="S770" s="43" t="s">
        <v>159</v>
      </c>
      <c r="T770" s="43" t="s">
        <v>271</v>
      </c>
      <c r="U770" s="43" t="s">
        <v>159</v>
      </c>
      <c r="V770" s="2" t="str">
        <f t="shared" si="31"/>
        <v>('PE_B_A',NULL,'PE_B_A_01','2021','09','01','단일재질 무색','단일재질 무색','Y','N','N','N','N','N','363','Y','SYSTEM',NOW(),'SYSTEM',NOW()),</v>
      </c>
    </row>
    <row r="771" spans="1:22" x14ac:dyDescent="0.35">
      <c r="A771" s="43">
        <v>364</v>
      </c>
      <c r="B771" s="43" t="s">
        <v>1856</v>
      </c>
      <c r="C771" s="2"/>
      <c r="D771" s="43" t="s">
        <v>1911</v>
      </c>
      <c r="E771" s="43">
        <v>2021</v>
      </c>
      <c r="F771" s="12" t="s">
        <v>1632</v>
      </c>
      <c r="G771" s="92" t="str">
        <f t="shared" si="33"/>
        <v>01</v>
      </c>
      <c r="H771" s="40" t="s">
        <v>1399</v>
      </c>
      <c r="I771" s="40" t="s">
        <v>1399</v>
      </c>
      <c r="J771" s="92" t="str">
        <f t="shared" si="30"/>
        <v>Y</v>
      </c>
      <c r="K771" s="2"/>
      <c r="L771" s="2"/>
      <c r="M771" s="2"/>
      <c r="N771" s="2"/>
      <c r="O771" s="2"/>
      <c r="P771" s="43">
        <v>364</v>
      </c>
      <c r="Q771" s="43" t="s">
        <v>172</v>
      </c>
      <c r="R771" s="43" t="s">
        <v>271</v>
      </c>
      <c r="S771" s="43" t="s">
        <v>159</v>
      </c>
      <c r="T771" s="43" t="s">
        <v>271</v>
      </c>
      <c r="U771" s="43" t="s">
        <v>159</v>
      </c>
      <c r="V771" s="2" t="str">
        <f t="shared" si="31"/>
        <v>('PE_B_C',NULL,'PE_B_C_01','2021','09','01','단일재질 녹색(먹는샘물, 음료류 제외)','단일재질 녹색(먹는샘물, 음료류 제외)','Y','N','N','N','N','N','364','Y','SYSTEM',NOW(),'SYSTEM',NOW()),</v>
      </c>
    </row>
    <row r="772" spans="1:22" x14ac:dyDescent="0.35">
      <c r="A772" s="43">
        <v>365</v>
      </c>
      <c r="B772" s="43" t="s">
        <v>1857</v>
      </c>
      <c r="C772" s="2"/>
      <c r="D772" s="43" t="s">
        <v>1912</v>
      </c>
      <c r="E772" s="43">
        <v>2021</v>
      </c>
      <c r="F772" s="12" t="s">
        <v>1632</v>
      </c>
      <c r="G772" s="92" t="str">
        <f t="shared" si="33"/>
        <v>01</v>
      </c>
      <c r="H772" s="40" t="s">
        <v>1402</v>
      </c>
      <c r="I772" s="40" t="s">
        <v>1402</v>
      </c>
      <c r="J772" s="92" t="str">
        <f t="shared" si="30"/>
        <v/>
      </c>
      <c r="K772" s="2"/>
      <c r="L772" s="2"/>
      <c r="M772" s="2"/>
      <c r="N772" s="2"/>
      <c r="O772" s="2"/>
      <c r="P772" s="43">
        <v>365</v>
      </c>
      <c r="Q772" s="43" t="s">
        <v>172</v>
      </c>
      <c r="R772" s="43" t="s">
        <v>271</v>
      </c>
      <c r="S772" s="43" t="s">
        <v>159</v>
      </c>
      <c r="T772" s="43" t="s">
        <v>271</v>
      </c>
      <c r="U772" s="43" t="s">
        <v>159</v>
      </c>
      <c r="V772" s="2" t="str">
        <f t="shared" si="31"/>
        <v>('PE_B_D',NULL,'PE_B_D_01','2021','09','01','녹색 이외의 유색(먹는샘물, 음료류 제외)','녹색 이외의 유색(먹는샘물, 음료류 제외)','N','N','N','N','N','N','365','Y','SYSTEM',NOW(),'SYSTEM',NOW()),</v>
      </c>
    </row>
    <row r="773" spans="1:22" x14ac:dyDescent="0.35">
      <c r="A773" s="43">
        <v>366</v>
      </c>
      <c r="B773" s="43" t="s">
        <v>1857</v>
      </c>
      <c r="C773" s="2"/>
      <c r="D773" s="43" t="s">
        <v>1913</v>
      </c>
      <c r="E773" s="43">
        <v>2021</v>
      </c>
      <c r="F773" s="12" t="s">
        <v>1632</v>
      </c>
      <c r="G773" s="92" t="str">
        <f t="shared" si="33"/>
        <v>02</v>
      </c>
      <c r="H773" s="40" t="s">
        <v>1683</v>
      </c>
      <c r="I773" s="40" t="s">
        <v>1683</v>
      </c>
      <c r="J773" s="92" t="str">
        <f t="shared" si="30"/>
        <v/>
      </c>
      <c r="K773" s="2"/>
      <c r="L773" s="2"/>
      <c r="M773" s="2"/>
      <c r="N773" s="2"/>
      <c r="O773" s="2"/>
      <c r="P773" s="43">
        <v>366</v>
      </c>
      <c r="Q773" s="43" t="s">
        <v>172</v>
      </c>
      <c r="R773" s="43" t="s">
        <v>271</v>
      </c>
      <c r="S773" s="43" t="s">
        <v>159</v>
      </c>
      <c r="T773" s="43" t="s">
        <v>271</v>
      </c>
      <c r="U773" s="43" t="s">
        <v>159</v>
      </c>
      <c r="V773" s="2" t="str">
        <f t="shared" si="31"/>
        <v>('PE_B_D',NULL,'PE_B_D_02','2021','09','02','글리콜변성PET 수지(PET-G) 재질이 혼합된 경우','글리콜변성PET 수지(PET-G) 재질이 혼합된 경우','N','N','N','N','N','N','366','Y','SYSTEM',NOW(),'SYSTEM',NOW()),</v>
      </c>
    </row>
    <row r="774" spans="1:22" x14ac:dyDescent="0.35">
      <c r="A774" s="43">
        <v>367</v>
      </c>
      <c r="B774" s="43" t="s">
        <v>1857</v>
      </c>
      <c r="C774" s="2"/>
      <c r="D774" s="43" t="s">
        <v>1914</v>
      </c>
      <c r="E774" s="43">
        <v>2021</v>
      </c>
      <c r="F774" s="12" t="s">
        <v>1632</v>
      </c>
      <c r="G774" s="92" t="str">
        <f t="shared" si="33"/>
        <v>03</v>
      </c>
      <c r="H774" s="40" t="s">
        <v>1684</v>
      </c>
      <c r="I774" s="40" t="s">
        <v>1684</v>
      </c>
      <c r="J774" s="92" t="str">
        <f t="shared" si="30"/>
        <v/>
      </c>
      <c r="K774" s="2"/>
      <c r="L774" s="2"/>
      <c r="M774" s="2"/>
      <c r="N774" s="2"/>
      <c r="O774" s="2"/>
      <c r="P774" s="43">
        <v>367</v>
      </c>
      <c r="Q774" s="43" t="s">
        <v>172</v>
      </c>
      <c r="R774" s="43" t="s">
        <v>271</v>
      </c>
      <c r="S774" s="43" t="s">
        <v>159</v>
      </c>
      <c r="T774" s="43" t="s">
        <v>271</v>
      </c>
      <c r="U774" s="43" t="s">
        <v>159</v>
      </c>
      <c r="V774" s="2" t="str">
        <f t="shared" si="31"/>
        <v>('PE_B_D',NULL,'PE_B_D_03','2021','09','03','유색 페트병(먹는샘물, 음료류)','유색 페트병(먹는샘물, 음료류)','N','N','N','N','N','N','367','Y','SYSTEM',NOW(),'SYSTEM',NOW()),</v>
      </c>
    </row>
    <row r="775" spans="1:22" x14ac:dyDescent="0.35">
      <c r="A775" s="43">
        <v>368</v>
      </c>
      <c r="B775" s="43" t="s">
        <v>1857</v>
      </c>
      <c r="C775" s="2"/>
      <c r="D775" s="43" t="s">
        <v>1915</v>
      </c>
      <c r="E775" s="43">
        <v>2021</v>
      </c>
      <c r="F775" s="12" t="s">
        <v>1632</v>
      </c>
      <c r="G775" s="92" t="str">
        <f t="shared" si="33"/>
        <v>04</v>
      </c>
      <c r="H775" s="40" t="s">
        <v>1403</v>
      </c>
      <c r="I775" s="40" t="s">
        <v>1403</v>
      </c>
      <c r="J775" s="92" t="str">
        <f t="shared" si="30"/>
        <v/>
      </c>
      <c r="K775" s="2"/>
      <c r="L775" s="2"/>
      <c r="M775" s="2"/>
      <c r="N775" s="2"/>
      <c r="O775" s="2"/>
      <c r="P775" s="43">
        <v>368</v>
      </c>
      <c r="Q775" s="43" t="s">
        <v>172</v>
      </c>
      <c r="R775" s="43" t="s">
        <v>271</v>
      </c>
      <c r="S775" s="43" t="s">
        <v>159</v>
      </c>
      <c r="T775" s="43" t="s">
        <v>271</v>
      </c>
      <c r="U775" s="43" t="s">
        <v>159</v>
      </c>
      <c r="V775" s="2" t="str">
        <f t="shared" si="31"/>
        <v>('PE_B_D',NULL,'PE_B_D_04','2021','09','04','복합재질','복합재질','N','N','N','N','N','N','368','Y','SYSTEM',NOW(),'SYSTEM',NOW()),</v>
      </c>
    </row>
    <row r="776" spans="1:22" x14ac:dyDescent="0.35">
      <c r="A776" s="43">
        <v>369</v>
      </c>
      <c r="B776" s="43" t="s">
        <v>1821</v>
      </c>
      <c r="C776" s="2"/>
      <c r="D776" s="43" t="str">
        <f t="shared" si="32"/>
        <v>PE_L</v>
      </c>
      <c r="E776" s="43">
        <v>2021</v>
      </c>
      <c r="F776" s="12" t="s">
        <v>1632</v>
      </c>
      <c r="G776" s="92" t="str">
        <f t="shared" si="33"/>
        <v>02</v>
      </c>
      <c r="H776" s="40" t="s">
        <v>1353</v>
      </c>
      <c r="I776" s="40" t="s">
        <v>1353</v>
      </c>
      <c r="J776" s="92" t="str">
        <f t="shared" si="30"/>
        <v/>
      </c>
      <c r="K776" s="2"/>
      <c r="L776" s="2"/>
      <c r="M776" s="2"/>
      <c r="N776" s="2"/>
      <c r="O776" s="2"/>
      <c r="P776" s="43">
        <v>369</v>
      </c>
      <c r="Q776" s="43" t="s">
        <v>172</v>
      </c>
      <c r="R776" s="43" t="s">
        <v>271</v>
      </c>
      <c r="S776" s="43" t="s">
        <v>159</v>
      </c>
      <c r="T776" s="43" t="s">
        <v>271</v>
      </c>
      <c r="U776" s="43" t="s">
        <v>159</v>
      </c>
      <c r="V776" s="2" t="str">
        <f t="shared" si="31"/>
        <v>('PE',NULL,'PE_L','2021','09','02','라벨','라벨','N','N','N','N','N','N','369','Y','SYSTEM',NOW(),'SYSTEM',NOW()),</v>
      </c>
    </row>
    <row r="777" spans="1:22" x14ac:dyDescent="0.35">
      <c r="A777" s="43">
        <v>370</v>
      </c>
      <c r="B777" s="43" t="s">
        <v>1824</v>
      </c>
      <c r="C777" s="2"/>
      <c r="D777" s="43" t="str">
        <f t="shared" si="32"/>
        <v>PE_L_A</v>
      </c>
      <c r="E777" s="43">
        <v>2021</v>
      </c>
      <c r="F777" s="12" t="s">
        <v>1632</v>
      </c>
      <c r="G777" s="92" t="str">
        <f t="shared" si="33"/>
        <v>A</v>
      </c>
      <c r="H777" s="40" t="s">
        <v>1646</v>
      </c>
      <c r="I777" s="40" t="s">
        <v>1646</v>
      </c>
      <c r="J777" s="92" t="str">
        <f t="shared" si="30"/>
        <v/>
      </c>
      <c r="K777" s="2"/>
      <c r="L777" s="2"/>
      <c r="M777" s="2"/>
      <c r="N777" s="2"/>
      <c r="O777" s="2"/>
      <c r="P777" s="43">
        <v>370</v>
      </c>
      <c r="Q777" s="43" t="s">
        <v>172</v>
      </c>
      <c r="R777" s="43" t="s">
        <v>271</v>
      </c>
      <c r="S777" s="43" t="s">
        <v>159</v>
      </c>
      <c r="T777" s="43" t="s">
        <v>271</v>
      </c>
      <c r="U777" s="43" t="s">
        <v>159</v>
      </c>
      <c r="V777" s="2" t="str">
        <f t="shared" si="31"/>
        <v>('PE_L',NULL,'PE_L_A','2021','09','A','최우수','최우수','N','N','N','N','N','N','370','Y','SYSTEM',NOW(),'SYSTEM',NOW()),</v>
      </c>
    </row>
    <row r="778" spans="1:22" x14ac:dyDescent="0.35">
      <c r="A778" s="43">
        <v>371</v>
      </c>
      <c r="B778" s="43" t="s">
        <v>1824</v>
      </c>
      <c r="C778" s="2"/>
      <c r="D778" s="43" t="str">
        <f t="shared" si="32"/>
        <v>PE_L_B</v>
      </c>
      <c r="E778" s="43">
        <v>2021</v>
      </c>
      <c r="F778" s="12" t="s">
        <v>1632</v>
      </c>
      <c r="G778" s="92" t="str">
        <f t="shared" si="33"/>
        <v>B</v>
      </c>
      <c r="H778" s="40" t="s">
        <v>1345</v>
      </c>
      <c r="I778" s="40" t="s">
        <v>1345</v>
      </c>
      <c r="J778" s="92" t="str">
        <f t="shared" si="30"/>
        <v/>
      </c>
      <c r="K778" s="2"/>
      <c r="L778" s="2"/>
      <c r="M778" s="2"/>
      <c r="N778" s="2"/>
      <c r="O778" s="2"/>
      <c r="P778" s="43">
        <v>371</v>
      </c>
      <c r="Q778" s="43" t="s">
        <v>172</v>
      </c>
      <c r="R778" s="43" t="s">
        <v>271</v>
      </c>
      <c r="S778" s="43" t="s">
        <v>159</v>
      </c>
      <c r="T778" s="43" t="s">
        <v>271</v>
      </c>
      <c r="U778" s="43" t="s">
        <v>159</v>
      </c>
      <c r="V778" s="2" t="str">
        <f t="shared" si="31"/>
        <v>('PE_L',NULL,'PE_L_B','2021','09','B','우수','우수','N','N','N','N','N','N','371','Y','SYSTEM',NOW(),'SYSTEM',NOW()),</v>
      </c>
    </row>
    <row r="779" spans="1:22" x14ac:dyDescent="0.35">
      <c r="A779" s="43">
        <v>372</v>
      </c>
      <c r="B779" s="43" t="s">
        <v>1824</v>
      </c>
      <c r="C779" s="2"/>
      <c r="D779" s="43" t="str">
        <f t="shared" si="32"/>
        <v>PE_L_C</v>
      </c>
      <c r="E779" s="43">
        <v>2021</v>
      </c>
      <c r="F779" s="12" t="s">
        <v>1632</v>
      </c>
      <c r="G779" s="92" t="str">
        <f t="shared" si="33"/>
        <v>C</v>
      </c>
      <c r="H779" s="40" t="s">
        <v>1349</v>
      </c>
      <c r="I779" s="40" t="s">
        <v>1349</v>
      </c>
      <c r="J779" s="92" t="str">
        <f t="shared" si="30"/>
        <v/>
      </c>
      <c r="K779" s="2"/>
      <c r="L779" s="2"/>
      <c r="M779" s="2"/>
      <c r="N779" s="2"/>
      <c r="O779" s="2"/>
      <c r="P779" s="43">
        <v>372</v>
      </c>
      <c r="Q779" s="43" t="s">
        <v>172</v>
      </c>
      <c r="R779" s="43" t="s">
        <v>271</v>
      </c>
      <c r="S779" s="43" t="s">
        <v>159</v>
      </c>
      <c r="T779" s="43" t="s">
        <v>271</v>
      </c>
      <c r="U779" s="43" t="s">
        <v>159</v>
      </c>
      <c r="V779" s="2" t="str">
        <f t="shared" si="31"/>
        <v>('PE_L',NULL,'PE_L_C','2021','09','C','보통','보통','N','N','N','N','N','N','372','Y','SYSTEM',NOW(),'SYSTEM',NOW()),</v>
      </c>
    </row>
    <row r="780" spans="1:22" x14ac:dyDescent="0.35">
      <c r="A780" s="43">
        <v>373</v>
      </c>
      <c r="B780" s="43" t="s">
        <v>1824</v>
      </c>
      <c r="C780" s="2"/>
      <c r="D780" s="43" t="str">
        <f t="shared" si="32"/>
        <v>PE_L_D</v>
      </c>
      <c r="E780" s="43">
        <v>2021</v>
      </c>
      <c r="F780" s="12" t="s">
        <v>1632</v>
      </c>
      <c r="G780" s="92" t="str">
        <f t="shared" si="33"/>
        <v>D</v>
      </c>
      <c r="H780" s="40" t="s">
        <v>1347</v>
      </c>
      <c r="I780" s="40" t="s">
        <v>1347</v>
      </c>
      <c r="J780" s="92" t="str">
        <f t="shared" si="30"/>
        <v/>
      </c>
      <c r="K780" s="2"/>
      <c r="L780" s="2"/>
      <c r="M780" s="2"/>
      <c r="N780" s="2"/>
      <c r="O780" s="2"/>
      <c r="P780" s="43">
        <v>373</v>
      </c>
      <c r="Q780" s="43" t="s">
        <v>172</v>
      </c>
      <c r="R780" s="43" t="s">
        <v>271</v>
      </c>
      <c r="S780" s="43" t="s">
        <v>159</v>
      </c>
      <c r="T780" s="43" t="s">
        <v>271</v>
      </c>
      <c r="U780" s="43" t="s">
        <v>159</v>
      </c>
      <c r="V780" s="2" t="str">
        <f t="shared" si="31"/>
        <v>('PE_L',NULL,'PE_L_D','2021','09','D','어려움','어려움','N','N','N','N','N','N','373','Y','SYSTEM',NOW(),'SYSTEM',NOW()),</v>
      </c>
    </row>
    <row r="781" spans="1:22" x14ac:dyDescent="0.35">
      <c r="A781" s="43">
        <v>374</v>
      </c>
      <c r="B781" s="43" t="s">
        <v>1858</v>
      </c>
      <c r="C781" s="2"/>
      <c r="D781" s="43" t="s">
        <v>1916</v>
      </c>
      <c r="E781" s="43">
        <v>2021</v>
      </c>
      <c r="F781" s="12" t="s">
        <v>1632</v>
      </c>
      <c r="G781" s="92" t="str">
        <f t="shared" si="33"/>
        <v>01</v>
      </c>
      <c r="H781" s="40" t="s">
        <v>1685</v>
      </c>
      <c r="I781" s="40" t="s">
        <v>1685</v>
      </c>
      <c r="J781" s="92" t="str">
        <f t="shared" si="30"/>
        <v>Y</v>
      </c>
      <c r="K781" s="92" t="s">
        <v>1964</v>
      </c>
      <c r="L781" s="2"/>
      <c r="M781" s="2"/>
      <c r="N781" s="2"/>
      <c r="O781" s="2"/>
      <c r="P781" s="43">
        <v>374</v>
      </c>
      <c r="Q781" s="43" t="s">
        <v>172</v>
      </c>
      <c r="R781" s="43" t="s">
        <v>271</v>
      </c>
      <c r="S781" s="43" t="s">
        <v>159</v>
      </c>
      <c r="T781" s="43" t="s">
        <v>271</v>
      </c>
      <c r="U781" s="43" t="s">
        <v>159</v>
      </c>
      <c r="V781" s="2" t="str">
        <f t="shared" si="31"/>
        <v>('PE_L_A',NULL,'PE_L_A_01','2021','09','01','비접(점)착식','비접(점)착식','Y','Y','N','N','N','N','374','Y','SYSTEM',NOW(),'SYSTEM',NOW()),</v>
      </c>
    </row>
    <row r="782" spans="1:22" x14ac:dyDescent="0.35">
      <c r="A782" s="43">
        <v>375</v>
      </c>
      <c r="B782" s="43" t="s">
        <v>1858</v>
      </c>
      <c r="C782" s="2"/>
      <c r="D782" s="43" t="s">
        <v>1917</v>
      </c>
      <c r="E782" s="43">
        <v>2021</v>
      </c>
      <c r="F782" s="12" t="s">
        <v>1632</v>
      </c>
      <c r="G782" s="92" t="str">
        <f t="shared" si="33"/>
        <v>02</v>
      </c>
      <c r="H782" s="40" t="s">
        <v>1686</v>
      </c>
      <c r="I782" s="40" t="s">
        <v>1686</v>
      </c>
      <c r="J782" s="92" t="str">
        <f t="shared" si="30"/>
        <v>Y</v>
      </c>
      <c r="K782" s="2"/>
      <c r="L782" s="92" t="s">
        <v>1964</v>
      </c>
      <c r="M782" s="2"/>
      <c r="N782" s="2"/>
      <c r="O782" s="2"/>
      <c r="P782" s="43">
        <v>375</v>
      </c>
      <c r="Q782" s="43" t="s">
        <v>172</v>
      </c>
      <c r="R782" s="43" t="s">
        <v>271</v>
      </c>
      <c r="S782" s="43" t="s">
        <v>159</v>
      </c>
      <c r="T782" s="43" t="s">
        <v>271</v>
      </c>
      <c r="U782" s="43" t="s">
        <v>159</v>
      </c>
      <c r="V782" s="2" t="str">
        <f t="shared" si="31"/>
        <v>('PE_L_A',NULL,'PE_L_A_02','2021','09','02','라벨면적의 0.5% 범위 미만으로 열알칼리성 분리 접(점)착제가 도포된 경우','라벨면적의 0.5% 범위 미만으로 열알칼리성 분리 접(점)착제가 도포된 경우','Y','N','Y','N','N','N','375','Y','SYSTEM',NOW(),'SYSTEM',NOW()),</v>
      </c>
    </row>
    <row r="783" spans="1:22" x14ac:dyDescent="0.35">
      <c r="A783" s="43">
        <v>376</v>
      </c>
      <c r="B783" s="43" t="s">
        <v>1859</v>
      </c>
      <c r="C783" s="2"/>
      <c r="D783" s="43" t="s">
        <v>1918</v>
      </c>
      <c r="E783" s="43">
        <v>2021</v>
      </c>
      <c r="F783" s="12" t="s">
        <v>1632</v>
      </c>
      <c r="G783" s="92" t="str">
        <f t="shared" si="33"/>
        <v>01</v>
      </c>
      <c r="H783" s="40" t="s">
        <v>1687</v>
      </c>
      <c r="I783" s="40" t="s">
        <v>1687</v>
      </c>
      <c r="J783" s="92" t="str">
        <f t="shared" si="30"/>
        <v>Y</v>
      </c>
      <c r="K783" s="92" t="s">
        <v>1964</v>
      </c>
      <c r="L783" s="2"/>
      <c r="M783" s="2"/>
      <c r="N783" s="2"/>
      <c r="O783" s="2"/>
      <c r="P783" s="43">
        <v>376</v>
      </c>
      <c r="Q783" s="43" t="s">
        <v>172</v>
      </c>
      <c r="R783" s="43" t="s">
        <v>271</v>
      </c>
      <c r="S783" s="43" t="s">
        <v>159</v>
      </c>
      <c r="T783" s="43" t="s">
        <v>271</v>
      </c>
      <c r="U783" s="43" t="s">
        <v>159</v>
      </c>
      <c r="V783" s="2" t="str">
        <f t="shared" si="31"/>
        <v>('PE_L_B',NULL,'PE_L_B_01','2021','09','01','비중 1미만의 합성수지 재질로 소비자가 손쉽게 분리 가능하도록 하는 구조','비중 1미만의 합성수지 재질로 소비자가 손쉽게 분리 가능하도록 하는 구조','Y','Y','N','N','N','N','376','Y','SYSTEM',NOW(),'SYSTEM',NOW()),</v>
      </c>
    </row>
    <row r="784" spans="1:22" x14ac:dyDescent="0.35">
      <c r="A784" s="43">
        <v>377</v>
      </c>
      <c r="B784" s="43" t="s">
        <v>1859</v>
      </c>
      <c r="C784" s="2"/>
      <c r="D784" s="43" t="s">
        <v>1919</v>
      </c>
      <c r="E784" s="43">
        <v>2021</v>
      </c>
      <c r="F784" s="12" t="s">
        <v>1632</v>
      </c>
      <c r="G784" s="92" t="str">
        <f t="shared" si="33"/>
        <v>02</v>
      </c>
      <c r="H784" s="40" t="s">
        <v>1688</v>
      </c>
      <c r="I784" s="40" t="s">
        <v>1688</v>
      </c>
      <c r="J784" s="92" t="str">
        <f t="shared" si="30"/>
        <v>Y</v>
      </c>
      <c r="K784" s="92" t="s">
        <v>1964</v>
      </c>
      <c r="L784" s="2"/>
      <c r="M784" s="2"/>
      <c r="N784" s="2"/>
      <c r="O784" s="2"/>
      <c r="P784" s="43">
        <v>377</v>
      </c>
      <c r="Q784" s="43" t="s">
        <v>172</v>
      </c>
      <c r="R784" s="43" t="s">
        <v>271</v>
      </c>
      <c r="S784" s="43" t="s">
        <v>159</v>
      </c>
      <c r="T784" s="43" t="s">
        <v>271</v>
      </c>
      <c r="U784" s="43" t="s">
        <v>159</v>
      </c>
      <c r="V784" s="2" t="str">
        <f t="shared" si="31"/>
        <v>('PE_L_B',NULL,'PE_L_B_02','2021','09','02','소비자가 손쉽게 분리 가능하도록 하는 구조. 절취손 또는 접 점착제 도포시 가장자리 미도포','소비자가 손쉽게 분리 가능하도록 하는 구조. 절취손 또는 접 점착제 도포시 가장자리 미도포','Y','Y','N','N','N','N','377','Y','SYSTEM',NOW(),'SYSTEM',NOW()),</v>
      </c>
    </row>
    <row r="785" spans="1:22" x14ac:dyDescent="0.35">
      <c r="A785" s="43">
        <v>378</v>
      </c>
      <c r="B785" s="43" t="s">
        <v>1859</v>
      </c>
      <c r="C785" s="2"/>
      <c r="D785" s="43" t="s">
        <v>1920</v>
      </c>
      <c r="E785" s="43">
        <v>2021</v>
      </c>
      <c r="F785" s="12" t="s">
        <v>1632</v>
      </c>
      <c r="G785" s="92" t="str">
        <f t="shared" si="33"/>
        <v>03</v>
      </c>
      <c r="H785" s="40" t="s">
        <v>1689</v>
      </c>
      <c r="I785" s="40" t="s">
        <v>1689</v>
      </c>
      <c r="J785" s="92" t="str">
        <f t="shared" si="30"/>
        <v>Y</v>
      </c>
      <c r="K785" s="92" t="s">
        <v>1964</v>
      </c>
      <c r="L785" s="92" t="s">
        <v>1964</v>
      </c>
      <c r="M785" s="2"/>
      <c r="N785" s="2"/>
      <c r="O785" s="2"/>
      <c r="P785" s="43">
        <v>378</v>
      </c>
      <c r="Q785" s="43" t="s">
        <v>172</v>
      </c>
      <c r="R785" s="43" t="s">
        <v>271</v>
      </c>
      <c r="S785" s="43" t="s">
        <v>159</v>
      </c>
      <c r="T785" s="43" t="s">
        <v>271</v>
      </c>
      <c r="U785" s="43" t="s">
        <v>159</v>
      </c>
      <c r="V785" s="2" t="str">
        <f t="shared" si="31"/>
        <v>('PE_L_B',NULL,'PE_L_B_03','2021','09','03','접(점)착제를 사용하는 경우 재활용 공정에서 분리가능한 열알칼리성 분리 접(점)착제 사용 (일정온도 80c 와 수산화 나트류 2% 에 반응하여 분리)','접(점)착제를 사용하는 경우 재활용 공정에서 분리가능한 열알칼리성 분리 접(점)착제 사용 (일정온도 80c 와 수산화 나트류 2% 에 반응하여 분리)','Y','Y','Y','N','N','N','378','Y','SYSTEM',NOW(),'SYSTEM',NOW()),</v>
      </c>
    </row>
    <row r="786" spans="1:22" x14ac:dyDescent="0.35">
      <c r="A786" s="43">
        <v>379</v>
      </c>
      <c r="B786" s="43" t="s">
        <v>1859</v>
      </c>
      <c r="C786" s="2"/>
      <c r="D786" s="43" t="s">
        <v>1921</v>
      </c>
      <c r="E786" s="43">
        <v>2021</v>
      </c>
      <c r="F786" s="12" t="s">
        <v>1632</v>
      </c>
      <c r="G786" s="92" t="str">
        <f t="shared" si="33"/>
        <v>04</v>
      </c>
      <c r="H786" s="40" t="s">
        <v>1742</v>
      </c>
      <c r="I786" s="40" t="s">
        <v>1742</v>
      </c>
      <c r="J786" s="92" t="str">
        <f t="shared" si="30"/>
        <v>Y</v>
      </c>
      <c r="K786" s="92" t="s">
        <v>1964</v>
      </c>
      <c r="L786" s="92" t="s">
        <v>1964</v>
      </c>
      <c r="M786" s="2"/>
      <c r="N786" s="2"/>
      <c r="O786" s="2"/>
      <c r="P786" s="43">
        <v>379</v>
      </c>
      <c r="Q786" s="43" t="s">
        <v>172</v>
      </c>
      <c r="R786" s="43" t="s">
        <v>271</v>
      </c>
      <c r="S786" s="43" t="s">
        <v>159</v>
      </c>
      <c r="T786" s="43" t="s">
        <v>271</v>
      </c>
      <c r="U786" s="43" t="s">
        <v>159</v>
      </c>
      <c r="V786" s="2" t="str">
        <f t="shared" si="31"/>
        <v>('PE_L_B',NULL,'PE_L_B_04','2021','09','04','열알칼리성 분리 접(점)착제를 사용하고 접(점)착제 도포면적이페트병 전체면적의 20%, 라벨면적의 60% 이하인 경우','열알칼리성 분리 접(점)착제를 사용하고 접(점)착제 도포면적이페트병 전체면적의 20%, 라벨면적의 60% 이하인 경우','Y','Y','Y','N','N','N','379','Y','SYSTEM',NOW(),'SYSTEM',NOW()),</v>
      </c>
    </row>
    <row r="787" spans="1:22" x14ac:dyDescent="0.35">
      <c r="A787" s="43">
        <v>380</v>
      </c>
      <c r="B787" s="43" t="s">
        <v>1966</v>
      </c>
      <c r="C787" s="2"/>
      <c r="D787" s="43" t="s">
        <v>1968</v>
      </c>
      <c r="E787" s="43">
        <v>2021</v>
      </c>
      <c r="F787" s="12" t="s">
        <v>1632</v>
      </c>
      <c r="G787" s="92" t="str">
        <f t="shared" si="33"/>
        <v>01</v>
      </c>
      <c r="H787" s="40" t="s">
        <v>1690</v>
      </c>
      <c r="I787" s="40" t="s">
        <v>1690</v>
      </c>
      <c r="J787" s="92" t="str">
        <f t="shared" si="30"/>
        <v>Y</v>
      </c>
      <c r="K787" s="92" t="s">
        <v>1964</v>
      </c>
      <c r="L787" s="92" t="s">
        <v>1964</v>
      </c>
      <c r="M787" s="2"/>
      <c r="N787" s="2"/>
      <c r="O787" s="2"/>
      <c r="P787" s="43">
        <v>380</v>
      </c>
      <c r="Q787" s="43" t="s">
        <v>172</v>
      </c>
      <c r="R787" s="43" t="s">
        <v>271</v>
      </c>
      <c r="S787" s="43" t="s">
        <v>159</v>
      </c>
      <c r="T787" s="43" t="s">
        <v>271</v>
      </c>
      <c r="U787" s="43" t="s">
        <v>159</v>
      </c>
      <c r="V787" s="2" t="str">
        <f t="shared" si="31"/>
        <v>('PE_L_C',NULL,'PE_L_C_01','2021','09','01','비중 1미만의 합성수지 재질로 열알칼리성 분리 접(점)착제를 사용하고 접(점)착제 도포면적이 페트병 전체면적의 20%, 라벨면적의 60%를 초과한 경우','비중 1미만의 합성수지 재질로 열알칼리성 분리 접(점)착제를 사용하고 접(점)착제 도포면적이 페트병 전체면적의 20%, 라벨면적의 60%를 초과한 경우','Y','Y','Y','N','N','N','380','Y','SYSTEM',NOW(),'SYSTEM',NOW()),</v>
      </c>
    </row>
    <row r="788" spans="1:22" x14ac:dyDescent="0.35">
      <c r="A788" s="43">
        <v>381</v>
      </c>
      <c r="B788" s="43" t="s">
        <v>1966</v>
      </c>
      <c r="C788" s="2"/>
      <c r="D788" s="43" t="s">
        <v>1578</v>
      </c>
      <c r="E788" s="43">
        <v>2021</v>
      </c>
      <c r="F788" s="12" t="s">
        <v>1632</v>
      </c>
      <c r="G788" s="92" t="str">
        <f t="shared" si="33"/>
        <v>02</v>
      </c>
      <c r="H788" s="40" t="s">
        <v>1743</v>
      </c>
      <c r="I788" s="40" t="s">
        <v>1743</v>
      </c>
      <c r="J788" s="92" t="str">
        <f t="shared" si="30"/>
        <v>Y</v>
      </c>
      <c r="K788" s="92" t="s">
        <v>1964</v>
      </c>
      <c r="L788" s="2"/>
      <c r="M788" s="2"/>
      <c r="N788" s="2"/>
      <c r="O788" s="2"/>
      <c r="P788" s="43">
        <v>381</v>
      </c>
      <c r="Q788" s="43" t="s">
        <v>172</v>
      </c>
      <c r="R788" s="43" t="s">
        <v>271</v>
      </c>
      <c r="S788" s="43" t="s">
        <v>159</v>
      </c>
      <c r="T788" s="43" t="s">
        <v>271</v>
      </c>
      <c r="U788" s="43" t="s">
        <v>159</v>
      </c>
      <c r="V788" s="2" t="str">
        <f t="shared" si="31"/>
        <v>('PE_L_C',NULL,'PE_L_C_02','2021','09','02','소비자가 손쉽게 분리 가능하도록 하는 구조가 없으나 절취선이 있는 경우','소비자가 손쉽게 분리 가능하도록 하는 구조가 없으나 절취선이 있는 경우','Y','Y','N','N','N','N','381','Y','SYSTEM',NOW(),'SYSTEM',NOW()),</v>
      </c>
    </row>
    <row r="789" spans="1:22" x14ac:dyDescent="0.35">
      <c r="A789" s="43">
        <v>382</v>
      </c>
      <c r="B789" s="43" t="s">
        <v>1966</v>
      </c>
      <c r="C789" s="2"/>
      <c r="D789" s="43" t="s">
        <v>1579</v>
      </c>
      <c r="E789" s="43">
        <v>2021</v>
      </c>
      <c r="F789" s="12" t="s">
        <v>1632</v>
      </c>
      <c r="G789" s="92" t="str">
        <f t="shared" si="33"/>
        <v>03</v>
      </c>
      <c r="H789" s="40" t="s">
        <v>1691</v>
      </c>
      <c r="I789" s="40" t="s">
        <v>1691</v>
      </c>
      <c r="J789" s="92" t="str">
        <f t="shared" si="30"/>
        <v>Y</v>
      </c>
      <c r="K789" s="92" t="s">
        <v>1964</v>
      </c>
      <c r="L789" s="92" t="s">
        <v>1964</v>
      </c>
      <c r="M789" s="2"/>
      <c r="N789" s="2"/>
      <c r="O789" s="2"/>
      <c r="P789" s="43">
        <v>382</v>
      </c>
      <c r="Q789" s="43" t="s">
        <v>172</v>
      </c>
      <c r="R789" s="43" t="s">
        <v>271</v>
      </c>
      <c r="S789" s="43" t="s">
        <v>159</v>
      </c>
      <c r="T789" s="43" t="s">
        <v>271</v>
      </c>
      <c r="U789" s="43" t="s">
        <v>159</v>
      </c>
      <c r="V789" s="2" t="str">
        <f t="shared" si="31"/>
        <v>('PE_L_C',NULL,'PE_L_C_03','2021','09','03','소비자가 손쉽게 분리 가능하도록 하는 구조. 절취손 또는 접 점착제 도포시 가장자리 도포- PE Stretch 라벨 등 기술적으로 도입 불가능한 경우','소비자가 손쉽게 분리 가능하도록 하는 구조. 절취손 또는 접 점착제 도포시 가장자리 도포- PE Stretch 라벨 등 기술적으로 도입 불가능한 경우','Y','Y','Y','N','N','N','382','Y','SYSTEM',NOW(),'SYSTEM',NOW()),</v>
      </c>
    </row>
    <row r="790" spans="1:22" x14ac:dyDescent="0.35">
      <c r="A790" s="43">
        <v>383</v>
      </c>
      <c r="B790" s="43" t="s">
        <v>1966</v>
      </c>
      <c r="C790" s="2"/>
      <c r="D790" s="43" t="s">
        <v>1580</v>
      </c>
      <c r="E790" s="43">
        <v>2021</v>
      </c>
      <c r="F790" s="12" t="s">
        <v>1632</v>
      </c>
      <c r="G790" s="92" t="str">
        <f t="shared" si="33"/>
        <v>04</v>
      </c>
      <c r="H790" s="40" t="s">
        <v>1692</v>
      </c>
      <c r="I790" s="40" t="s">
        <v>1692</v>
      </c>
      <c r="J790" s="92" t="str">
        <f t="shared" si="30"/>
        <v>Y</v>
      </c>
      <c r="K790" s="92" t="s">
        <v>1964</v>
      </c>
      <c r="L790" s="92" t="s">
        <v>1964</v>
      </c>
      <c r="M790" s="2"/>
      <c r="N790" s="2"/>
      <c r="O790" s="2"/>
      <c r="P790" s="43">
        <v>383</v>
      </c>
      <c r="Q790" s="43" t="s">
        <v>172</v>
      </c>
      <c r="R790" s="43" t="s">
        <v>271</v>
      </c>
      <c r="S790" s="43" t="s">
        <v>159</v>
      </c>
      <c r="T790" s="43" t="s">
        <v>271</v>
      </c>
      <c r="U790" s="43" t="s">
        <v>159</v>
      </c>
      <c r="V790" s="2" t="str">
        <f t="shared" si="31"/>
        <v>('PE_L_C',NULL,'PE_L_C_04','2021','09','04','비중 1미만의 합성수지 재질로 열알칼리성 분리 접(점)착제를 사용하고 접(점)착제 도포면적이 페트병 전체면적의 20%, 라벨면적의 60% 이하이나 가장자리를 도포한 경우','비중 1미만의 합성수지 재질로 열알칼리성 분리 접(점)착제를 사용하고 접(점)착제 도포면적이 페트병 전체면적의 20%, 라벨면적의 60% 이하이나 가장자리를 도포한 경우','Y','Y','Y','N','N','N','383','Y','SYSTEM',NOW(),'SYSTEM',NOW()),</v>
      </c>
    </row>
    <row r="791" spans="1:22" x14ac:dyDescent="0.35">
      <c r="A791" s="43">
        <v>384</v>
      </c>
      <c r="B791" s="43" t="s">
        <v>1966</v>
      </c>
      <c r="C791" s="2"/>
      <c r="D791" s="43" t="s">
        <v>1969</v>
      </c>
      <c r="E791" s="43">
        <v>2021</v>
      </c>
      <c r="F791" s="12" t="s">
        <v>1632</v>
      </c>
      <c r="G791" s="92" t="str">
        <f t="shared" si="33"/>
        <v>05</v>
      </c>
      <c r="H791" s="40" t="s">
        <v>1693</v>
      </c>
      <c r="I791" s="40" t="s">
        <v>1693</v>
      </c>
      <c r="J791" s="92" t="str">
        <f t="shared" si="30"/>
        <v>Y</v>
      </c>
      <c r="K791" s="92" t="s">
        <v>1964</v>
      </c>
      <c r="L791" s="2"/>
      <c r="M791" s="2"/>
      <c r="N791" s="2"/>
      <c r="O791" s="2"/>
      <c r="P791" s="43">
        <v>384</v>
      </c>
      <c r="Q791" s="43" t="s">
        <v>172</v>
      </c>
      <c r="R791" s="43" t="s">
        <v>271</v>
      </c>
      <c r="S791" s="43" t="s">
        <v>159</v>
      </c>
      <c r="T791" s="43" t="s">
        <v>271</v>
      </c>
      <c r="U791" s="43" t="s">
        <v>159</v>
      </c>
      <c r="V791" s="2" t="str">
        <f t="shared" si="31"/>
        <v>('PE_L_C',NULL,'PE_L_C_05','2021','09','05','비중 1미만의 합성수지 재질로 절취선이 없는 비접(점)착식','비중 1미만의 합성수지 재질로 절취선이 없는 비접(점)착식','Y','Y','N','N','N','N','384','Y','SYSTEM',NOW(),'SYSTEM',NOW()),</v>
      </c>
    </row>
    <row r="792" spans="1:22" x14ac:dyDescent="0.35">
      <c r="A792" s="43">
        <v>385</v>
      </c>
      <c r="B792" s="43" t="s">
        <v>1966</v>
      </c>
      <c r="C792" s="2"/>
      <c r="D792" s="43" t="s">
        <v>1970</v>
      </c>
      <c r="E792" s="43">
        <v>2021</v>
      </c>
      <c r="F792" s="12" t="s">
        <v>1632</v>
      </c>
      <c r="G792" s="92" t="str">
        <f t="shared" si="33"/>
        <v>06</v>
      </c>
      <c r="H792" s="40" t="s">
        <v>1694</v>
      </c>
      <c r="I792" s="40" t="s">
        <v>1694</v>
      </c>
      <c r="J792" s="92" t="str">
        <f t="shared" si="30"/>
        <v>Y</v>
      </c>
      <c r="K792" s="92" t="s">
        <v>1964</v>
      </c>
      <c r="L792" s="2"/>
      <c r="M792" s="2"/>
      <c r="N792" s="2"/>
      <c r="O792" s="2"/>
      <c r="P792" s="43">
        <v>385</v>
      </c>
      <c r="Q792" s="43" t="s">
        <v>172</v>
      </c>
      <c r="R792" s="43" t="s">
        <v>271</v>
      </c>
      <c r="S792" s="43" t="s">
        <v>159</v>
      </c>
      <c r="T792" s="43" t="s">
        <v>271</v>
      </c>
      <c r="U792" s="43" t="s">
        <v>159</v>
      </c>
      <c r="V792" s="2" t="str">
        <f t="shared" si="31"/>
        <v>('PE_L_C',NULL,'PE_L_C_06','2021','09','06','절취선이 있는 비중 1이상의 합성수지 재질','절취선이 있는 비중 1이상의 합성수지 재질','Y','Y','N','N','N','N','385','Y','SYSTEM',NOW(),'SYSTEM',NOW()),</v>
      </c>
    </row>
    <row r="793" spans="1:22" x14ac:dyDescent="0.35">
      <c r="A793" s="43">
        <v>386</v>
      </c>
      <c r="B793" s="43" t="s">
        <v>1967</v>
      </c>
      <c r="C793" s="2"/>
      <c r="D793" s="43" t="s">
        <v>1971</v>
      </c>
      <c r="E793" s="43">
        <v>2021</v>
      </c>
      <c r="F793" s="12" t="s">
        <v>1632</v>
      </c>
      <c r="G793" s="92" t="str">
        <f t="shared" si="33"/>
        <v>01</v>
      </c>
      <c r="H793" s="40" t="s">
        <v>1695</v>
      </c>
      <c r="I793" s="40" t="s">
        <v>1695</v>
      </c>
      <c r="J793" s="92" t="str">
        <f t="shared" ref="J793:J799" si="34">IF(ISNUMBER(SEARCH("_D_",D793))=FALSE,IF(LEN(D793)-LEN(SUBSTITUTE(D793,"_",""))=3,"Y",""),"")</f>
        <v/>
      </c>
      <c r="K793" s="2"/>
      <c r="L793" s="2"/>
      <c r="M793" s="2"/>
      <c r="N793" s="2"/>
      <c r="O793" s="2"/>
      <c r="P793" s="43">
        <v>386</v>
      </c>
      <c r="Q793" s="43" t="s">
        <v>172</v>
      </c>
      <c r="R793" s="43" t="s">
        <v>271</v>
      </c>
      <c r="S793" s="43" t="s">
        <v>159</v>
      </c>
      <c r="T793" s="43" t="s">
        <v>271</v>
      </c>
      <c r="U793" s="43" t="s">
        <v>159</v>
      </c>
      <c r="V793" s="2" t="str">
        <f t="shared" ref="V793:V856" si="35">"('"&amp;B793&amp;"',"&amp;IF(C793="","NULL","'"&amp;C793&amp;"'")&amp;",'"&amp;D793&amp;"','"&amp;E793&amp;"','"&amp;F793&amp;"',"&amp;IF(G793="","NULL","'"&amp;G793&amp;"'")&amp;","&amp;IF(H793="","NULL","'"&amp;H793&amp;"'")&amp;","&amp;IF(I793="","NULL","'"&amp;I793&amp;"'")&amp;","&amp;IF(J793="","'N'","'"&amp;J793&amp;"'")&amp;","&amp;IF(K793="","'N'","'"&amp;K793&amp;"'")&amp;","&amp;IF(L793="","'N'","'"&amp;L793&amp;"'")&amp;","&amp;IF(M793="","'N'","'"&amp;M793&amp;"'")&amp;","&amp;IF(N793="","'N'",""&amp;N793&amp;"'")&amp;","&amp;IF(O793="","'N'",""&amp;O793&amp;"'")&amp;","&amp;IF(P793="","0","'"&amp;P793&amp;"'")&amp;",'"&amp;Q793&amp;"','"&amp;R793&amp;"',"&amp;S793&amp;",'"&amp;T793&amp;"',"&amp;U793&amp;IF(A794="",");","),")</f>
        <v>('PE_L_D',NULL,'PE_L_D_01','2021','09','01','소비자가 손쉽게 분리 가능하도록 하는 구조가 없는 비중 1이상의 합성수지 재질 ','소비자가 손쉽게 분리 가능하도록 하는 구조가 없는 비중 1이상의 합성수지 재질 ','N','N','N','N','N','N','386','Y','SYSTEM',NOW(),'SYSTEM',NOW()),</v>
      </c>
    </row>
    <row r="794" spans="1:22" x14ac:dyDescent="0.35">
      <c r="A794" s="43">
        <v>387</v>
      </c>
      <c r="B794" s="43" t="s">
        <v>1967</v>
      </c>
      <c r="C794" s="2"/>
      <c r="D794" s="43" t="s">
        <v>1581</v>
      </c>
      <c r="E794" s="43">
        <v>2021</v>
      </c>
      <c r="F794" s="12" t="s">
        <v>1632</v>
      </c>
      <c r="G794" s="92" t="str">
        <f t="shared" si="33"/>
        <v>02</v>
      </c>
      <c r="H794" s="40" t="s">
        <v>1412</v>
      </c>
      <c r="I794" s="40" t="s">
        <v>1412</v>
      </c>
      <c r="J794" s="92" t="str">
        <f t="shared" si="34"/>
        <v/>
      </c>
      <c r="K794" s="2"/>
      <c r="L794" s="2"/>
      <c r="M794" s="2"/>
      <c r="N794" s="2"/>
      <c r="O794" s="2"/>
      <c r="P794" s="43">
        <v>387</v>
      </c>
      <c r="Q794" s="43" t="s">
        <v>172</v>
      </c>
      <c r="R794" s="43" t="s">
        <v>271</v>
      </c>
      <c r="S794" s="43" t="s">
        <v>159</v>
      </c>
      <c r="T794" s="43" t="s">
        <v>271</v>
      </c>
      <c r="U794" s="43" t="s">
        <v>159</v>
      </c>
      <c r="V794" s="2" t="str">
        <f t="shared" si="35"/>
        <v>('PE_L_D',NULL,'PE_L_D_02','2021','09','02','열알칼리성 분리가 불가능한 접(점)착제 사용','열알칼리성 분리가 불가능한 접(점)착제 사용','N','N','N','N','N','N','387','Y','SYSTEM',NOW(),'SYSTEM',NOW()),</v>
      </c>
    </row>
    <row r="795" spans="1:22" x14ac:dyDescent="0.35">
      <c r="A795" s="43">
        <v>388</v>
      </c>
      <c r="B795" s="43" t="s">
        <v>1967</v>
      </c>
      <c r="C795" s="2"/>
      <c r="D795" s="43" t="s">
        <v>1582</v>
      </c>
      <c r="E795" s="43">
        <v>2021</v>
      </c>
      <c r="F795" s="12" t="s">
        <v>1632</v>
      </c>
      <c r="G795" s="92" t="str">
        <f t="shared" si="33"/>
        <v>03</v>
      </c>
      <c r="H795" s="40" t="s">
        <v>1659</v>
      </c>
      <c r="I795" s="40" t="s">
        <v>1659</v>
      </c>
      <c r="J795" s="92" t="str">
        <f t="shared" si="34"/>
        <v/>
      </c>
      <c r="K795" s="2"/>
      <c r="L795" s="2"/>
      <c r="M795" s="2"/>
      <c r="N795" s="2"/>
      <c r="O795" s="2"/>
      <c r="P795" s="43">
        <v>388</v>
      </c>
      <c r="Q795" s="43" t="s">
        <v>172</v>
      </c>
      <c r="R795" s="43" t="s">
        <v>271</v>
      </c>
      <c r="S795" s="43" t="s">
        <v>159</v>
      </c>
      <c r="T795" s="43" t="s">
        <v>271</v>
      </c>
      <c r="U795" s="43" t="s">
        <v>159</v>
      </c>
      <c r="V795" s="2" t="str">
        <f t="shared" si="35"/>
        <v>('PE_L_D',NULL,'PE_L_D_03','2021','09','03','몸체에 직접 인쇄 (유통기간 및 제조일자 표시 제외)','몸체에 직접 인쇄 (유통기간 및 제조일자 표시 제외)','N','N','N','N','N','N','388','Y','SYSTEM',NOW(),'SYSTEM',NOW()),</v>
      </c>
    </row>
    <row r="796" spans="1:22" x14ac:dyDescent="0.35">
      <c r="A796" s="43">
        <v>389</v>
      </c>
      <c r="B796" s="43" t="s">
        <v>1967</v>
      </c>
      <c r="C796" s="2"/>
      <c r="D796" s="43" t="s">
        <v>1583</v>
      </c>
      <c r="E796" s="43">
        <v>2021</v>
      </c>
      <c r="F796" s="12" t="s">
        <v>1632</v>
      </c>
      <c r="G796" s="92" t="str">
        <f t="shared" si="33"/>
        <v>04</v>
      </c>
      <c r="H796" s="40" t="s">
        <v>1414</v>
      </c>
      <c r="I796" s="40" t="s">
        <v>1414</v>
      </c>
      <c r="J796" s="92" t="str">
        <f t="shared" si="34"/>
        <v/>
      </c>
      <c r="K796" s="2"/>
      <c r="L796" s="2"/>
      <c r="M796" s="2"/>
      <c r="N796" s="2"/>
      <c r="O796" s="2"/>
      <c r="P796" s="43">
        <v>389</v>
      </c>
      <c r="Q796" s="43" t="s">
        <v>172</v>
      </c>
      <c r="R796" s="43" t="s">
        <v>271</v>
      </c>
      <c r="S796" s="43" t="s">
        <v>159</v>
      </c>
      <c r="T796" s="43" t="s">
        <v>271</v>
      </c>
      <c r="U796" s="43" t="s">
        <v>159</v>
      </c>
      <c r="V796" s="2" t="str">
        <f t="shared" si="35"/>
        <v>('PE_L_D',NULL,'PE_L_D_04','2021','09','04','PVC 계열의 재질','PVC 계열의 재질','N','N','N','N','N','N','389','Y','SYSTEM',NOW(),'SYSTEM',NOW()),</v>
      </c>
    </row>
    <row r="797" spans="1:22" x14ac:dyDescent="0.35">
      <c r="A797" s="43">
        <v>390</v>
      </c>
      <c r="B797" s="43" t="s">
        <v>1967</v>
      </c>
      <c r="C797" s="2"/>
      <c r="D797" s="43" t="s">
        <v>1584</v>
      </c>
      <c r="E797" s="43">
        <v>2021</v>
      </c>
      <c r="F797" s="12" t="s">
        <v>1632</v>
      </c>
      <c r="G797" s="92" t="str">
        <f t="shared" si="33"/>
        <v>05</v>
      </c>
      <c r="H797" s="40" t="s">
        <v>1696</v>
      </c>
      <c r="I797" s="40" t="s">
        <v>1696</v>
      </c>
      <c r="J797" s="92" t="str">
        <f t="shared" si="34"/>
        <v/>
      </c>
      <c r="K797" s="2"/>
      <c r="L797" s="2"/>
      <c r="M797" s="2"/>
      <c r="N797" s="2"/>
      <c r="O797" s="2"/>
      <c r="P797" s="43">
        <v>390</v>
      </c>
      <c r="Q797" s="43" t="s">
        <v>172</v>
      </c>
      <c r="R797" s="43" t="s">
        <v>271</v>
      </c>
      <c r="S797" s="43" t="s">
        <v>159</v>
      </c>
      <c r="T797" s="43" t="s">
        <v>271</v>
      </c>
      <c r="U797" s="43" t="s">
        <v>159</v>
      </c>
      <c r="V797" s="2" t="str">
        <f t="shared" si="35"/>
        <v>('PE_L_D',NULL,'PE_L_D_05','2021','09','05','합성수지 이외의 재질','합성수지 이외의 재질','N','N','N','N','N','N','390','Y','SYSTEM',NOW(),'SYSTEM',NOW()),</v>
      </c>
    </row>
    <row r="798" spans="1:22" x14ac:dyDescent="0.35">
      <c r="A798" s="43">
        <v>391</v>
      </c>
      <c r="B798" s="43" t="s">
        <v>1967</v>
      </c>
      <c r="C798" s="2"/>
      <c r="D798" s="43" t="s">
        <v>1585</v>
      </c>
      <c r="E798" s="43">
        <v>2021</v>
      </c>
      <c r="F798" s="12" t="s">
        <v>1632</v>
      </c>
      <c r="G798" s="92" t="str">
        <f t="shared" si="33"/>
        <v>06</v>
      </c>
      <c r="H798" s="40" t="s">
        <v>1325</v>
      </c>
      <c r="I798" s="40" t="s">
        <v>1325</v>
      </c>
      <c r="J798" s="92" t="str">
        <f t="shared" si="34"/>
        <v/>
      </c>
      <c r="K798" s="2"/>
      <c r="L798" s="2"/>
      <c r="M798" s="2"/>
      <c r="N798" s="2"/>
      <c r="O798" s="2"/>
      <c r="P798" s="43">
        <v>391</v>
      </c>
      <c r="Q798" s="43" t="s">
        <v>172</v>
      </c>
      <c r="R798" s="43" t="s">
        <v>271</v>
      </c>
      <c r="S798" s="43" t="s">
        <v>159</v>
      </c>
      <c r="T798" s="43" t="s">
        <v>271</v>
      </c>
      <c r="U798" s="43" t="s">
        <v>159</v>
      </c>
      <c r="V798" s="2" t="str">
        <f t="shared" si="35"/>
        <v>('PE_L_D',NULL,'PE_L_D_06','2021','09','06','금속혼입재질','금속혼입재질','N','N','N','N','N','N','391','Y','SYSTEM',NOW(),'SYSTEM',NOW()),</v>
      </c>
    </row>
    <row r="799" spans="1:22" x14ac:dyDescent="0.35">
      <c r="A799" s="43">
        <v>392</v>
      </c>
      <c r="B799" s="43" t="s">
        <v>1821</v>
      </c>
      <c r="C799" s="2"/>
      <c r="D799" s="43" t="str">
        <f t="shared" si="32"/>
        <v>PE_G</v>
      </c>
      <c r="E799" s="43">
        <v>2021</v>
      </c>
      <c r="F799" s="12" t="s">
        <v>1632</v>
      </c>
      <c r="G799" s="92" t="str">
        <f t="shared" si="33"/>
        <v>03</v>
      </c>
      <c r="H799" s="40" t="s">
        <v>1643</v>
      </c>
      <c r="I799" s="40" t="s">
        <v>1643</v>
      </c>
      <c r="J799" s="92" t="str">
        <f t="shared" si="34"/>
        <v/>
      </c>
      <c r="K799" s="2"/>
      <c r="L799" s="2"/>
      <c r="M799" s="2"/>
      <c r="N799" s="2"/>
      <c r="O799" s="2"/>
      <c r="P799" s="43">
        <v>392</v>
      </c>
      <c r="Q799" s="43" t="s">
        <v>172</v>
      </c>
      <c r="R799" s="43" t="s">
        <v>271</v>
      </c>
      <c r="S799" s="43" t="s">
        <v>159</v>
      </c>
      <c r="T799" s="43" t="s">
        <v>271</v>
      </c>
      <c r="U799" s="43" t="s">
        <v>159</v>
      </c>
      <c r="V799" s="2" t="str">
        <f t="shared" si="35"/>
        <v>('PE',NULL,'PE_G','2021','09','03','마개및잡자재','마개및잡자재','N','N','N','N','N','N','392','Y','SYSTEM',NOW(),'SYSTEM',NOW()),</v>
      </c>
    </row>
    <row r="800" spans="1:22" x14ac:dyDescent="0.35">
      <c r="A800" s="43">
        <v>393</v>
      </c>
      <c r="B800" s="43" t="s">
        <v>1825</v>
      </c>
      <c r="C800" s="2"/>
      <c r="D800" s="43" t="str">
        <f t="shared" si="32"/>
        <v>PE_G_B</v>
      </c>
      <c r="E800" s="43">
        <v>2021</v>
      </c>
      <c r="F800" s="12" t="s">
        <v>1632</v>
      </c>
      <c r="G800" s="92" t="str">
        <f t="shared" si="33"/>
        <v>B</v>
      </c>
      <c r="H800" s="40" t="s">
        <v>1345</v>
      </c>
      <c r="I800" s="40" t="s">
        <v>1345</v>
      </c>
      <c r="J800" s="92" t="str">
        <f t="shared" ref="J800:J856" si="36">IF(ISNUMBER(SEARCH("_D_",D800))=FALSE,IF(LEN(D800)-LEN(SUBSTITUTE(D800,"_",""))=3,"Y",""),"")</f>
        <v/>
      </c>
      <c r="K800" s="2"/>
      <c r="L800" s="2"/>
      <c r="M800" s="2"/>
      <c r="N800" s="2"/>
      <c r="O800" s="2"/>
      <c r="P800" s="43">
        <v>393</v>
      </c>
      <c r="Q800" s="43" t="s">
        <v>172</v>
      </c>
      <c r="R800" s="43" t="s">
        <v>271</v>
      </c>
      <c r="S800" s="43" t="s">
        <v>159</v>
      </c>
      <c r="T800" s="43" t="s">
        <v>271</v>
      </c>
      <c r="U800" s="43" t="s">
        <v>159</v>
      </c>
      <c r="V800" s="2" t="str">
        <f t="shared" si="35"/>
        <v>('PE_G',NULL,'PE_G_B','2021','09','B','우수','우수','N','N','N','N','N','N','393','Y','SYSTEM',NOW(),'SYSTEM',NOW()),</v>
      </c>
    </row>
    <row r="801" spans="1:22" x14ac:dyDescent="0.35">
      <c r="A801" s="43">
        <v>394</v>
      </c>
      <c r="B801" s="43" t="s">
        <v>1825</v>
      </c>
      <c r="C801" s="2"/>
      <c r="D801" s="43" t="str">
        <f t="shared" si="32"/>
        <v>PE_G_C</v>
      </c>
      <c r="E801" s="43">
        <v>2021</v>
      </c>
      <c r="F801" s="12" t="s">
        <v>1632</v>
      </c>
      <c r="G801" s="92" t="str">
        <f t="shared" si="33"/>
        <v>C</v>
      </c>
      <c r="H801" s="40" t="s">
        <v>1349</v>
      </c>
      <c r="I801" s="40" t="s">
        <v>1349</v>
      </c>
      <c r="J801" s="92" t="str">
        <f t="shared" si="36"/>
        <v/>
      </c>
      <c r="K801" s="2"/>
      <c r="L801" s="2"/>
      <c r="M801" s="2"/>
      <c r="N801" s="2"/>
      <c r="O801" s="2"/>
      <c r="P801" s="43">
        <v>394</v>
      </c>
      <c r="Q801" s="43" t="s">
        <v>172</v>
      </c>
      <c r="R801" s="43" t="s">
        <v>271</v>
      </c>
      <c r="S801" s="43" t="s">
        <v>159</v>
      </c>
      <c r="T801" s="43" t="s">
        <v>271</v>
      </c>
      <c r="U801" s="43" t="s">
        <v>159</v>
      </c>
      <c r="V801" s="2" t="str">
        <f t="shared" si="35"/>
        <v>('PE_G',NULL,'PE_G_C','2021','09','C','보통','보통','N','N','N','N','N','N','394','Y','SYSTEM',NOW(),'SYSTEM',NOW()),</v>
      </c>
    </row>
    <row r="802" spans="1:22" x14ac:dyDescent="0.35">
      <c r="A802" s="43">
        <v>395</v>
      </c>
      <c r="B802" s="43" t="s">
        <v>1825</v>
      </c>
      <c r="C802" s="2"/>
      <c r="D802" s="43" t="str">
        <f t="shared" si="32"/>
        <v>PE_G_D</v>
      </c>
      <c r="E802" s="43">
        <v>2021</v>
      </c>
      <c r="F802" s="12" t="s">
        <v>1632</v>
      </c>
      <c r="G802" s="92" t="str">
        <f t="shared" si="33"/>
        <v>D</v>
      </c>
      <c r="H802" s="40" t="s">
        <v>1347</v>
      </c>
      <c r="I802" s="40" t="s">
        <v>1347</v>
      </c>
      <c r="J802" s="92" t="str">
        <f t="shared" si="36"/>
        <v/>
      </c>
      <c r="K802" s="2"/>
      <c r="L802" s="2"/>
      <c r="M802" s="2"/>
      <c r="N802" s="2"/>
      <c r="O802" s="2"/>
      <c r="P802" s="43">
        <v>395</v>
      </c>
      <c r="Q802" s="43" t="s">
        <v>172</v>
      </c>
      <c r="R802" s="43" t="s">
        <v>271</v>
      </c>
      <c r="S802" s="43" t="s">
        <v>159</v>
      </c>
      <c r="T802" s="43" t="s">
        <v>271</v>
      </c>
      <c r="U802" s="43" t="s">
        <v>159</v>
      </c>
      <c r="V802" s="2" t="str">
        <f t="shared" si="35"/>
        <v>('PE_G',NULL,'PE_G_D','2021','09','D','어려움','어려움','N','N','N','N','N','N','395','Y','SYSTEM',NOW(),'SYSTEM',NOW()),</v>
      </c>
    </row>
    <row r="803" spans="1:22" x14ac:dyDescent="0.35">
      <c r="A803" s="43">
        <v>396</v>
      </c>
      <c r="B803" s="43" t="s">
        <v>1860</v>
      </c>
      <c r="C803" s="2"/>
      <c r="D803" s="43" t="s">
        <v>1922</v>
      </c>
      <c r="E803" s="43">
        <v>2021</v>
      </c>
      <c r="F803" s="12" t="s">
        <v>1632</v>
      </c>
      <c r="G803" s="92" t="str">
        <f t="shared" si="33"/>
        <v>01</v>
      </c>
      <c r="H803" s="40" t="s">
        <v>1697</v>
      </c>
      <c r="I803" s="40" t="s">
        <v>1697</v>
      </c>
      <c r="J803" s="92" t="str">
        <f t="shared" si="36"/>
        <v>Y</v>
      </c>
      <c r="K803" s="92" t="s">
        <v>1964</v>
      </c>
      <c r="L803" s="92" t="s">
        <v>1964</v>
      </c>
      <c r="M803" s="2"/>
      <c r="N803" s="2"/>
      <c r="O803" s="2"/>
      <c r="P803" s="43">
        <v>396</v>
      </c>
      <c r="Q803" s="43" t="s">
        <v>172</v>
      </c>
      <c r="R803" s="43" t="s">
        <v>271</v>
      </c>
      <c r="S803" s="43" t="s">
        <v>159</v>
      </c>
      <c r="T803" s="43" t="s">
        <v>271</v>
      </c>
      <c r="U803" s="43" t="s">
        <v>159</v>
      </c>
      <c r="V803" s="2" t="str">
        <f t="shared" si="35"/>
        <v>('PE_G_B',NULL,'PE_G_B_01','2021','09','01','비중 1미만의 합성수지','비중 1미만의 합성수지','Y','Y','Y','N','N','N','396','Y','SYSTEM',NOW(),'SYSTEM',NOW()),</v>
      </c>
    </row>
    <row r="804" spans="1:22" x14ac:dyDescent="0.35">
      <c r="A804" s="43">
        <v>397</v>
      </c>
      <c r="B804" s="43" t="s">
        <v>1860</v>
      </c>
      <c r="C804" s="2"/>
      <c r="D804" s="43" t="s">
        <v>1923</v>
      </c>
      <c r="E804" s="43">
        <v>2021</v>
      </c>
      <c r="F804" s="12" t="s">
        <v>1632</v>
      </c>
      <c r="G804" s="92" t="str">
        <f t="shared" si="33"/>
        <v>02</v>
      </c>
      <c r="H804" s="40" t="s">
        <v>1698</v>
      </c>
      <c r="I804" s="40" t="s">
        <v>1698</v>
      </c>
      <c r="J804" s="92" t="str">
        <f t="shared" si="36"/>
        <v>Y</v>
      </c>
      <c r="K804" s="92" t="s">
        <v>1964</v>
      </c>
      <c r="L804" s="2"/>
      <c r="M804" s="2"/>
      <c r="N804" s="2"/>
      <c r="O804" s="2"/>
      <c r="P804" s="43">
        <v>397</v>
      </c>
      <c r="Q804" s="43" t="s">
        <v>172</v>
      </c>
      <c r="R804" s="43" t="s">
        <v>271</v>
      </c>
      <c r="S804" s="43" t="s">
        <v>159</v>
      </c>
      <c r="T804" s="43" t="s">
        <v>271</v>
      </c>
      <c r="U804" s="43" t="s">
        <v>159</v>
      </c>
      <c r="V804" s="2" t="str">
        <f t="shared" si="35"/>
        <v>('PE_G_B',NULL,'PE_G_B_02','2021','09','02','무색 페트 단일재질','무색 페트 단일재질','Y','Y','N','N','N','N','397','Y','SYSTEM',NOW(),'SYSTEM',NOW()),</v>
      </c>
    </row>
    <row r="805" spans="1:22" x14ac:dyDescent="0.35">
      <c r="A805" s="43">
        <v>398</v>
      </c>
      <c r="B805" s="43" t="s">
        <v>1861</v>
      </c>
      <c r="C805" s="2"/>
      <c r="D805" s="43" t="s">
        <v>1924</v>
      </c>
      <c r="E805" s="43">
        <v>2021</v>
      </c>
      <c r="F805" s="12" t="s">
        <v>1632</v>
      </c>
      <c r="G805" s="92" t="str">
        <f t="shared" si="33"/>
        <v>01</v>
      </c>
      <c r="H805" s="40" t="s">
        <v>1699</v>
      </c>
      <c r="I805" s="40" t="s">
        <v>1699</v>
      </c>
      <c r="J805" s="92" t="str">
        <f t="shared" si="36"/>
        <v>Y</v>
      </c>
      <c r="K805" s="92" t="s">
        <v>1964</v>
      </c>
      <c r="L805" s="2"/>
      <c r="M805" s="2"/>
      <c r="N805" s="2"/>
      <c r="O805" s="2"/>
      <c r="P805" s="43">
        <v>398</v>
      </c>
      <c r="Q805" s="43" t="s">
        <v>172</v>
      </c>
      <c r="R805" s="43" t="s">
        <v>271</v>
      </c>
      <c r="S805" s="43" t="s">
        <v>159</v>
      </c>
      <c r="T805" s="43" t="s">
        <v>271</v>
      </c>
      <c r="U805" s="43" t="s">
        <v>159</v>
      </c>
      <c r="V805" s="2" t="str">
        <f t="shared" si="35"/>
        <v>('PE_G_C',NULL,'PE_G_C_01','2021','09','01','뚜껑, 몸체 모두와 완전분리가 가능한 합성수지 이외의 재질의 잡자재','뚜껑, 몸체 모두와 완전분리가 가능한 합성수지 이외의 재질의 잡자재','Y','Y','N','N','N','N','398','Y','SYSTEM',NOW(),'SYSTEM',NOW()),</v>
      </c>
    </row>
    <row r="806" spans="1:22" x14ac:dyDescent="0.35">
      <c r="A806" s="43">
        <v>399</v>
      </c>
      <c r="B806" s="43" t="s">
        <v>1861</v>
      </c>
      <c r="C806" s="2"/>
      <c r="D806" s="43" t="s">
        <v>1925</v>
      </c>
      <c r="E806" s="43">
        <v>2021</v>
      </c>
      <c r="F806" s="12" t="s">
        <v>1632</v>
      </c>
      <c r="G806" s="92" t="str">
        <f t="shared" si="33"/>
        <v>02</v>
      </c>
      <c r="H806" s="40" t="s">
        <v>1700</v>
      </c>
      <c r="I806" s="40" t="s">
        <v>1700</v>
      </c>
      <c r="J806" s="92" t="str">
        <f t="shared" si="36"/>
        <v>Y</v>
      </c>
      <c r="K806" s="2"/>
      <c r="L806" s="2"/>
      <c r="M806" s="2"/>
      <c r="N806" s="2"/>
      <c r="O806" s="2"/>
      <c r="P806" s="43">
        <v>399</v>
      </c>
      <c r="Q806" s="43" t="s">
        <v>172</v>
      </c>
      <c r="R806" s="43" t="s">
        <v>271</v>
      </c>
      <c r="S806" s="43" t="s">
        <v>159</v>
      </c>
      <c r="T806" s="43" t="s">
        <v>271</v>
      </c>
      <c r="U806" s="43" t="s">
        <v>159</v>
      </c>
      <c r="V806" s="2" t="str">
        <f t="shared" si="35"/>
        <v>('PE_G_C',NULL,'PE_G_C_02','2021','09','02','합성수지 이외의 재질이 포함된 비중 1미만의 잡자재','합성수지 이외의 재질이 포함된 비중 1미만의 잡자재','Y','N','N','N','N','N','399','Y','SYSTEM',NOW(),'SYSTEM',NOW()),</v>
      </c>
    </row>
    <row r="807" spans="1:22" x14ac:dyDescent="0.35">
      <c r="A807" s="43">
        <v>400</v>
      </c>
      <c r="B807" s="43" t="s">
        <v>1862</v>
      </c>
      <c r="C807" s="2"/>
      <c r="D807" s="43" t="s">
        <v>1926</v>
      </c>
      <c r="E807" s="43">
        <v>2021</v>
      </c>
      <c r="F807" s="12" t="s">
        <v>1632</v>
      </c>
      <c r="G807" s="92" t="str">
        <f t="shared" si="33"/>
        <v>01</v>
      </c>
      <c r="H807" s="40" t="s">
        <v>1701</v>
      </c>
      <c r="I807" s="40" t="s">
        <v>1701</v>
      </c>
      <c r="J807" s="92" t="str">
        <f t="shared" si="36"/>
        <v/>
      </c>
      <c r="K807" s="2"/>
      <c r="L807" s="2"/>
      <c r="M807" s="2"/>
      <c r="N807" s="2"/>
      <c r="O807" s="2"/>
      <c r="P807" s="43">
        <v>400</v>
      </c>
      <c r="Q807" s="43" t="s">
        <v>172</v>
      </c>
      <c r="R807" s="43" t="s">
        <v>271</v>
      </c>
      <c r="S807" s="43" t="s">
        <v>159</v>
      </c>
      <c r="T807" s="43" t="s">
        <v>271</v>
      </c>
      <c r="U807" s="43" t="s">
        <v>159</v>
      </c>
      <c r="V807" s="2" t="str">
        <f t="shared" si="35"/>
        <v>('PE_G_D',NULL,'PE_G_D_01','2021','09','01','비중 1이상의 합성수지','비중 1이상의 합성수지','N','N','N','N','N','N','400','Y','SYSTEM',NOW(),'SYSTEM',NOW()),</v>
      </c>
    </row>
    <row r="808" spans="1:22" x14ac:dyDescent="0.35">
      <c r="A808" s="43">
        <v>401</v>
      </c>
      <c r="B808" s="43" t="s">
        <v>1862</v>
      </c>
      <c r="C808" s="2"/>
      <c r="D808" s="43" t="s">
        <v>1927</v>
      </c>
      <c r="E808" s="43">
        <v>2021</v>
      </c>
      <c r="F808" s="12" t="s">
        <v>1632</v>
      </c>
      <c r="G808" s="92" t="str">
        <f t="shared" si="33"/>
        <v>02</v>
      </c>
      <c r="H808" s="40" t="s">
        <v>1414</v>
      </c>
      <c r="I808" s="40" t="s">
        <v>1414</v>
      </c>
      <c r="J808" s="92" t="str">
        <f t="shared" si="36"/>
        <v/>
      </c>
      <c r="K808" s="2"/>
      <c r="L808" s="2"/>
      <c r="M808" s="2"/>
      <c r="N808" s="2"/>
      <c r="O808" s="2"/>
      <c r="P808" s="43">
        <v>401</v>
      </c>
      <c r="Q808" s="43" t="s">
        <v>172</v>
      </c>
      <c r="R808" s="43" t="s">
        <v>271</v>
      </c>
      <c r="S808" s="43" t="s">
        <v>159</v>
      </c>
      <c r="T808" s="43" t="s">
        <v>271</v>
      </c>
      <c r="U808" s="43" t="s">
        <v>159</v>
      </c>
      <c r="V808" s="2" t="str">
        <f t="shared" si="35"/>
        <v>('PE_G_D',NULL,'PE_G_D_02','2021','09','02','PVC 계열의 재질','PVC 계열의 재질','N','N','N','N','N','N','401','Y','SYSTEM',NOW(),'SYSTEM',NOW()),</v>
      </c>
    </row>
    <row r="809" spans="1:22" x14ac:dyDescent="0.35">
      <c r="A809" s="43">
        <v>402</v>
      </c>
      <c r="B809" s="43" t="s">
        <v>1862</v>
      </c>
      <c r="C809" s="2"/>
      <c r="D809" s="43" t="s">
        <v>1928</v>
      </c>
      <c r="E809" s="43">
        <v>2021</v>
      </c>
      <c r="F809" s="12" t="s">
        <v>1632</v>
      </c>
      <c r="G809" s="92" t="str">
        <f t="shared" si="33"/>
        <v>03</v>
      </c>
      <c r="H809" s="40" t="s">
        <v>1696</v>
      </c>
      <c r="I809" s="40" t="s">
        <v>1696</v>
      </c>
      <c r="J809" s="92" t="str">
        <f t="shared" si="36"/>
        <v/>
      </c>
      <c r="K809" s="2"/>
      <c r="L809" s="2"/>
      <c r="M809" s="2"/>
      <c r="N809" s="2"/>
      <c r="O809" s="2"/>
      <c r="P809" s="43">
        <v>402</v>
      </c>
      <c r="Q809" s="43" t="s">
        <v>172</v>
      </c>
      <c r="R809" s="43" t="s">
        <v>271</v>
      </c>
      <c r="S809" s="43" t="s">
        <v>159</v>
      </c>
      <c r="T809" s="43" t="s">
        <v>271</v>
      </c>
      <c r="U809" s="43" t="s">
        <v>159</v>
      </c>
      <c r="V809" s="2" t="str">
        <f t="shared" si="35"/>
        <v>('PE_G_D',NULL,'PE_G_D_03','2021','09','03','합성수지 이외의 재질','합성수지 이외의 재질','N','N','N','N','N','N','402','Y','SYSTEM',NOW(),'SYSTEM',NOW()),</v>
      </c>
    </row>
    <row r="810" spans="1:22" x14ac:dyDescent="0.35">
      <c r="A810" s="43">
        <v>403</v>
      </c>
      <c r="B810" s="43" t="s">
        <v>870</v>
      </c>
      <c r="C810" s="2"/>
      <c r="D810" s="43" t="str">
        <f>IF(B810&lt;&gt;"GROUP_ID",B810&amp;"_"&amp;IF(H810="몸체","B",IF(H810="라벨","L",IF(H810="마개및잡자재","G",IF(H810="라벨, 마개및잡자재","S",IF(H810="최우수","A",IF(H810="우수","B",IF(H810="보통","C",IF(H810="어려움","D",RIGHT(D810,2))))))))),IF(H810="종이팩","PA",IF(H810="유리병","GL",IF(H810="금속캔","CA",IF(H810="금속캔(알루미늄)","AL",IF(H810="일반 발포합성수지 단일·복합재질","SY",IF(H810="폴리스티렌페이퍼(PSP)","PO",IF(H810="페트병","PE",IF(H810="합성수지 용기, 트레이류 (페트병, 발포합성수지 제외)","TR",IF(H810="합성수지 필름·시트류 (페트병, 발포합성수지 제외)","09","-"))))))))))</f>
        <v>TR</v>
      </c>
      <c r="E810" s="43">
        <v>2021</v>
      </c>
      <c r="F810" s="12" t="s">
        <v>1632</v>
      </c>
      <c r="G810" s="92" t="str">
        <f>IF(H810="종이팩","01",IF(H810="유리병","02",IF(H810="금속캔","03",IF(H810="금속캔(알루미늄)","04",IF(H810="일반 발포합성수지 단일·복합재질","05",IF(H810="폴리스티렌페이퍼(PSP)","06",IF(H810="페트병","07",IF(H810="합성수지 용기, 트레이류 (페트병, 발포합성수지 제외)","08",IF(H810="합성수지 필름·시트류 (페트병, 발포합성수지 제외)","09",IF(H810="몸체","01",IF(H810="라벨","02",IF(H810="마개및잡자재","03",IF(H810="라벨, 마개및잡자재","04",IF(H810="최우수","A",IF(H810="우수","B",IF(H810="보통","C",IF(H810="어려움","D",IF(B810&lt;&gt;"",RIGHT(D810,2),"999"))))))))))))))))))</f>
        <v>08</v>
      </c>
      <c r="H810" s="40" t="s">
        <v>1647</v>
      </c>
      <c r="I810" s="40" t="s">
        <v>1647</v>
      </c>
      <c r="J810" s="92" t="str">
        <f t="shared" si="36"/>
        <v/>
      </c>
      <c r="K810" s="2"/>
      <c r="L810" s="2"/>
      <c r="M810" s="2"/>
      <c r="N810" s="2"/>
      <c r="O810" s="2"/>
      <c r="P810" s="43">
        <v>403</v>
      </c>
      <c r="Q810" s="43" t="s">
        <v>172</v>
      </c>
      <c r="R810" s="43" t="s">
        <v>271</v>
      </c>
      <c r="S810" s="43" t="s">
        <v>159</v>
      </c>
      <c r="T810" s="43" t="s">
        <v>271</v>
      </c>
      <c r="U810" s="43" t="s">
        <v>159</v>
      </c>
      <c r="V810" s="2" t="str">
        <f t="shared" si="35"/>
        <v>('GROUP_ID',NULL,'TR','2021','09','08','합성수지 용기, 트레이류 (페트병, 발포합성수지 제외)','합성수지 용기, 트레이류 (페트병, 발포합성수지 제외)','N','N','N','N','N','N','403','Y','SYSTEM',NOW(),'SYSTEM',NOW()),</v>
      </c>
    </row>
    <row r="811" spans="1:22" x14ac:dyDescent="0.35">
      <c r="A811" s="43">
        <v>404</v>
      </c>
      <c r="B811" s="43" t="s">
        <v>1827</v>
      </c>
      <c r="C811" s="2"/>
      <c r="D811" s="43" t="str">
        <f t="shared" si="32"/>
        <v>TR_B</v>
      </c>
      <c r="E811" s="43">
        <v>2021</v>
      </c>
      <c r="F811" s="12" t="s">
        <v>1632</v>
      </c>
      <c r="G811" s="92" t="str">
        <f t="shared" si="33"/>
        <v>01</v>
      </c>
      <c r="H811" s="40" t="s">
        <v>1343</v>
      </c>
      <c r="I811" s="40" t="s">
        <v>1343</v>
      </c>
      <c r="J811" s="92" t="str">
        <f t="shared" si="36"/>
        <v/>
      </c>
      <c r="K811" s="2"/>
      <c r="L811" s="2"/>
      <c r="M811" s="2"/>
      <c r="N811" s="2"/>
      <c r="O811" s="2"/>
      <c r="P811" s="43">
        <v>404</v>
      </c>
      <c r="Q811" s="43" t="s">
        <v>172</v>
      </c>
      <c r="R811" s="43" t="s">
        <v>271</v>
      </c>
      <c r="S811" s="43" t="s">
        <v>159</v>
      </c>
      <c r="T811" s="43" t="s">
        <v>271</v>
      </c>
      <c r="U811" s="43" t="s">
        <v>159</v>
      </c>
      <c r="V811" s="2" t="str">
        <f t="shared" si="35"/>
        <v>('TR',NULL,'TR_B','2021','09','01','몸체','몸체','N','N','N','N','N','N','404','Y','SYSTEM',NOW(),'SYSTEM',NOW()),</v>
      </c>
    </row>
    <row r="812" spans="1:22" x14ac:dyDescent="0.35">
      <c r="A812" s="43">
        <v>405</v>
      </c>
      <c r="B812" s="43" t="s">
        <v>1828</v>
      </c>
      <c r="C812" s="2"/>
      <c r="D812" s="43" t="str">
        <f t="shared" si="32"/>
        <v>TR_B_B</v>
      </c>
      <c r="E812" s="43">
        <v>2021</v>
      </c>
      <c r="F812" s="12" t="s">
        <v>1632</v>
      </c>
      <c r="G812" s="92" t="str">
        <f t="shared" si="33"/>
        <v>B</v>
      </c>
      <c r="H812" s="40" t="s">
        <v>1345</v>
      </c>
      <c r="I812" s="40" t="s">
        <v>1345</v>
      </c>
      <c r="J812" s="92" t="str">
        <f t="shared" si="36"/>
        <v/>
      </c>
      <c r="K812" s="2"/>
      <c r="L812" s="2"/>
      <c r="M812" s="2"/>
      <c r="N812" s="2"/>
      <c r="O812" s="2"/>
      <c r="P812" s="43">
        <v>405</v>
      </c>
      <c r="Q812" s="43" t="s">
        <v>172</v>
      </c>
      <c r="R812" s="43" t="s">
        <v>271</v>
      </c>
      <c r="S812" s="43" t="s">
        <v>159</v>
      </c>
      <c r="T812" s="43" t="s">
        <v>271</v>
      </c>
      <c r="U812" s="43" t="s">
        <v>159</v>
      </c>
      <c r="V812" s="2" t="str">
        <f t="shared" si="35"/>
        <v>('TR_B',NULL,'TR_B_B','2021','09','B','우수','우수','N','N','N','N','N','N','405','Y','SYSTEM',NOW(),'SYSTEM',NOW()),</v>
      </c>
    </row>
    <row r="813" spans="1:22" x14ac:dyDescent="0.35">
      <c r="A813" s="43">
        <v>406</v>
      </c>
      <c r="B813" s="43" t="s">
        <v>1828</v>
      </c>
      <c r="C813" s="2"/>
      <c r="D813" s="43" t="str">
        <f t="shared" si="32"/>
        <v>TR_B_D</v>
      </c>
      <c r="E813" s="43">
        <v>2021</v>
      </c>
      <c r="F813" s="12" t="s">
        <v>1632</v>
      </c>
      <c r="G813" s="92" t="str">
        <f t="shared" si="33"/>
        <v>D</v>
      </c>
      <c r="H813" s="40" t="s">
        <v>1347</v>
      </c>
      <c r="I813" s="40" t="s">
        <v>1347</v>
      </c>
      <c r="J813" s="92" t="str">
        <f t="shared" si="36"/>
        <v/>
      </c>
      <c r="K813" s="2"/>
      <c r="L813" s="2"/>
      <c r="M813" s="2"/>
      <c r="N813" s="2"/>
      <c r="O813" s="2"/>
      <c r="P813" s="43">
        <v>406</v>
      </c>
      <c r="Q813" s="43" t="s">
        <v>172</v>
      </c>
      <c r="R813" s="43" t="s">
        <v>271</v>
      </c>
      <c r="S813" s="43" t="s">
        <v>159</v>
      </c>
      <c r="T813" s="43" t="s">
        <v>271</v>
      </c>
      <c r="U813" s="43" t="s">
        <v>159</v>
      </c>
      <c r="V813" s="2" t="str">
        <f t="shared" si="35"/>
        <v>('TR_B',NULL,'TR_B_D','2021','09','D','어려움','어려움','N','N','N','N','N','N','406','Y','SYSTEM',NOW(),'SYSTEM',NOW()),</v>
      </c>
    </row>
    <row r="814" spans="1:22" x14ac:dyDescent="0.35">
      <c r="A814" s="43">
        <v>407</v>
      </c>
      <c r="B814" s="43" t="s">
        <v>1863</v>
      </c>
      <c r="C814" s="2"/>
      <c r="D814" s="43" t="s">
        <v>1929</v>
      </c>
      <c r="E814" s="43">
        <v>2021</v>
      </c>
      <c r="F814" s="12" t="s">
        <v>1632</v>
      </c>
      <c r="G814" s="92" t="str">
        <f t="shared" si="33"/>
        <v>01</v>
      </c>
      <c r="H814" s="40" t="s">
        <v>1702</v>
      </c>
      <c r="I814" s="40" t="s">
        <v>1702</v>
      </c>
      <c r="J814" s="92" t="str">
        <f t="shared" si="36"/>
        <v>Y</v>
      </c>
      <c r="K814" s="2"/>
      <c r="L814" s="2"/>
      <c r="M814" s="2"/>
      <c r="N814" s="2"/>
      <c r="O814" s="2"/>
      <c r="P814" s="43">
        <v>407</v>
      </c>
      <c r="Q814" s="43" t="s">
        <v>172</v>
      </c>
      <c r="R814" s="43" t="s">
        <v>271</v>
      </c>
      <c r="S814" s="43" t="s">
        <v>159</v>
      </c>
      <c r="T814" s="43" t="s">
        <v>271</v>
      </c>
      <c r="U814" s="43" t="s">
        <v>159</v>
      </c>
      <c r="V814" s="2" t="str">
        <f t="shared" si="35"/>
        <v>('TR_B_B',NULL,'TR_B_B_01','2021','09','01','PET 재질 - 단일재질 무색','PET 재질 - 단일재질 무색','Y','N','N','N','N','N','407','Y','SYSTEM',NOW(),'SYSTEM',NOW()),</v>
      </c>
    </row>
    <row r="815" spans="1:22" x14ac:dyDescent="0.35">
      <c r="A815" s="43">
        <v>408</v>
      </c>
      <c r="B815" s="43" t="s">
        <v>1863</v>
      </c>
      <c r="C815" s="2"/>
      <c r="D815" s="43" t="s">
        <v>1591</v>
      </c>
      <c r="E815" s="43">
        <v>2021</v>
      </c>
      <c r="F815" s="12" t="s">
        <v>1632</v>
      </c>
      <c r="G815" s="92" t="str">
        <f t="shared" si="33"/>
        <v>02</v>
      </c>
      <c r="H815" s="40" t="s">
        <v>1703</v>
      </c>
      <c r="I815" s="40" t="s">
        <v>1703</v>
      </c>
      <c r="J815" s="92" t="str">
        <f t="shared" si="36"/>
        <v>Y</v>
      </c>
      <c r="K815" s="2"/>
      <c r="L815" s="2"/>
      <c r="M815" s="2"/>
      <c r="N815" s="2"/>
      <c r="O815" s="2"/>
      <c r="P815" s="43">
        <v>408</v>
      </c>
      <c r="Q815" s="43" t="s">
        <v>172</v>
      </c>
      <c r="R815" s="43" t="s">
        <v>271</v>
      </c>
      <c r="S815" s="43" t="s">
        <v>159</v>
      </c>
      <c r="T815" s="43" t="s">
        <v>271</v>
      </c>
      <c r="U815" s="43" t="s">
        <v>159</v>
      </c>
      <c r="V815" s="2" t="str">
        <f t="shared" si="35"/>
        <v>('TR_B_B',NULL,'TR_B_B_02','2021','09','02','PET이외의 재질 - PE재질','PET이외의 재질 - PE재질','Y','N','N','N','N','N','408','Y','SYSTEM',NOW(),'SYSTEM',NOW()),</v>
      </c>
    </row>
    <row r="816" spans="1:22" x14ac:dyDescent="0.35">
      <c r="A816" s="43">
        <v>409</v>
      </c>
      <c r="B816" s="43" t="s">
        <v>1863</v>
      </c>
      <c r="C816" s="2"/>
      <c r="D816" s="43" t="s">
        <v>1592</v>
      </c>
      <c r="E816" s="43">
        <v>2021</v>
      </c>
      <c r="F816" s="12" t="s">
        <v>1632</v>
      </c>
      <c r="G816" s="92" t="str">
        <f t="shared" ref="G816:G869" si="37">IF(H816="종이팩","01",IF(H816="유리병","02",IF(H816="금속캔","03",IF(H816="금속캔(알루미늄)","04",IF(H816="일반 발포합성수지 단일·복합재질","05",IF(H816="폴리스티렌페이퍼(PSP)","06",IF(H816="페트병","07",IF(H816="단일재질 용기, 트레이류(페트병, 발포합성수지 제외)","08",IF(H816="합성수지 필름·시트류 (페트병, 발포합성수지 제외)","09",IF(H816="몸체","01",IF(H816="라벨","02",IF(H816="마개및잡자재","03",IF(H816="라벨, 마개및잡자재","04",IF(H816="최우수","A",IF(H816="우수","B",IF(H816="보통","C",IF(H816="어려움","D",IF(B816&lt;&gt;"",RIGHT(D816,2),"999"))))))))))))))))))</f>
        <v>03</v>
      </c>
      <c r="H816" s="40" t="s">
        <v>1704</v>
      </c>
      <c r="I816" s="40" t="s">
        <v>1704</v>
      </c>
      <c r="J816" s="92" t="str">
        <f t="shared" si="36"/>
        <v>Y</v>
      </c>
      <c r="K816" s="2"/>
      <c r="L816" s="2"/>
      <c r="M816" s="2"/>
      <c r="N816" s="2"/>
      <c r="O816" s="2"/>
      <c r="P816" s="43">
        <v>409</v>
      </c>
      <c r="Q816" s="43" t="s">
        <v>172</v>
      </c>
      <c r="R816" s="43" t="s">
        <v>271</v>
      </c>
      <c r="S816" s="43" t="s">
        <v>159</v>
      </c>
      <c r="T816" s="43" t="s">
        <v>271</v>
      </c>
      <c r="U816" s="43" t="s">
        <v>159</v>
      </c>
      <c r="V816" s="2" t="str">
        <f t="shared" si="35"/>
        <v>('TR_B_B',NULL,'TR_B_B_03','2021','09','03','PET이외의 재질 - PP재질','PET이외의 재질 - PP재질','Y','N','N','N','N','N','409','Y','SYSTEM',NOW(),'SYSTEM',NOW()),</v>
      </c>
    </row>
    <row r="817" spans="1:22" x14ac:dyDescent="0.35">
      <c r="A817" s="43">
        <v>410</v>
      </c>
      <c r="B817" s="43" t="s">
        <v>1863</v>
      </c>
      <c r="C817" s="2"/>
      <c r="D817" s="43" t="s">
        <v>1593</v>
      </c>
      <c r="E817" s="43">
        <v>2021</v>
      </c>
      <c r="F817" s="12" t="s">
        <v>1632</v>
      </c>
      <c r="G817" s="92" t="str">
        <f t="shared" si="37"/>
        <v>04</v>
      </c>
      <c r="H817" s="40" t="s">
        <v>1705</v>
      </c>
      <c r="I817" s="40" t="s">
        <v>1705</v>
      </c>
      <c r="J817" s="92" t="str">
        <f t="shared" si="36"/>
        <v>Y</v>
      </c>
      <c r="K817" s="2"/>
      <c r="L817" s="2"/>
      <c r="M817" s="2"/>
      <c r="N817" s="2"/>
      <c r="O817" s="2"/>
      <c r="P817" s="43">
        <v>410</v>
      </c>
      <c r="Q817" s="43" t="s">
        <v>172</v>
      </c>
      <c r="R817" s="43" t="s">
        <v>271</v>
      </c>
      <c r="S817" s="43" t="s">
        <v>159</v>
      </c>
      <c r="T817" s="43" t="s">
        <v>271</v>
      </c>
      <c r="U817" s="43" t="s">
        <v>159</v>
      </c>
      <c r="V817" s="2" t="str">
        <f t="shared" si="35"/>
        <v>('TR_B_B',NULL,'TR_B_B_04','2021','09','04','PET이외의 재질 - PS재질','PET이외의 재질 - PS재질','Y','N','N','N','N','N','410','Y','SYSTEM',NOW(),'SYSTEM',NOW()),</v>
      </c>
    </row>
    <row r="818" spans="1:22" x14ac:dyDescent="0.35">
      <c r="A818" s="43">
        <v>411</v>
      </c>
      <c r="B818" s="43" t="s">
        <v>1863</v>
      </c>
      <c r="C818" s="2"/>
      <c r="D818" s="43" t="s">
        <v>1930</v>
      </c>
      <c r="E818" s="43">
        <v>2021</v>
      </c>
      <c r="F818" s="12" t="s">
        <v>1632</v>
      </c>
      <c r="G818" s="92" t="str">
        <f t="shared" si="37"/>
        <v>05</v>
      </c>
      <c r="H818" s="40" t="s">
        <v>1706</v>
      </c>
      <c r="I818" s="40" t="s">
        <v>1706</v>
      </c>
      <c r="J818" s="92" t="str">
        <f t="shared" si="36"/>
        <v>Y</v>
      </c>
      <c r="K818" s="2"/>
      <c r="L818" s="2"/>
      <c r="M818" s="2"/>
      <c r="N818" s="2"/>
      <c r="O818" s="2"/>
      <c r="P818" s="43">
        <v>411</v>
      </c>
      <c r="Q818" s="43" t="s">
        <v>172</v>
      </c>
      <c r="R818" s="43" t="s">
        <v>271</v>
      </c>
      <c r="S818" s="43" t="s">
        <v>159</v>
      </c>
      <c r="T818" s="43" t="s">
        <v>271</v>
      </c>
      <c r="U818" s="43" t="s">
        <v>159</v>
      </c>
      <c r="V818" s="2" t="str">
        <f t="shared" si="35"/>
        <v>('TR_B_B',NULL,'TR_B_B_05','2021','09','05','PET이외의 재질 - 기타 단일재질','PET이외의 재질 - 기타 단일재질','Y','N','N','N','N','N','411','Y','SYSTEM',NOW(),'SYSTEM',NOW()),</v>
      </c>
    </row>
    <row r="819" spans="1:22" x14ac:dyDescent="0.35">
      <c r="A819" s="43">
        <v>412</v>
      </c>
      <c r="B819" s="43" t="s">
        <v>1864</v>
      </c>
      <c r="C819" s="2"/>
      <c r="D819" s="43" t="s">
        <v>1931</v>
      </c>
      <c r="E819" s="43">
        <v>2021</v>
      </c>
      <c r="F819" s="12" t="s">
        <v>1632</v>
      </c>
      <c r="G819" s="92" t="str">
        <f t="shared" si="37"/>
        <v>01</v>
      </c>
      <c r="H819" s="40" t="s">
        <v>1707</v>
      </c>
      <c r="I819" s="40" t="s">
        <v>1707</v>
      </c>
      <c r="J819" s="92" t="str">
        <f t="shared" si="36"/>
        <v/>
      </c>
      <c r="K819" s="2"/>
      <c r="L819" s="2"/>
      <c r="M819" s="2"/>
      <c r="N819" s="2"/>
      <c r="O819" s="2"/>
      <c r="P819" s="43">
        <v>412</v>
      </c>
      <c r="Q819" s="43" t="s">
        <v>172</v>
      </c>
      <c r="R819" s="43" t="s">
        <v>271</v>
      </c>
      <c r="S819" s="43" t="s">
        <v>159</v>
      </c>
      <c r="T819" s="43" t="s">
        <v>271</v>
      </c>
      <c r="U819" s="43" t="s">
        <v>159</v>
      </c>
      <c r="V819" s="2" t="str">
        <f t="shared" si="35"/>
        <v>('TR_B_D',NULL,'TR_B_D_01','2021','09','01','PET재질 - 글리콜변성PET 수지(PET-G) 재질이 혼합된 경우','PET재질 - 글리콜변성PET 수지(PET-G) 재질이 혼합된 경우','N','N','N','N','N','N','412','Y','SYSTEM',NOW(),'SYSTEM',NOW()),</v>
      </c>
    </row>
    <row r="820" spans="1:22" x14ac:dyDescent="0.35">
      <c r="A820" s="43">
        <v>413</v>
      </c>
      <c r="B820" s="43" t="s">
        <v>1864</v>
      </c>
      <c r="C820" s="2"/>
      <c r="D820" s="43" t="s">
        <v>1589</v>
      </c>
      <c r="E820" s="43">
        <v>2021</v>
      </c>
      <c r="F820" s="12" t="s">
        <v>1632</v>
      </c>
      <c r="G820" s="92" t="str">
        <f t="shared" si="37"/>
        <v>02</v>
      </c>
      <c r="H820" s="40" t="s">
        <v>1708</v>
      </c>
      <c r="I820" s="40" t="s">
        <v>1708</v>
      </c>
      <c r="J820" s="92" t="str">
        <f t="shared" si="36"/>
        <v/>
      </c>
      <c r="K820" s="2"/>
      <c r="L820" s="2"/>
      <c r="M820" s="2"/>
      <c r="N820" s="2"/>
      <c r="O820" s="2"/>
      <c r="P820" s="43">
        <v>413</v>
      </c>
      <c r="Q820" s="43" t="s">
        <v>172</v>
      </c>
      <c r="R820" s="43" t="s">
        <v>271</v>
      </c>
      <c r="S820" s="43" t="s">
        <v>159</v>
      </c>
      <c r="T820" s="43" t="s">
        <v>271</v>
      </c>
      <c r="U820" s="43" t="s">
        <v>159</v>
      </c>
      <c r="V820" s="2" t="str">
        <f t="shared" si="35"/>
        <v>('TR_B_D',NULL,'TR_B_D_02','2021','09','02','PET재질 - 유색 PET 재질','PET재질 - 유색 PET 재질','N','N','N','N','N','N','413','Y','SYSTEM',NOW(),'SYSTEM',NOW()),</v>
      </c>
    </row>
    <row r="821" spans="1:22" x14ac:dyDescent="0.35">
      <c r="A821" s="43">
        <v>414</v>
      </c>
      <c r="B821" s="43" t="s">
        <v>1864</v>
      </c>
      <c r="C821" s="2"/>
      <c r="D821" s="43" t="s">
        <v>1594</v>
      </c>
      <c r="E821" s="43">
        <v>2021</v>
      </c>
      <c r="F821" s="12" t="s">
        <v>1632</v>
      </c>
      <c r="G821" s="92" t="str">
        <f t="shared" si="37"/>
        <v>03</v>
      </c>
      <c r="H821" s="40" t="s">
        <v>1709</v>
      </c>
      <c r="I821" s="40" t="s">
        <v>1709</v>
      </c>
      <c r="J821" s="92" t="str">
        <f t="shared" si="36"/>
        <v/>
      </c>
      <c r="K821" s="2"/>
      <c r="L821" s="2"/>
      <c r="M821" s="2"/>
      <c r="N821" s="2"/>
      <c r="O821" s="2"/>
      <c r="P821" s="43">
        <v>414</v>
      </c>
      <c r="Q821" s="43" t="s">
        <v>172</v>
      </c>
      <c r="R821" s="43" t="s">
        <v>271</v>
      </c>
      <c r="S821" s="43" t="s">
        <v>159</v>
      </c>
      <c r="T821" s="43" t="s">
        <v>271</v>
      </c>
      <c r="U821" s="43" t="s">
        <v>159</v>
      </c>
      <c r="V821" s="2" t="str">
        <f t="shared" si="35"/>
        <v>('TR_B_D',NULL,'TR_B_D_03','2021','09','03','PET재질 - PVC 계열의 재질','PET재질 - PVC 계열의 재질','N','N','N','N','N','N','414','Y','SYSTEM',NOW(),'SYSTEM',NOW()),</v>
      </c>
    </row>
    <row r="822" spans="1:22" x14ac:dyDescent="0.35">
      <c r="A822" s="43">
        <v>415</v>
      </c>
      <c r="B822" s="43" t="s">
        <v>1864</v>
      </c>
      <c r="C822" s="2"/>
      <c r="D822" s="43" t="s">
        <v>1932</v>
      </c>
      <c r="E822" s="43">
        <v>2021</v>
      </c>
      <c r="F822" s="12" t="s">
        <v>1632</v>
      </c>
      <c r="G822" s="92" t="str">
        <f t="shared" si="37"/>
        <v>04</v>
      </c>
      <c r="H822" s="40" t="s">
        <v>1710</v>
      </c>
      <c r="I822" s="40" t="s">
        <v>1710</v>
      </c>
      <c r="J822" s="92" t="str">
        <f t="shared" si="36"/>
        <v/>
      </c>
      <c r="K822" s="2"/>
      <c r="L822" s="2"/>
      <c r="M822" s="2"/>
      <c r="N822" s="2"/>
      <c r="O822" s="2"/>
      <c r="P822" s="43">
        <v>415</v>
      </c>
      <c r="Q822" s="43" t="s">
        <v>172</v>
      </c>
      <c r="R822" s="43" t="s">
        <v>271</v>
      </c>
      <c r="S822" s="43" t="s">
        <v>159</v>
      </c>
      <c r="T822" s="43" t="s">
        <v>271</v>
      </c>
      <c r="U822" s="43" t="s">
        <v>159</v>
      </c>
      <c r="V822" s="2" t="str">
        <f t="shared" si="35"/>
        <v>('TR_B_D',NULL,'TR_B_D_04','2021','09','04','합성수지 이외의 복합재질로 서 합성수지와 기타 재질의 분리가 불가능한 경우','합성수지 이외의 복합재질로 서 합성수지와 기타 재질의 분리가 불가능한 경우','N','N','N','N','N','N','415','Y','SYSTEM',NOW(),'SYSTEM',NOW()),</v>
      </c>
    </row>
    <row r="823" spans="1:22" x14ac:dyDescent="0.35">
      <c r="A823" s="43">
        <v>416</v>
      </c>
      <c r="B823" s="43" t="s">
        <v>1864</v>
      </c>
      <c r="C823" s="2"/>
      <c r="D823" s="43" t="s">
        <v>1933</v>
      </c>
      <c r="E823" s="43">
        <v>2021</v>
      </c>
      <c r="F823" s="12" t="s">
        <v>1632</v>
      </c>
      <c r="G823" s="92" t="str">
        <f t="shared" si="37"/>
        <v>05</v>
      </c>
      <c r="H823" s="40" t="s">
        <v>1711</v>
      </c>
      <c r="I823" s="40" t="s">
        <v>1711</v>
      </c>
      <c r="J823" s="92" t="str">
        <f t="shared" si="36"/>
        <v/>
      </c>
      <c r="K823" s="2"/>
      <c r="L823" s="2"/>
      <c r="M823" s="2"/>
      <c r="N823" s="2"/>
      <c r="O823" s="2"/>
      <c r="P823" s="43">
        <v>416</v>
      </c>
      <c r="Q823" s="43" t="s">
        <v>172</v>
      </c>
      <c r="R823" s="43" t="s">
        <v>271</v>
      </c>
      <c r="S823" s="43" t="s">
        <v>159</v>
      </c>
      <c r="T823" s="43" t="s">
        <v>271</v>
      </c>
      <c r="U823" s="43" t="s">
        <v>159</v>
      </c>
      <c r="V823" s="2" t="str">
        <f t="shared" si="35"/>
        <v>('TR_B_D',NULL,'TR_B_D_05','2021','09','05','합성수지에 탄산칼슘 포함','합성수지에 탄산칼슘 포함','N','N','N','N','N','N','416','Y','SYSTEM',NOW(),'SYSTEM',NOW()),</v>
      </c>
    </row>
    <row r="824" spans="1:22" x14ac:dyDescent="0.35">
      <c r="A824" s="43">
        <v>417</v>
      </c>
      <c r="B824" s="43" t="s">
        <v>1864</v>
      </c>
      <c r="C824" s="2"/>
      <c r="D824" s="43" t="s">
        <v>1934</v>
      </c>
      <c r="E824" s="43">
        <v>2021</v>
      </c>
      <c r="F824" s="12" t="s">
        <v>1632</v>
      </c>
      <c r="G824" s="92" t="str">
        <f t="shared" si="37"/>
        <v>06</v>
      </c>
      <c r="H824" s="40" t="s">
        <v>1712</v>
      </c>
      <c r="I824" s="40" t="s">
        <v>1712</v>
      </c>
      <c r="J824" s="92" t="str">
        <f t="shared" si="36"/>
        <v/>
      </c>
      <c r="K824" s="2"/>
      <c r="L824" s="2"/>
      <c r="M824" s="2"/>
      <c r="N824" s="2"/>
      <c r="O824" s="2"/>
      <c r="P824" s="43">
        <v>417</v>
      </c>
      <c r="Q824" s="43" t="s">
        <v>172</v>
      </c>
      <c r="R824" s="43" t="s">
        <v>271</v>
      </c>
      <c r="S824" s="43" t="s">
        <v>159</v>
      </c>
      <c r="T824" s="43" t="s">
        <v>271</v>
      </c>
      <c r="U824" s="43" t="s">
        <v>159</v>
      </c>
      <c r="V824" s="2" t="str">
        <f t="shared" si="35"/>
        <v>('TR_B_D',NULL,'TR_B_D_06','2021','09','06','합성수지에 생분해성수지 포함','합성수지에 생분해성수지 포함','N','N','N','N','N','N','417','Y','SYSTEM',NOW(),'SYSTEM',NOW()),</v>
      </c>
    </row>
    <row r="825" spans="1:22" x14ac:dyDescent="0.35">
      <c r="A825" s="43">
        <v>418</v>
      </c>
      <c r="B825" s="43" t="s">
        <v>1864</v>
      </c>
      <c r="C825" s="2"/>
      <c r="D825" s="43" t="s">
        <v>1935</v>
      </c>
      <c r="E825" s="43">
        <v>2021</v>
      </c>
      <c r="F825" s="12" t="s">
        <v>1632</v>
      </c>
      <c r="G825" s="92" t="str">
        <f t="shared" si="37"/>
        <v>07</v>
      </c>
      <c r="H825" s="40" t="s">
        <v>1713</v>
      </c>
      <c r="I825" s="40" t="s">
        <v>1713</v>
      </c>
      <c r="J825" s="92" t="str">
        <f t="shared" si="36"/>
        <v/>
      </c>
      <c r="K825" s="2"/>
      <c r="L825" s="2"/>
      <c r="M825" s="2"/>
      <c r="N825" s="2"/>
      <c r="O825" s="2"/>
      <c r="P825" s="43">
        <v>418</v>
      </c>
      <c r="Q825" s="43" t="s">
        <v>172</v>
      </c>
      <c r="R825" s="43" t="s">
        <v>271</v>
      </c>
      <c r="S825" s="43" t="s">
        <v>159</v>
      </c>
      <c r="T825" s="43" t="s">
        <v>271</v>
      </c>
      <c r="U825" s="43" t="s">
        <v>159</v>
      </c>
      <c r="V825" s="2" t="str">
        <f t="shared" si="35"/>
        <v>('TR_B_D',NULL,'TR_B_D_07','2021','09','07','합성수지에 미네랄 포함','합성수지에 미네랄 포함','N','N','N','N','N','N','418','Y','SYSTEM',NOW(),'SYSTEM',NOW()),</v>
      </c>
    </row>
    <row r="826" spans="1:22" x14ac:dyDescent="0.35">
      <c r="A826" s="43">
        <v>419</v>
      </c>
      <c r="B826" s="43" t="s">
        <v>1864</v>
      </c>
      <c r="C826" s="2"/>
      <c r="D826" s="43" t="s">
        <v>1936</v>
      </c>
      <c r="E826" s="43">
        <v>2021</v>
      </c>
      <c r="F826" s="12" t="s">
        <v>1632</v>
      </c>
      <c r="G826" s="92" t="str">
        <f t="shared" si="37"/>
        <v>08</v>
      </c>
      <c r="H826" s="40" t="s">
        <v>1714</v>
      </c>
      <c r="I826" s="40" t="s">
        <v>1714</v>
      </c>
      <c r="J826" s="92" t="str">
        <f t="shared" si="36"/>
        <v/>
      </c>
      <c r="K826" s="2"/>
      <c r="L826" s="2"/>
      <c r="M826" s="2"/>
      <c r="N826" s="2"/>
      <c r="O826" s="2"/>
      <c r="P826" s="43">
        <v>419</v>
      </c>
      <c r="Q826" s="43" t="s">
        <v>172</v>
      </c>
      <c r="R826" s="43" t="s">
        <v>271</v>
      </c>
      <c r="S826" s="43" t="s">
        <v>159</v>
      </c>
      <c r="T826" s="43" t="s">
        <v>271</v>
      </c>
      <c r="U826" s="43" t="s">
        <v>159</v>
      </c>
      <c r="V826" s="2" t="str">
        <f t="shared" si="35"/>
        <v>('TR_B_D',NULL,'TR_B_D_08','2021','09','08','PET이외의 재질 - PVC계열의 재질','PET이외의 재질 - PVC계열의 재질','N','N','N','N','N','N','419','Y','SYSTEM',NOW(),'SYSTEM',NOW()),</v>
      </c>
    </row>
    <row r="827" spans="1:22" x14ac:dyDescent="0.35">
      <c r="A827" s="43">
        <v>420</v>
      </c>
      <c r="B827" s="43" t="s">
        <v>1827</v>
      </c>
      <c r="C827" s="2"/>
      <c r="D827" s="43" t="str">
        <f t="shared" ref="D827:D863" si="38">IF(B827&lt;&gt;"GROUP_ID",B827&amp;"_"&amp;IF(H827="몸체","B",IF(H827="라벨","L",IF(H827="마개및잡자재","G",IF(H827="라벨, 마개및잡자재","S",IF(H827="최우수","A",IF(H827="우수","B",IF(H827="보통","C",IF(H827="어려움","D",RIGHT(D827,2))))))))),IF(H827="종이팩","PA",IF(H827="유리병","GL",IF(H827="금속캔","CA",IF(H827="금속캔(알루미늄)","AL",IF(H827="일반 발포합성수지 단일·복합재질","SY",IF(H827="폴리스티렌페이퍼(PSP)","PO",IF(H827="페트병","PE",IF(H827="단일재질 용기, 트레이류(페트병, 발포합성수지 제외)","TR",IF(H827="합성수지 필름·시트류 (페트병, 발포합성수지 제외)","09","-"))))))))))</f>
        <v>TR_L</v>
      </c>
      <c r="E827" s="43">
        <v>2021</v>
      </c>
      <c r="F827" s="12" t="s">
        <v>1632</v>
      </c>
      <c r="G827" s="92" t="str">
        <f t="shared" si="37"/>
        <v>02</v>
      </c>
      <c r="H827" s="40" t="s">
        <v>1353</v>
      </c>
      <c r="I827" s="40" t="s">
        <v>1353</v>
      </c>
      <c r="J827" s="92" t="str">
        <f t="shared" si="36"/>
        <v/>
      </c>
      <c r="K827" s="2"/>
      <c r="L827" s="2"/>
      <c r="M827" s="2"/>
      <c r="N827" s="2"/>
      <c r="O827" s="2"/>
      <c r="P827" s="43">
        <v>420</v>
      </c>
      <c r="Q827" s="43" t="s">
        <v>172</v>
      </c>
      <c r="R827" s="43" t="s">
        <v>271</v>
      </c>
      <c r="S827" s="43" t="s">
        <v>159</v>
      </c>
      <c r="T827" s="43" t="s">
        <v>271</v>
      </c>
      <c r="U827" s="43" t="s">
        <v>159</v>
      </c>
      <c r="V827" s="2" t="str">
        <f t="shared" si="35"/>
        <v>('TR',NULL,'TR_L','2021','09','02','라벨','라벨','N','N','N','N','N','N','420','Y','SYSTEM',NOW(),'SYSTEM',NOW()),</v>
      </c>
    </row>
    <row r="828" spans="1:22" x14ac:dyDescent="0.35">
      <c r="A828" s="43">
        <v>421</v>
      </c>
      <c r="B828" s="43" t="s">
        <v>1829</v>
      </c>
      <c r="C828" s="2"/>
      <c r="D828" s="43" t="str">
        <f t="shared" si="38"/>
        <v>TR_L_B</v>
      </c>
      <c r="E828" s="43">
        <v>2021</v>
      </c>
      <c r="F828" s="12" t="s">
        <v>1632</v>
      </c>
      <c r="G828" s="92" t="str">
        <f t="shared" si="37"/>
        <v>B</v>
      </c>
      <c r="H828" s="40" t="s">
        <v>1345</v>
      </c>
      <c r="I828" s="40" t="s">
        <v>1345</v>
      </c>
      <c r="J828" s="92" t="str">
        <f t="shared" si="36"/>
        <v/>
      </c>
      <c r="K828" s="2"/>
      <c r="L828" s="2"/>
      <c r="M828" s="2"/>
      <c r="N828" s="2"/>
      <c r="O828" s="2"/>
      <c r="P828" s="43">
        <v>421</v>
      </c>
      <c r="Q828" s="43" t="s">
        <v>172</v>
      </c>
      <c r="R828" s="43" t="s">
        <v>271</v>
      </c>
      <c r="S828" s="43" t="s">
        <v>159</v>
      </c>
      <c r="T828" s="43" t="s">
        <v>271</v>
      </c>
      <c r="U828" s="43" t="s">
        <v>159</v>
      </c>
      <c r="V828" s="2" t="str">
        <f t="shared" si="35"/>
        <v>('TR_L',NULL,'TR_L_B','2021','09','B','우수','우수','N','N','N','N','N','N','421','Y','SYSTEM',NOW(),'SYSTEM',NOW()),</v>
      </c>
    </row>
    <row r="829" spans="1:22" x14ac:dyDescent="0.35">
      <c r="A829" s="43">
        <v>422</v>
      </c>
      <c r="B829" s="43" t="s">
        <v>1829</v>
      </c>
      <c r="C829" s="2"/>
      <c r="D829" s="43" t="str">
        <f t="shared" si="38"/>
        <v>TR_L_C</v>
      </c>
      <c r="E829" s="43">
        <v>2021</v>
      </c>
      <c r="F829" s="12" t="s">
        <v>1632</v>
      </c>
      <c r="G829" s="92" t="str">
        <f t="shared" si="37"/>
        <v>C</v>
      </c>
      <c r="H829" s="40" t="s">
        <v>1349</v>
      </c>
      <c r="I829" s="40" t="s">
        <v>1349</v>
      </c>
      <c r="J829" s="92" t="str">
        <f t="shared" si="36"/>
        <v/>
      </c>
      <c r="K829" s="2"/>
      <c r="L829" s="2"/>
      <c r="M829" s="2"/>
      <c r="N829" s="2"/>
      <c r="O829" s="2"/>
      <c r="P829" s="43">
        <v>422</v>
      </c>
      <c r="Q829" s="43" t="s">
        <v>172</v>
      </c>
      <c r="R829" s="43" t="s">
        <v>271</v>
      </c>
      <c r="S829" s="43" t="s">
        <v>159</v>
      </c>
      <c r="T829" s="43" t="s">
        <v>271</v>
      </c>
      <c r="U829" s="43" t="s">
        <v>159</v>
      </c>
      <c r="V829" s="2" t="str">
        <f t="shared" si="35"/>
        <v>('TR_L',NULL,'TR_L_C','2021','09','C','보통','보통','N','N','N','N','N','N','422','Y','SYSTEM',NOW(),'SYSTEM',NOW()),</v>
      </c>
    </row>
    <row r="830" spans="1:22" x14ac:dyDescent="0.35">
      <c r="A830" s="43">
        <v>423</v>
      </c>
      <c r="B830" s="43" t="s">
        <v>1829</v>
      </c>
      <c r="C830" s="2"/>
      <c r="D830" s="43" t="str">
        <f t="shared" si="38"/>
        <v>TR_L_D</v>
      </c>
      <c r="E830" s="43">
        <v>2021</v>
      </c>
      <c r="F830" s="12" t="s">
        <v>1632</v>
      </c>
      <c r="G830" s="92" t="str">
        <f t="shared" si="37"/>
        <v>D</v>
      </c>
      <c r="H830" s="40" t="s">
        <v>1347</v>
      </c>
      <c r="I830" s="40" t="s">
        <v>1347</v>
      </c>
      <c r="J830" s="92" t="str">
        <f t="shared" si="36"/>
        <v/>
      </c>
      <c r="K830" s="2"/>
      <c r="L830" s="2"/>
      <c r="M830" s="2"/>
      <c r="N830" s="2"/>
      <c r="O830" s="2"/>
      <c r="P830" s="43">
        <v>423</v>
      </c>
      <c r="Q830" s="43" t="s">
        <v>172</v>
      </c>
      <c r="R830" s="43" t="s">
        <v>271</v>
      </c>
      <c r="S830" s="43" t="s">
        <v>159</v>
      </c>
      <c r="T830" s="43" t="s">
        <v>271</v>
      </c>
      <c r="U830" s="43" t="s">
        <v>159</v>
      </c>
      <c r="V830" s="2" t="str">
        <f t="shared" si="35"/>
        <v>('TR_L',NULL,'TR_L_D','2021','09','D','어려움','어려움','N','N','N','N','N','N','423','Y','SYSTEM',NOW(),'SYSTEM',NOW()),</v>
      </c>
    </row>
    <row r="831" spans="1:22" x14ac:dyDescent="0.35">
      <c r="A831" s="43">
        <v>424</v>
      </c>
      <c r="B831" s="43" t="s">
        <v>1865</v>
      </c>
      <c r="C831" s="2"/>
      <c r="D831" s="43" t="s">
        <v>1937</v>
      </c>
      <c r="E831" s="43">
        <v>2021</v>
      </c>
      <c r="F831" s="12" t="s">
        <v>1632</v>
      </c>
      <c r="G831" s="92" t="str">
        <f t="shared" si="37"/>
        <v>01</v>
      </c>
      <c r="H831" s="40" t="s">
        <v>1715</v>
      </c>
      <c r="I831" s="40" t="s">
        <v>1715</v>
      </c>
      <c r="J831" s="92" t="str">
        <f t="shared" si="36"/>
        <v>Y</v>
      </c>
      <c r="K831" s="92" t="s">
        <v>1964</v>
      </c>
      <c r="L831" s="2"/>
      <c r="M831" s="2"/>
      <c r="N831" s="2"/>
      <c r="O831" s="2"/>
      <c r="P831" s="43">
        <v>424</v>
      </c>
      <c r="Q831" s="43" t="s">
        <v>172</v>
      </c>
      <c r="R831" s="43" t="s">
        <v>271</v>
      </c>
      <c r="S831" s="43" t="s">
        <v>159</v>
      </c>
      <c r="T831" s="43" t="s">
        <v>271</v>
      </c>
      <c r="U831" s="43" t="s">
        <v>159</v>
      </c>
      <c r="V831" s="2" t="str">
        <f t="shared" si="35"/>
        <v>('TR_L_B',NULL,'TR_L_B_01','2021','09','01','몸체가 PET 재질 - 미사용','몸체가 PET 재질 - 미사용','Y','Y','N','N','N','N','424','Y','SYSTEM',NOW(),'SYSTEM',NOW()),</v>
      </c>
    </row>
    <row r="832" spans="1:22" x14ac:dyDescent="0.35">
      <c r="A832" s="43">
        <v>425</v>
      </c>
      <c r="B832" s="43" t="s">
        <v>1865</v>
      </c>
      <c r="C832" s="2"/>
      <c r="D832" s="43" t="s">
        <v>1940</v>
      </c>
      <c r="E832" s="43">
        <v>2021</v>
      </c>
      <c r="F832" s="12" t="s">
        <v>1632</v>
      </c>
      <c r="G832" s="92" t="str">
        <f t="shared" si="37"/>
        <v>02</v>
      </c>
      <c r="H832" s="40" t="s">
        <v>1716</v>
      </c>
      <c r="I832" s="40" t="s">
        <v>1716</v>
      </c>
      <c r="J832" s="92" t="str">
        <f t="shared" si="36"/>
        <v>Y</v>
      </c>
      <c r="K832" s="92" t="s">
        <v>1964</v>
      </c>
      <c r="L832" s="2"/>
      <c r="M832" s="2"/>
      <c r="N832" s="2"/>
      <c r="O832" s="2"/>
      <c r="P832" s="43">
        <v>425</v>
      </c>
      <c r="Q832" s="43" t="s">
        <v>172</v>
      </c>
      <c r="R832" s="43" t="s">
        <v>271</v>
      </c>
      <c r="S832" s="43" t="s">
        <v>159</v>
      </c>
      <c r="T832" s="43" t="s">
        <v>271</v>
      </c>
      <c r="U832" s="43" t="s">
        <v>159</v>
      </c>
      <c r="V832" s="2" t="str">
        <f t="shared" si="35"/>
        <v>('TR_L_B',NULL,'TR_L_B_02','2021','09','02','몸체가 PET 재질 - 비접착식','몸체가 PET 재질 - 비접착식','Y','Y','N','N','N','N','425','Y','SYSTEM',NOW(),'SYSTEM',NOW()),</v>
      </c>
    </row>
    <row r="833" spans="1:22" x14ac:dyDescent="0.35">
      <c r="A833" s="43">
        <v>426</v>
      </c>
      <c r="B833" s="43" t="s">
        <v>1865</v>
      </c>
      <c r="C833" s="2"/>
      <c r="D833" s="43" t="s">
        <v>1941</v>
      </c>
      <c r="E833" s="43">
        <v>2021</v>
      </c>
      <c r="F833" s="12" t="s">
        <v>1632</v>
      </c>
      <c r="G833" s="92" t="str">
        <f t="shared" si="37"/>
        <v>03</v>
      </c>
      <c r="H833" s="40" t="s">
        <v>1717</v>
      </c>
      <c r="I833" s="40" t="s">
        <v>1717</v>
      </c>
      <c r="J833" s="92" t="str">
        <f t="shared" si="36"/>
        <v>Y</v>
      </c>
      <c r="K833" s="2"/>
      <c r="L833" s="2"/>
      <c r="M833" s="2"/>
      <c r="N833" s="2"/>
      <c r="O833" s="2"/>
      <c r="P833" s="43">
        <v>426</v>
      </c>
      <c r="Q833" s="43" t="s">
        <v>172</v>
      </c>
      <c r="R833" s="43" t="s">
        <v>271</v>
      </c>
      <c r="S833" s="43" t="s">
        <v>159</v>
      </c>
      <c r="T833" s="43" t="s">
        <v>271</v>
      </c>
      <c r="U833" s="43" t="s">
        <v>159</v>
      </c>
      <c r="V833" s="2" t="str">
        <f t="shared" si="35"/>
        <v>('TR_L_B',NULL,'TR_L_B_03','2021','09','03','몸체가 PET 이외 단일재질 - 미사용','몸체가 PET 이외 단일재질 - 미사용','Y','N','N','N','N','N','426','Y','SYSTEM',NOW(),'SYSTEM',NOW()),</v>
      </c>
    </row>
    <row r="834" spans="1:22" x14ac:dyDescent="0.35">
      <c r="A834" s="43">
        <v>427</v>
      </c>
      <c r="B834" s="43" t="s">
        <v>1865</v>
      </c>
      <c r="C834" s="2"/>
      <c r="D834" s="43" t="s">
        <v>1942</v>
      </c>
      <c r="E834" s="43">
        <v>2021</v>
      </c>
      <c r="F834" s="12" t="s">
        <v>1632</v>
      </c>
      <c r="G834" s="92" t="str">
        <f t="shared" si="37"/>
        <v>04</v>
      </c>
      <c r="H834" s="40" t="s">
        <v>1718</v>
      </c>
      <c r="I834" s="40" t="s">
        <v>1718</v>
      </c>
      <c r="J834" s="92" t="str">
        <f t="shared" si="36"/>
        <v>Y</v>
      </c>
      <c r="K834" s="92" t="s">
        <v>1964</v>
      </c>
      <c r="L834" s="2"/>
      <c r="M834" s="2"/>
      <c r="N834" s="2"/>
      <c r="O834" s="2"/>
      <c r="P834" s="43">
        <v>427</v>
      </c>
      <c r="Q834" s="43" t="s">
        <v>172</v>
      </c>
      <c r="R834" s="43" t="s">
        <v>271</v>
      </c>
      <c r="S834" s="43" t="s">
        <v>159</v>
      </c>
      <c r="T834" s="43" t="s">
        <v>271</v>
      </c>
      <c r="U834" s="43" t="s">
        <v>159</v>
      </c>
      <c r="V834" s="2" t="str">
        <f t="shared" si="35"/>
        <v>('TR_L_B',NULL,'TR_L_B_04','2021','09','04','몸체가 PET 이외 단일재질 - 몸체에 직접 인쇄','몸체가 PET 이외 단일재질 - 몸체에 직접 인쇄','Y','Y','N','N','N','N','427','Y','SYSTEM',NOW(),'SYSTEM',NOW()),</v>
      </c>
    </row>
    <row r="835" spans="1:22" x14ac:dyDescent="0.35">
      <c r="A835" s="43">
        <v>428</v>
      </c>
      <c r="B835" s="43" t="s">
        <v>1865</v>
      </c>
      <c r="C835" s="2"/>
      <c r="D835" s="43" t="s">
        <v>1943</v>
      </c>
      <c r="E835" s="43">
        <v>2021</v>
      </c>
      <c r="F835" s="12" t="s">
        <v>1632</v>
      </c>
      <c r="G835" s="92" t="str">
        <f t="shared" si="37"/>
        <v>05</v>
      </c>
      <c r="H835" s="40" t="s">
        <v>1719</v>
      </c>
      <c r="I835" s="40" t="s">
        <v>1719</v>
      </c>
      <c r="J835" s="92" t="str">
        <f t="shared" si="36"/>
        <v>Y</v>
      </c>
      <c r="K835" s="92" t="s">
        <v>1964</v>
      </c>
      <c r="L835" s="92" t="s">
        <v>1964</v>
      </c>
      <c r="M835" s="2"/>
      <c r="N835" s="2"/>
      <c r="O835" s="2"/>
      <c r="P835" s="43">
        <v>428</v>
      </c>
      <c r="Q835" s="43" t="s">
        <v>172</v>
      </c>
      <c r="R835" s="43" t="s">
        <v>271</v>
      </c>
      <c r="S835" s="43" t="s">
        <v>159</v>
      </c>
      <c r="T835" s="43" t="s">
        <v>271</v>
      </c>
      <c r="U835" s="43" t="s">
        <v>159</v>
      </c>
      <c r="V835" s="2" t="str">
        <f t="shared" si="35"/>
        <v>('TR_L_B',NULL,'TR_L_B_05','2021','09','05','몸체가 PET 이외 단일재질 - 몸체와 동일한 재질','몸체가 PET 이외 단일재질 - 몸체와 동일한 재질','Y','Y','Y','N','N','N','428','Y','SYSTEM',NOW(),'SYSTEM',NOW()),</v>
      </c>
    </row>
    <row r="836" spans="1:22" x14ac:dyDescent="0.35">
      <c r="A836" s="43">
        <v>429</v>
      </c>
      <c r="B836" s="43" t="s">
        <v>1865</v>
      </c>
      <c r="C836" s="2"/>
      <c r="D836" s="43" t="s">
        <v>1944</v>
      </c>
      <c r="E836" s="43">
        <v>2021</v>
      </c>
      <c r="F836" s="12" t="s">
        <v>1632</v>
      </c>
      <c r="G836" s="92" t="str">
        <f t="shared" si="37"/>
        <v>06</v>
      </c>
      <c r="H836" s="40" t="s">
        <v>1720</v>
      </c>
      <c r="I836" s="40" t="s">
        <v>1720</v>
      </c>
      <c r="J836" s="92" t="str">
        <f t="shared" si="36"/>
        <v>Y</v>
      </c>
      <c r="K836" s="92" t="s">
        <v>1964</v>
      </c>
      <c r="L836" s="92" t="s">
        <v>1964</v>
      </c>
      <c r="M836" s="2"/>
      <c r="N836" s="2"/>
      <c r="O836" s="2"/>
      <c r="P836" s="43">
        <v>429</v>
      </c>
      <c r="Q836" s="43" t="s">
        <v>172</v>
      </c>
      <c r="R836" s="43" t="s">
        <v>271</v>
      </c>
      <c r="S836" s="43" t="s">
        <v>159</v>
      </c>
      <c r="T836" s="43" t="s">
        <v>271</v>
      </c>
      <c r="U836" s="43" t="s">
        <v>159</v>
      </c>
      <c r="V836" s="2" t="str">
        <f t="shared" si="35"/>
        <v>('TR_L_B',NULL,'TR_L_B_06','2021','09','06','몸체가 PET 이외 단일재질 - 몸체와 다른 합성수지 재질로서 몸체와 완전분리가 가능한 경우','몸체가 PET 이외 단일재질 - 몸체와 다른 합성수지 재질로서 몸체와 완전분리가 가능한 경우','Y','Y','Y','N','N','N','429','Y','SYSTEM',NOW(),'SYSTEM',NOW()),</v>
      </c>
    </row>
    <row r="837" spans="1:22" x14ac:dyDescent="0.35">
      <c r="A837" s="43">
        <v>430</v>
      </c>
      <c r="B837" s="43" t="s">
        <v>1865</v>
      </c>
      <c r="C837" s="2"/>
      <c r="D837" s="43" t="s">
        <v>1945</v>
      </c>
      <c r="E837" s="43">
        <v>2021</v>
      </c>
      <c r="F837" s="12" t="s">
        <v>1632</v>
      </c>
      <c r="G837" s="92" t="str">
        <f t="shared" si="37"/>
        <v>07</v>
      </c>
      <c r="H837" s="40" t="s">
        <v>1721</v>
      </c>
      <c r="I837" s="40" t="s">
        <v>1721</v>
      </c>
      <c r="J837" s="92" t="str">
        <f t="shared" si="36"/>
        <v>Y</v>
      </c>
      <c r="K837" s="2"/>
      <c r="L837" s="2"/>
      <c r="M837" s="2"/>
      <c r="N837" s="2"/>
      <c r="O837" s="2"/>
      <c r="P837" s="43">
        <v>430</v>
      </c>
      <c r="Q837" s="43" t="s">
        <v>172</v>
      </c>
      <c r="R837" s="43" t="s">
        <v>271</v>
      </c>
      <c r="S837" s="43" t="s">
        <v>159</v>
      </c>
      <c r="T837" s="43" t="s">
        <v>271</v>
      </c>
      <c r="U837" s="43" t="s">
        <v>159</v>
      </c>
      <c r="V837" s="2" t="str">
        <f t="shared" si="35"/>
        <v>('TR_L_B',NULL,'TR_L_B_07','2021','09','07','몸체가 PET 이외 단일재질몸체가 PE 또는 PP 재질이면서 라벨, 마개 및 잡자재가 몸체와 다른 올레핀 계열 (PE, PP, PP+PE 등)인 경우에는 동일한 재지로 허용','몸체가 PET 이외 단일재질몸체가 PE 또는 PP 재질이면서 라벨, 마개 및 잡자재가 몸체와 다른 올레핀 계열 (PE, PP, PP+PE 등)인 경우에는 동일한 재지로 허용','Y','N','N','N','N','N','430','Y','SYSTEM',NOW(),'SYSTEM',NOW()),</v>
      </c>
    </row>
    <row r="838" spans="1:22" x14ac:dyDescent="0.35">
      <c r="A838" s="43">
        <v>431</v>
      </c>
      <c r="B838" s="43" t="s">
        <v>1866</v>
      </c>
      <c r="C838" s="2"/>
      <c r="D838" s="43" t="s">
        <v>1938</v>
      </c>
      <c r="E838" s="43">
        <v>2021</v>
      </c>
      <c r="F838" s="12" t="s">
        <v>1632</v>
      </c>
      <c r="G838" s="92" t="str">
        <f t="shared" si="37"/>
        <v>01</v>
      </c>
      <c r="H838" s="40" t="s">
        <v>1722</v>
      </c>
      <c r="I838" s="40" t="s">
        <v>1722</v>
      </c>
      <c r="J838" s="92" t="str">
        <f t="shared" si="36"/>
        <v>Y</v>
      </c>
      <c r="K838" s="92" t="s">
        <v>1964</v>
      </c>
      <c r="L838" s="92" t="s">
        <v>1964</v>
      </c>
      <c r="M838" s="2"/>
      <c r="N838" s="2"/>
      <c r="O838" s="2"/>
      <c r="P838" s="43">
        <v>431</v>
      </c>
      <c r="Q838" s="43" t="s">
        <v>172</v>
      </c>
      <c r="R838" s="43" t="s">
        <v>271</v>
      </c>
      <c r="S838" s="43" t="s">
        <v>159</v>
      </c>
      <c r="T838" s="43" t="s">
        <v>271</v>
      </c>
      <c r="U838" s="43" t="s">
        <v>159</v>
      </c>
      <c r="V838" s="2" t="str">
        <f t="shared" si="35"/>
        <v>('TR_L_C',NULL,'TR_L_C_01','2021','09','01','몸체가 PET 재질 - 접착식','몸체가 PET 재질 - 접착식','Y','Y','Y','N','N','N','431','Y','SYSTEM',NOW(),'SYSTEM',NOW()),</v>
      </c>
    </row>
    <row r="839" spans="1:22" x14ac:dyDescent="0.35">
      <c r="A839" s="43">
        <v>432</v>
      </c>
      <c r="B839" s="43" t="s">
        <v>1866</v>
      </c>
      <c r="C839" s="2"/>
      <c r="D839" s="43" t="s">
        <v>1946</v>
      </c>
      <c r="E839" s="43">
        <v>2021</v>
      </c>
      <c r="F839" s="12" t="s">
        <v>1632</v>
      </c>
      <c r="G839" s="92" t="str">
        <f t="shared" si="37"/>
        <v>02</v>
      </c>
      <c r="H839" s="40" t="s">
        <v>1723</v>
      </c>
      <c r="I839" s="40" t="s">
        <v>1723</v>
      </c>
      <c r="J839" s="92" t="str">
        <f t="shared" si="36"/>
        <v>Y</v>
      </c>
      <c r="K839" s="92" t="s">
        <v>1964</v>
      </c>
      <c r="L839" s="2"/>
      <c r="M839" s="2"/>
      <c r="N839" s="2"/>
      <c r="O839" s="2"/>
      <c r="P839" s="43">
        <v>432</v>
      </c>
      <c r="Q839" s="43" t="s">
        <v>172</v>
      </c>
      <c r="R839" s="43" t="s">
        <v>271</v>
      </c>
      <c r="S839" s="43" t="s">
        <v>159</v>
      </c>
      <c r="T839" s="43" t="s">
        <v>271</v>
      </c>
      <c r="U839" s="43" t="s">
        <v>159</v>
      </c>
      <c r="V839" s="2" t="str">
        <f t="shared" si="35"/>
        <v>('TR_L_C',NULL,'TR_L_C_02','2021','09','02','몸체가 PET 재질 - 몸체에 직접인쇄','몸체가 PET 재질 - 몸체에 직접인쇄','Y','Y','N','N','N','N','432','Y','SYSTEM',NOW(),'SYSTEM',NOW()),</v>
      </c>
    </row>
    <row r="840" spans="1:22" x14ac:dyDescent="0.35">
      <c r="A840" s="43">
        <v>433</v>
      </c>
      <c r="B840" s="43" t="s">
        <v>1866</v>
      </c>
      <c r="C840" s="2"/>
      <c r="D840" s="43" t="s">
        <v>1947</v>
      </c>
      <c r="E840" s="43">
        <v>2021</v>
      </c>
      <c r="F840" s="12" t="s">
        <v>1632</v>
      </c>
      <c r="G840" s="92" t="str">
        <f t="shared" si="37"/>
        <v>03</v>
      </c>
      <c r="H840" s="40" t="s">
        <v>1724</v>
      </c>
      <c r="I840" s="40" t="s">
        <v>1724</v>
      </c>
      <c r="J840" s="92" t="str">
        <f t="shared" si="36"/>
        <v>Y</v>
      </c>
      <c r="K840" s="92" t="s">
        <v>1964</v>
      </c>
      <c r="L840" s="2"/>
      <c r="M840" s="2"/>
      <c r="N840" s="2"/>
      <c r="O840" s="2"/>
      <c r="P840" s="43">
        <v>433</v>
      </c>
      <c r="Q840" s="43" t="s">
        <v>172</v>
      </c>
      <c r="R840" s="43" t="s">
        <v>271</v>
      </c>
      <c r="S840" s="43" t="s">
        <v>159</v>
      </c>
      <c r="T840" s="43" t="s">
        <v>271</v>
      </c>
      <c r="U840" s="43" t="s">
        <v>159</v>
      </c>
      <c r="V840" s="2" t="str">
        <f t="shared" si="35"/>
        <v>('TR_L_C',NULL,'TR_L_C_03','2021','09','03','몸체가 PET 재질 -기타','몸체가 PET 재질 -기타','Y','Y','N','N','N','N','433','Y','SYSTEM',NOW(),'SYSTEM',NOW()),</v>
      </c>
    </row>
    <row r="841" spans="1:22" x14ac:dyDescent="0.35">
      <c r="A841" s="43">
        <v>434</v>
      </c>
      <c r="B841" s="43" t="s">
        <v>1866</v>
      </c>
      <c r="C841" s="2"/>
      <c r="D841" s="43" t="s">
        <v>1948</v>
      </c>
      <c r="E841" s="43">
        <v>2021</v>
      </c>
      <c r="F841" s="12" t="s">
        <v>1632</v>
      </c>
      <c r="G841" s="92" t="str">
        <f t="shared" si="37"/>
        <v>04</v>
      </c>
      <c r="H841" s="40" t="s">
        <v>1725</v>
      </c>
      <c r="I841" s="40" t="s">
        <v>1725</v>
      </c>
      <c r="J841" s="92" t="str">
        <f t="shared" si="36"/>
        <v>Y</v>
      </c>
      <c r="K841" s="92" t="s">
        <v>1964</v>
      </c>
      <c r="L841" s="92" t="s">
        <v>1964</v>
      </c>
      <c r="M841" s="2"/>
      <c r="N841" s="2"/>
      <c r="O841" s="2"/>
      <c r="P841" s="43">
        <v>434</v>
      </c>
      <c r="Q841" s="43" t="s">
        <v>172</v>
      </c>
      <c r="R841" s="43" t="s">
        <v>271</v>
      </c>
      <c r="S841" s="43" t="s">
        <v>159</v>
      </c>
      <c r="T841" s="43" t="s">
        <v>271</v>
      </c>
      <c r="U841" s="43" t="s">
        <v>159</v>
      </c>
      <c r="V841" s="2" t="str">
        <f t="shared" si="35"/>
        <v>('TR_L_C',NULL,'TR_L_C_04','2021','09','04','몸체가 PET 이외 재질 - 몸체와 다른 재질로서 몸체와 분리가 가능한 경우','몸체가 PET 이외 재질 - 몸체와 다른 재질로서 몸체와 분리가 가능한 경우','Y','Y','Y','N','N','N','434','Y','SYSTEM',NOW(),'SYSTEM',NOW()),</v>
      </c>
    </row>
    <row r="842" spans="1:22" x14ac:dyDescent="0.35">
      <c r="A842" s="43">
        <v>435</v>
      </c>
      <c r="B842" s="43" t="s">
        <v>1866</v>
      </c>
      <c r="C842" s="2"/>
      <c r="D842" s="43" t="s">
        <v>1949</v>
      </c>
      <c r="E842" s="43">
        <v>2021</v>
      </c>
      <c r="F842" s="12" t="s">
        <v>1632</v>
      </c>
      <c r="G842" s="92" t="str">
        <f t="shared" si="37"/>
        <v>05</v>
      </c>
      <c r="H842" s="40" t="s">
        <v>1726</v>
      </c>
      <c r="I842" s="40" t="s">
        <v>1726</v>
      </c>
      <c r="J842" s="92" t="str">
        <f t="shared" si="36"/>
        <v>Y</v>
      </c>
      <c r="K842" s="92" t="s">
        <v>1964</v>
      </c>
      <c r="L842" s="2"/>
      <c r="M842" s="2"/>
      <c r="N842" s="2"/>
      <c r="O842" s="2"/>
      <c r="P842" s="43">
        <v>435</v>
      </c>
      <c r="Q842" s="43" t="s">
        <v>172</v>
      </c>
      <c r="R842" s="43" t="s">
        <v>271</v>
      </c>
      <c r="S842" s="43" t="s">
        <v>159</v>
      </c>
      <c r="T842" s="43" t="s">
        <v>271</v>
      </c>
      <c r="U842" s="43" t="s">
        <v>159</v>
      </c>
      <c r="V842" s="2" t="str">
        <f t="shared" si="35"/>
        <v>('TR_L_C',NULL,'TR_L_C_05','2021','09','05','몸체가 PET 이외 재질 -몸체와 다른 재질로서 생활화학제품 및 살생물제의 안전관리에 관한 법률에 따른 어린이보호포장에 관한 안전기준 준수를 위해 분리 불가능한 경우','몸체가 PET 이외 재질 -몸체와 다른 재질로서 생활화학제품 및 살생물제의 안전관리에 관한 법률에 따른 어린이보호포장에 관한 안전기준 준수를 위해 분리 불가능한 경우','Y','Y','N','N','N','N','435','Y','SYSTEM',NOW(),'SYSTEM',NOW()),</v>
      </c>
    </row>
    <row r="843" spans="1:22" x14ac:dyDescent="0.35">
      <c r="A843" s="43">
        <v>436</v>
      </c>
      <c r="B843" s="43" t="s">
        <v>1867</v>
      </c>
      <c r="C843" s="2"/>
      <c r="D843" s="43" t="s">
        <v>1939</v>
      </c>
      <c r="E843" s="43">
        <v>2021</v>
      </c>
      <c r="F843" s="12" t="s">
        <v>1632</v>
      </c>
      <c r="G843" s="92" t="str">
        <f t="shared" si="37"/>
        <v>01</v>
      </c>
      <c r="H843" s="40" t="s">
        <v>1727</v>
      </c>
      <c r="I843" s="40" t="s">
        <v>1727</v>
      </c>
      <c r="J843" s="92" t="str">
        <f t="shared" si="36"/>
        <v/>
      </c>
      <c r="K843" s="2"/>
      <c r="L843" s="2"/>
      <c r="M843" s="2"/>
      <c r="N843" s="2"/>
      <c r="O843" s="2"/>
      <c r="P843" s="43">
        <v>436</v>
      </c>
      <c r="Q843" s="43" t="s">
        <v>172</v>
      </c>
      <c r="R843" s="43" t="s">
        <v>271</v>
      </c>
      <c r="S843" s="43" t="s">
        <v>159</v>
      </c>
      <c r="T843" s="43" t="s">
        <v>271</v>
      </c>
      <c r="U843" s="43" t="s">
        <v>159</v>
      </c>
      <c r="V843" s="2" t="str">
        <f t="shared" si="35"/>
        <v>('TR_L_D',NULL,'TR_L_D_01','2021','09','01','몸체가 PET 단일재질 - PVC 계열 재질','몸체가 PET 단일재질 - PVC 계열 재질','N','N','N','N','N','N','436','Y','SYSTEM',NOW(),'SYSTEM',NOW()),</v>
      </c>
    </row>
    <row r="844" spans="1:22" x14ac:dyDescent="0.35">
      <c r="A844" s="43">
        <v>437</v>
      </c>
      <c r="B844" s="43" t="s">
        <v>1867</v>
      </c>
      <c r="C844" s="2"/>
      <c r="D844" s="43" t="s">
        <v>1950</v>
      </c>
      <c r="E844" s="43">
        <v>2021</v>
      </c>
      <c r="F844" s="12" t="s">
        <v>1632</v>
      </c>
      <c r="G844" s="92" t="str">
        <f t="shared" si="37"/>
        <v>02</v>
      </c>
      <c r="H844" s="40" t="s">
        <v>1728</v>
      </c>
      <c r="I844" s="40" t="s">
        <v>1728</v>
      </c>
      <c r="J844" s="92" t="str">
        <f t="shared" si="36"/>
        <v/>
      </c>
      <c r="K844" s="2"/>
      <c r="L844" s="2"/>
      <c r="M844" s="2"/>
      <c r="N844" s="2"/>
      <c r="O844" s="2"/>
      <c r="P844" s="43">
        <v>437</v>
      </c>
      <c r="Q844" s="43" t="s">
        <v>172</v>
      </c>
      <c r="R844" s="43" t="s">
        <v>271</v>
      </c>
      <c r="S844" s="43" t="s">
        <v>159</v>
      </c>
      <c r="T844" s="43" t="s">
        <v>271</v>
      </c>
      <c r="U844" s="43" t="s">
        <v>159</v>
      </c>
      <c r="V844" s="2" t="str">
        <f t="shared" si="35"/>
        <v>('TR_L_D',NULL,'TR_L_D_02','2021','09','02','몸체가 PET 단일재질 - 몸체와 다른 재질로서 몸체와 분리 불가능한 경우','몸체가 PET 단일재질 - 몸체와 다른 재질로서 몸체와 분리 불가능한 경우','N','N','N','N','N','N','437','Y','SYSTEM',NOW(),'SYSTEM',NOW()),</v>
      </c>
    </row>
    <row r="845" spans="1:22" x14ac:dyDescent="0.35">
      <c r="A845" s="43">
        <v>438</v>
      </c>
      <c r="B845" s="43" t="s">
        <v>1867</v>
      </c>
      <c r="C845" s="2"/>
      <c r="D845" s="43" t="s">
        <v>1951</v>
      </c>
      <c r="E845" s="43">
        <v>2021</v>
      </c>
      <c r="F845" s="12" t="s">
        <v>1632</v>
      </c>
      <c r="G845" s="92" t="str">
        <f t="shared" si="37"/>
        <v>03</v>
      </c>
      <c r="H845" s="40" t="s">
        <v>1729</v>
      </c>
      <c r="I845" s="40" t="s">
        <v>1729</v>
      </c>
      <c r="J845" s="92" t="str">
        <f t="shared" si="36"/>
        <v/>
      </c>
      <c r="K845" s="2"/>
      <c r="L845" s="2"/>
      <c r="M845" s="2"/>
      <c r="N845" s="2"/>
      <c r="O845" s="2"/>
      <c r="P845" s="43">
        <v>438</v>
      </c>
      <c r="Q845" s="43" t="s">
        <v>172</v>
      </c>
      <c r="R845" s="43" t="s">
        <v>271</v>
      </c>
      <c r="S845" s="43" t="s">
        <v>159</v>
      </c>
      <c r="T845" s="43" t="s">
        <v>271</v>
      </c>
      <c r="U845" s="43" t="s">
        <v>159</v>
      </c>
      <c r="V845" s="2" t="str">
        <f t="shared" si="35"/>
        <v>('TR_L_D',NULL,'TR_L_D_03','2021','09','03','몸체가 PET 이외 단일재질 - PVC 계열의 재질','몸체가 PET 이외 단일재질 - PVC 계열의 재질','N','N','N','N','N','N','438','Y','SYSTEM',NOW(),'SYSTEM',NOW()),</v>
      </c>
    </row>
    <row r="846" spans="1:22" x14ac:dyDescent="0.35">
      <c r="A846" s="43">
        <v>439</v>
      </c>
      <c r="B846" s="43" t="s">
        <v>1867</v>
      </c>
      <c r="C846" s="2"/>
      <c r="D846" s="43" t="s">
        <v>1952</v>
      </c>
      <c r="E846" s="43">
        <v>2021</v>
      </c>
      <c r="F846" s="12" t="s">
        <v>1632</v>
      </c>
      <c r="G846" s="92" t="str">
        <f t="shared" si="37"/>
        <v>04</v>
      </c>
      <c r="H846" s="40" t="s">
        <v>1730</v>
      </c>
      <c r="I846" s="40" t="s">
        <v>1730</v>
      </c>
      <c r="J846" s="92" t="str">
        <f t="shared" si="36"/>
        <v/>
      </c>
      <c r="K846" s="2"/>
      <c r="L846" s="2"/>
      <c r="M846" s="2"/>
      <c r="N846" s="2"/>
      <c r="O846" s="2"/>
      <c r="P846" s="43">
        <v>439</v>
      </c>
      <c r="Q846" s="43" t="s">
        <v>172</v>
      </c>
      <c r="R846" s="43" t="s">
        <v>271</v>
      </c>
      <c r="S846" s="43" t="s">
        <v>159</v>
      </c>
      <c r="T846" s="43" t="s">
        <v>271</v>
      </c>
      <c r="U846" s="43" t="s">
        <v>159</v>
      </c>
      <c r="V846" s="2" t="str">
        <f t="shared" si="35"/>
        <v>('TR_L_D',NULL,'TR_L_D_04','2021','09','04','몸체가 PET 이외 단일재질 - 합성수지 이외의 재질이 함유된 리드 또는 마개를 쓰면서 빨대가 부착된 경우','몸체가 PET 이외 단일재질 - 합성수지 이외의 재질이 함유된 리드 또는 마개를 쓰면서 빨대가 부착된 경우','N','N','N','N','N','N','439','Y','SYSTEM',NOW(),'SYSTEM',NOW()),</v>
      </c>
    </row>
    <row r="847" spans="1:22" x14ac:dyDescent="0.35">
      <c r="A847" s="43">
        <v>440</v>
      </c>
      <c r="B847" s="43" t="s">
        <v>1867</v>
      </c>
      <c r="C847" s="2"/>
      <c r="D847" s="43" t="s">
        <v>1953</v>
      </c>
      <c r="E847" s="43">
        <v>2021</v>
      </c>
      <c r="F847" s="12" t="s">
        <v>1632</v>
      </c>
      <c r="G847" s="92" t="str">
        <f t="shared" si="37"/>
        <v>05</v>
      </c>
      <c r="H847" s="40" t="s">
        <v>1731</v>
      </c>
      <c r="I847" s="40" t="s">
        <v>1731</v>
      </c>
      <c r="J847" s="92" t="str">
        <f t="shared" si="36"/>
        <v/>
      </c>
      <c r="K847" s="2"/>
      <c r="L847" s="2"/>
      <c r="M847" s="2"/>
      <c r="N847" s="2"/>
      <c r="O847" s="2"/>
      <c r="P847" s="43">
        <v>440</v>
      </c>
      <c r="Q847" s="43" t="s">
        <v>172</v>
      </c>
      <c r="R847" s="43" t="s">
        <v>271</v>
      </c>
      <c r="S847" s="43" t="s">
        <v>159</v>
      </c>
      <c r="T847" s="43" t="s">
        <v>271</v>
      </c>
      <c r="U847" s="43" t="s">
        <v>159</v>
      </c>
      <c r="V847" s="2" t="str">
        <f t="shared" si="35"/>
        <v>('TR_L_D',NULL,'TR_L_D_05','2021','09','05','몸체가 PET 이외 단일재질 - 몸체와 다른 재질로서 몸체와 분리 불가능한 경우','몸체가 PET 이외 단일재질 - 몸체와 다른 재질로서 몸체와 분리 불가능한 경우','N','N','N','N','N','N','440','Y','SYSTEM',NOW(),'SYSTEM',NOW()),</v>
      </c>
    </row>
    <row r="848" spans="1:22" x14ac:dyDescent="0.35">
      <c r="A848" s="43">
        <v>441</v>
      </c>
      <c r="B848" s="43" t="s">
        <v>1867</v>
      </c>
      <c r="C848" s="2"/>
      <c r="D848" s="43" t="s">
        <v>1954</v>
      </c>
      <c r="E848" s="43">
        <v>2021</v>
      </c>
      <c r="F848" s="12" t="s">
        <v>1632</v>
      </c>
      <c r="G848" s="92" t="str">
        <f t="shared" si="37"/>
        <v>06</v>
      </c>
      <c r="H848" s="40" t="s">
        <v>1732</v>
      </c>
      <c r="I848" s="40" t="s">
        <v>1732</v>
      </c>
      <c r="J848" s="92" t="str">
        <f t="shared" si="36"/>
        <v/>
      </c>
      <c r="K848" s="2"/>
      <c r="L848" s="2"/>
      <c r="M848" s="2"/>
      <c r="N848" s="2"/>
      <c r="O848" s="2"/>
      <c r="P848" s="43">
        <v>441</v>
      </c>
      <c r="Q848" s="43" t="s">
        <v>172</v>
      </c>
      <c r="R848" s="43" t="s">
        <v>271</v>
      </c>
      <c r="S848" s="43" t="s">
        <v>159</v>
      </c>
      <c r="T848" s="43" t="s">
        <v>271</v>
      </c>
      <c r="U848" s="43" t="s">
        <v>159</v>
      </c>
      <c r="V848" s="2" t="str">
        <f t="shared" si="35"/>
        <v>('TR_L_D',NULL,'TR_L_D_06','2021','09','06','몸체가 복합재질 - PVC 계열 재질','몸체가 복합재질 - PVC 계열 재질','N','N','N','N','N','N','441','Y','SYSTEM',NOW(),'SYSTEM',NOW()),</v>
      </c>
    </row>
    <row r="849" spans="1:22" x14ac:dyDescent="0.35">
      <c r="A849" s="43">
        <v>442</v>
      </c>
      <c r="B849" s="43" t="s">
        <v>1867</v>
      </c>
      <c r="C849" s="2"/>
      <c r="D849" s="43" t="s">
        <v>1955</v>
      </c>
      <c r="E849" s="43">
        <v>2021</v>
      </c>
      <c r="F849" s="12" t="s">
        <v>1632</v>
      </c>
      <c r="G849" s="92" t="str">
        <f t="shared" si="37"/>
        <v>07</v>
      </c>
      <c r="H849" s="40" t="s">
        <v>1733</v>
      </c>
      <c r="I849" s="40" t="s">
        <v>1733</v>
      </c>
      <c r="J849" s="92" t="str">
        <f t="shared" si="36"/>
        <v/>
      </c>
      <c r="K849" s="2"/>
      <c r="L849" s="2"/>
      <c r="M849" s="2"/>
      <c r="N849" s="2"/>
      <c r="O849" s="2"/>
      <c r="P849" s="43">
        <v>442</v>
      </c>
      <c r="Q849" s="43" t="s">
        <v>172</v>
      </c>
      <c r="R849" s="43" t="s">
        <v>271</v>
      </c>
      <c r="S849" s="43" t="s">
        <v>159</v>
      </c>
      <c r="T849" s="43" t="s">
        <v>271</v>
      </c>
      <c r="U849" s="43" t="s">
        <v>159</v>
      </c>
      <c r="V849" s="2" t="str">
        <f t="shared" si="35"/>
        <v>('TR_L_D',NULL,'TR_L_D_07','2021','09','07','몸체가 복합재질 - 합성수지 이외의 재질로서 몸체와 분리가 불가능한 경우','몸체가 복합재질 - 합성수지 이외의 재질로서 몸체와 분리가 불가능한 경우','N','N','N','N','N','N','442','Y','SYSTEM',NOW(),'SYSTEM',NOW()),</v>
      </c>
    </row>
    <row r="850" spans="1:22" x14ac:dyDescent="0.35">
      <c r="A850" s="43">
        <v>443</v>
      </c>
      <c r="B850" s="43" t="s">
        <v>870</v>
      </c>
      <c r="C850" s="2"/>
      <c r="D850" s="43" t="str">
        <f>IF(B850&lt;&gt;"GROUP_ID",B850&amp;"_"&amp;IF(H850="몸체","B",IF(H850="라벨","L",IF(H850="마개및잡자재","G",IF(H850="라벨, 마개및잡자재","S",IF(H850="최우수","A",IF(H850="우수","B",IF(H850="보통","C",IF(H850="어려움","D",RIGHT(D850,2))))))))),IF(H850="종이팩","PA",IF(H850="유리병","GL",IF(H850="금속캔","CA",IF(H850="금속캔(알루미늄)","AL",IF(H850="일반 발포합성수지 단일·복합재질","SY",IF(H850="폴리스티렌페이퍼(PSP)","PO",IF(H850="페트병","PE",IF(H850="합성수지 용기, 트레이류 (페트병, 발포합성수지 제외)","TR",IF(H850="합성수지 필름·시트류 (페트병, 발포합성수지 제외)","OT","-"))))))))))</f>
        <v>OT</v>
      </c>
      <c r="E850" s="43">
        <v>2021</v>
      </c>
      <c r="F850" s="12" t="s">
        <v>1632</v>
      </c>
      <c r="G850" s="92" t="str">
        <f t="shared" si="37"/>
        <v>09</v>
      </c>
      <c r="H850" s="40" t="s">
        <v>1826</v>
      </c>
      <c r="I850" s="40" t="s">
        <v>1826</v>
      </c>
      <c r="J850" s="92" t="str">
        <f t="shared" si="36"/>
        <v/>
      </c>
      <c r="K850" s="2"/>
      <c r="L850" s="2"/>
      <c r="M850" s="2"/>
      <c r="N850" s="2"/>
      <c r="O850" s="2"/>
      <c r="P850" s="43">
        <v>443</v>
      </c>
      <c r="Q850" s="43" t="s">
        <v>172</v>
      </c>
      <c r="R850" s="43" t="s">
        <v>271</v>
      </c>
      <c r="S850" s="43" t="s">
        <v>159</v>
      </c>
      <c r="T850" s="43" t="s">
        <v>271</v>
      </c>
      <c r="U850" s="43" t="s">
        <v>159</v>
      </c>
      <c r="V850" s="2" t="str">
        <f t="shared" si="35"/>
        <v>('GROUP_ID',NULL,'OT','2021','09','09','합성수지 필름·시트류 (페트병, 발포합성수지 제외)','합성수지 필름·시트류 (페트병, 발포합성수지 제외)','N','N','N','N','N','N','443','Y','SYSTEM',NOW(),'SYSTEM',NOW()),</v>
      </c>
    </row>
    <row r="851" spans="1:22" x14ac:dyDescent="0.35">
      <c r="A851" s="43">
        <v>444</v>
      </c>
      <c r="B851" s="43" t="s">
        <v>1830</v>
      </c>
      <c r="C851" s="2"/>
      <c r="D851" s="43" t="str">
        <f t="shared" si="38"/>
        <v>OT_B</v>
      </c>
      <c r="E851" s="43">
        <v>2021</v>
      </c>
      <c r="F851" s="12" t="s">
        <v>1632</v>
      </c>
      <c r="G851" s="92" t="str">
        <f t="shared" si="37"/>
        <v>01</v>
      </c>
      <c r="H851" s="40" t="s">
        <v>1343</v>
      </c>
      <c r="I851" s="40" t="s">
        <v>1343</v>
      </c>
      <c r="J851" s="92" t="str">
        <f t="shared" si="36"/>
        <v/>
      </c>
      <c r="K851" s="2"/>
      <c r="L851" s="2"/>
      <c r="M851" s="2"/>
      <c r="N851" s="2"/>
      <c r="O851" s="2"/>
      <c r="P851" s="43">
        <v>444</v>
      </c>
      <c r="Q851" s="43" t="s">
        <v>172</v>
      </c>
      <c r="R851" s="43" t="s">
        <v>271</v>
      </c>
      <c r="S851" s="43" t="s">
        <v>159</v>
      </c>
      <c r="T851" s="43" t="s">
        <v>271</v>
      </c>
      <c r="U851" s="43" t="s">
        <v>159</v>
      </c>
      <c r="V851" s="2" t="str">
        <f t="shared" si="35"/>
        <v>('OT',NULL,'OT_B','2021','09','01','몸체','몸체','N','N','N','N','N','N','444','Y','SYSTEM',NOW(),'SYSTEM',NOW()),</v>
      </c>
    </row>
    <row r="852" spans="1:22" x14ac:dyDescent="0.35">
      <c r="A852" s="43">
        <v>445</v>
      </c>
      <c r="B852" s="43" t="s">
        <v>1831</v>
      </c>
      <c r="C852" s="2"/>
      <c r="D852" s="43" t="str">
        <f t="shared" si="38"/>
        <v>OT_B_B</v>
      </c>
      <c r="E852" s="43">
        <v>2021</v>
      </c>
      <c r="F852" s="12" t="s">
        <v>1632</v>
      </c>
      <c r="G852" s="92" t="str">
        <f t="shared" si="37"/>
        <v>B</v>
      </c>
      <c r="H852" s="40" t="s">
        <v>1345</v>
      </c>
      <c r="I852" s="40" t="s">
        <v>1345</v>
      </c>
      <c r="J852" s="92" t="str">
        <f t="shared" si="36"/>
        <v/>
      </c>
      <c r="K852" s="2"/>
      <c r="L852" s="2"/>
      <c r="M852" s="2"/>
      <c r="N852" s="2"/>
      <c r="O852" s="2"/>
      <c r="P852" s="43">
        <v>445</v>
      </c>
      <c r="Q852" s="43" t="s">
        <v>172</v>
      </c>
      <c r="R852" s="43" t="s">
        <v>271</v>
      </c>
      <c r="S852" s="43" t="s">
        <v>159</v>
      </c>
      <c r="T852" s="43" t="s">
        <v>271</v>
      </c>
      <c r="U852" s="43" t="s">
        <v>159</v>
      </c>
      <c r="V852" s="2" t="str">
        <f t="shared" si="35"/>
        <v>('OT_B',NULL,'OT_B_B','2021','09','B','우수','우수','N','N','N','N','N','N','445','Y','SYSTEM',NOW(),'SYSTEM',NOW()),</v>
      </c>
    </row>
    <row r="853" spans="1:22" x14ac:dyDescent="0.35">
      <c r="A853" s="43">
        <v>446</v>
      </c>
      <c r="B853" s="43" t="s">
        <v>1831</v>
      </c>
      <c r="C853" s="2"/>
      <c r="D853" s="43" t="str">
        <f t="shared" si="38"/>
        <v>OT_B_C</v>
      </c>
      <c r="E853" s="43">
        <v>2021</v>
      </c>
      <c r="F853" s="12" t="s">
        <v>1632</v>
      </c>
      <c r="G853" s="92" t="str">
        <f t="shared" si="37"/>
        <v>C</v>
      </c>
      <c r="H853" s="40" t="s">
        <v>1349</v>
      </c>
      <c r="I853" s="40" t="s">
        <v>1349</v>
      </c>
      <c r="J853" s="92" t="str">
        <f t="shared" si="36"/>
        <v/>
      </c>
      <c r="K853" s="2"/>
      <c r="L853" s="2"/>
      <c r="M853" s="2"/>
      <c r="N853" s="2"/>
      <c r="O853" s="2"/>
      <c r="P853" s="43">
        <v>446</v>
      </c>
      <c r="Q853" s="43" t="s">
        <v>172</v>
      </c>
      <c r="R853" s="43" t="s">
        <v>271</v>
      </c>
      <c r="S853" s="43" t="s">
        <v>159</v>
      </c>
      <c r="T853" s="43" t="s">
        <v>271</v>
      </c>
      <c r="U853" s="43" t="s">
        <v>159</v>
      </c>
      <c r="V853" s="2" t="str">
        <f t="shared" si="35"/>
        <v>('OT_B',NULL,'OT_B_C','2021','09','C','보통','보통','N','N','N','N','N','N','446','Y','SYSTEM',NOW(),'SYSTEM',NOW()),</v>
      </c>
    </row>
    <row r="854" spans="1:22" x14ac:dyDescent="0.35">
      <c r="A854" s="43">
        <v>447</v>
      </c>
      <c r="B854" s="43" t="s">
        <v>1831</v>
      </c>
      <c r="C854" s="2"/>
      <c r="D854" s="43" t="str">
        <f t="shared" si="38"/>
        <v>OT_B_D</v>
      </c>
      <c r="E854" s="43">
        <v>2021</v>
      </c>
      <c r="F854" s="12" t="s">
        <v>1632</v>
      </c>
      <c r="G854" s="92" t="str">
        <f t="shared" si="37"/>
        <v>D</v>
      </c>
      <c r="H854" s="40" t="s">
        <v>1347</v>
      </c>
      <c r="I854" s="40" t="s">
        <v>1347</v>
      </c>
      <c r="J854" s="92" t="str">
        <f t="shared" si="36"/>
        <v/>
      </c>
      <c r="K854" s="2"/>
      <c r="L854" s="2"/>
      <c r="M854" s="2"/>
      <c r="N854" s="2"/>
      <c r="O854" s="2"/>
      <c r="P854" s="43">
        <v>447</v>
      </c>
      <c r="Q854" s="43" t="s">
        <v>172</v>
      </c>
      <c r="R854" s="43" t="s">
        <v>271</v>
      </c>
      <c r="S854" s="43" t="s">
        <v>159</v>
      </c>
      <c r="T854" s="43" t="s">
        <v>271</v>
      </c>
      <c r="U854" s="43" t="s">
        <v>159</v>
      </c>
      <c r="V854" s="2" t="str">
        <f t="shared" si="35"/>
        <v>('OT_B',NULL,'OT_B_D','2021','09','D','어려움','어려움','N','N','N','N','N','N','447','Y','SYSTEM',NOW(),'SYSTEM',NOW()),</v>
      </c>
    </row>
    <row r="855" spans="1:22" x14ac:dyDescent="0.35">
      <c r="A855" s="43">
        <v>448</v>
      </c>
      <c r="B855" s="43" t="s">
        <v>1868</v>
      </c>
      <c r="C855" s="2"/>
      <c r="D855" s="43" t="s">
        <v>1956</v>
      </c>
      <c r="E855" s="43">
        <v>2021</v>
      </c>
      <c r="F855" s="12" t="s">
        <v>1632</v>
      </c>
      <c r="G855" s="92" t="str">
        <f t="shared" si="37"/>
        <v>01</v>
      </c>
      <c r="H855" s="40" t="s">
        <v>1734</v>
      </c>
      <c r="I855" s="40" t="s">
        <v>1734</v>
      </c>
      <c r="J855" s="92" t="str">
        <f t="shared" si="36"/>
        <v>Y</v>
      </c>
      <c r="K855" s="2"/>
      <c r="L855" s="2"/>
      <c r="M855" s="2"/>
      <c r="N855" s="2"/>
      <c r="O855" s="2"/>
      <c r="P855" s="43">
        <v>448</v>
      </c>
      <c r="Q855" s="43" t="s">
        <v>172</v>
      </c>
      <c r="R855" s="43" t="s">
        <v>271</v>
      </c>
      <c r="S855" s="43" t="s">
        <v>159</v>
      </c>
      <c r="T855" s="43" t="s">
        <v>271</v>
      </c>
      <c r="U855" s="43" t="s">
        <v>159</v>
      </c>
      <c r="V855" s="2" t="str">
        <f t="shared" si="35"/>
        <v>('OT_B_B',NULL,'OT_B_B_01','2021','09','01','단일재질','단일재질','Y','N','N','N','N','N','448','Y','SYSTEM',NOW(),'SYSTEM',NOW()),</v>
      </c>
    </row>
    <row r="856" spans="1:22" x14ac:dyDescent="0.35">
      <c r="A856" s="43">
        <v>449</v>
      </c>
      <c r="B856" s="43" t="s">
        <v>1868</v>
      </c>
      <c r="C856" s="2"/>
      <c r="D856" s="43" t="s">
        <v>1618</v>
      </c>
      <c r="E856" s="43">
        <v>2021</v>
      </c>
      <c r="F856" s="12" t="s">
        <v>1632</v>
      </c>
      <c r="G856" s="92" t="str">
        <f t="shared" si="37"/>
        <v>02</v>
      </c>
      <c r="H856" s="40" t="s">
        <v>1735</v>
      </c>
      <c r="I856" s="40" t="s">
        <v>1735</v>
      </c>
      <c r="J856" s="92" t="str">
        <f t="shared" si="36"/>
        <v>Y</v>
      </c>
      <c r="K856" s="2"/>
      <c r="L856" s="2"/>
      <c r="M856" s="2"/>
      <c r="N856" s="2"/>
      <c r="O856" s="2"/>
      <c r="P856" s="43">
        <v>449</v>
      </c>
      <c r="Q856" s="43" t="s">
        <v>172</v>
      </c>
      <c r="R856" s="43" t="s">
        <v>271</v>
      </c>
      <c r="S856" s="43" t="s">
        <v>159</v>
      </c>
      <c r="T856" s="43" t="s">
        <v>271</v>
      </c>
      <c r="U856" s="43" t="s">
        <v>159</v>
      </c>
      <c r="V856" s="2" t="str">
        <f t="shared" si="35"/>
        <v>('OT_B_B',NULL,'OT_B_B_02','2021','09','02','알류미늄 재질을 20㎛ 이하로 사용한 경우','알류미늄 재질을 20㎛ 이하로 사용한 경우','Y','N','N','N','N','N','449','Y','SYSTEM',NOW(),'SYSTEM',NOW()),</v>
      </c>
    </row>
    <row r="857" spans="1:22" x14ac:dyDescent="0.35">
      <c r="A857" s="43">
        <v>450</v>
      </c>
      <c r="B857" s="43" t="s">
        <v>1869</v>
      </c>
      <c r="C857" s="2"/>
      <c r="D857" s="43" t="s">
        <v>1957</v>
      </c>
      <c r="E857" s="43">
        <v>2021</v>
      </c>
      <c r="F857" s="12" t="s">
        <v>1632</v>
      </c>
      <c r="G857" s="92" t="str">
        <f t="shared" si="37"/>
        <v>01</v>
      </c>
      <c r="H857" s="40" t="s">
        <v>1736</v>
      </c>
      <c r="I857" s="40" t="s">
        <v>1736</v>
      </c>
      <c r="J857" s="92" t="str">
        <f t="shared" ref="J857:J869" si="39">IF(ISNUMBER(SEARCH("_D_",D857))=FALSE,IF(LEN(D857)-LEN(SUBSTITUTE(D857,"_",""))=3,"Y",""),"")</f>
        <v>Y</v>
      </c>
      <c r="K857" s="2"/>
      <c r="L857" s="2"/>
      <c r="M857" s="2"/>
      <c r="N857" s="2"/>
      <c r="O857" s="2"/>
      <c r="P857" s="43">
        <v>450</v>
      </c>
      <c r="Q857" s="43" t="s">
        <v>172</v>
      </c>
      <c r="R857" s="43" t="s">
        <v>271</v>
      </c>
      <c r="S857" s="43" t="s">
        <v>159</v>
      </c>
      <c r="T857" s="43" t="s">
        <v>271</v>
      </c>
      <c r="U857" s="43" t="s">
        <v>159</v>
      </c>
      <c r="V857" s="2" t="str">
        <f t="shared" ref="V857:V869" si="40">"('"&amp;B857&amp;"',"&amp;IF(C857="","NULL","'"&amp;C857&amp;"'")&amp;",'"&amp;D857&amp;"','"&amp;E857&amp;"','"&amp;F857&amp;"',"&amp;IF(G857="","NULL","'"&amp;G857&amp;"'")&amp;","&amp;IF(H857="","NULL","'"&amp;H857&amp;"'")&amp;","&amp;IF(I857="","NULL","'"&amp;I857&amp;"'")&amp;","&amp;IF(J857="","'N'","'"&amp;J857&amp;"'")&amp;","&amp;IF(K857="","'N'","'"&amp;K857&amp;"'")&amp;","&amp;IF(L857="","'N'","'"&amp;L857&amp;"'")&amp;","&amp;IF(M857="","'N'","'"&amp;M857&amp;"'")&amp;","&amp;IF(N857="","'N'",""&amp;N857&amp;"'")&amp;","&amp;IF(O857="","'N'",""&amp;O857&amp;"'")&amp;","&amp;IF(P857="","0","'"&amp;P857&amp;"'")&amp;",'"&amp;Q857&amp;"','"&amp;R857&amp;"',"&amp;S857&amp;",'"&amp;T857&amp;"',"&amp;U857&amp;IF(A858="",");","),")</f>
        <v>('OT_B_C',NULL,'OT_B_C_01','2021','09','01','복합재질 합성수지 필름·시트류(알루미늄 20㎛초과 사용)','복합재질 합성수지 필름·시트류(알루미늄 20㎛초과 사용)','Y','N','N','N','N','N','450','Y','SYSTEM',NOW(),'SYSTEM',NOW()),</v>
      </c>
    </row>
    <row r="858" spans="1:22" x14ac:dyDescent="0.35">
      <c r="A858" s="43">
        <v>451</v>
      </c>
      <c r="B858" s="43" t="s">
        <v>1870</v>
      </c>
      <c r="C858" s="2"/>
      <c r="D858" s="43" t="s">
        <v>1958</v>
      </c>
      <c r="E858" s="43">
        <v>2021</v>
      </c>
      <c r="F858" s="12" t="s">
        <v>1632</v>
      </c>
      <c r="G858" s="92" t="str">
        <f t="shared" si="37"/>
        <v>01</v>
      </c>
      <c r="H858" s="40" t="s">
        <v>1737</v>
      </c>
      <c r="I858" s="40" t="s">
        <v>1737</v>
      </c>
      <c r="J858" s="92" t="str">
        <f t="shared" si="39"/>
        <v/>
      </c>
      <c r="K858" s="2"/>
      <c r="L858" s="2"/>
      <c r="M858" s="2"/>
      <c r="N858" s="2"/>
      <c r="O858" s="2"/>
      <c r="P858" s="43">
        <v>451</v>
      </c>
      <c r="Q858" s="43" t="s">
        <v>172</v>
      </c>
      <c r="R858" s="43" t="s">
        <v>271</v>
      </c>
      <c r="S858" s="43" t="s">
        <v>159</v>
      </c>
      <c r="T858" s="43" t="s">
        <v>271</v>
      </c>
      <c r="U858" s="43" t="s">
        <v>159</v>
      </c>
      <c r="V858" s="2" t="str">
        <f t="shared" si="40"/>
        <v>('OT_B_D',NULL,'OT_B_D_01','2021','09','01','합성수지 이외의 재질과 병합사용','합성수지 이외의 재질과 병합사용','N','N','N','N','N','N','451','Y','SYSTEM',NOW(),'SYSTEM',NOW()),</v>
      </c>
    </row>
    <row r="859" spans="1:22" x14ac:dyDescent="0.35">
      <c r="A859" s="43">
        <v>452</v>
      </c>
      <c r="B859" s="43" t="s">
        <v>1870</v>
      </c>
      <c r="C859" s="2"/>
      <c r="D859" s="43" t="s">
        <v>1959</v>
      </c>
      <c r="E859" s="43">
        <v>2021</v>
      </c>
      <c r="F859" s="12" t="s">
        <v>1632</v>
      </c>
      <c r="G859" s="92" t="str">
        <f t="shared" si="37"/>
        <v>02</v>
      </c>
      <c r="H859" s="40" t="s">
        <v>1414</v>
      </c>
      <c r="I859" s="40" t="s">
        <v>1414</v>
      </c>
      <c r="J859" s="92" t="str">
        <f t="shared" si="39"/>
        <v/>
      </c>
      <c r="K859" s="2"/>
      <c r="L859" s="2"/>
      <c r="M859" s="2"/>
      <c r="N859" s="2"/>
      <c r="O859" s="2"/>
      <c r="P859" s="43">
        <v>452</v>
      </c>
      <c r="Q859" s="43" t="s">
        <v>172</v>
      </c>
      <c r="R859" s="43" t="s">
        <v>271</v>
      </c>
      <c r="S859" s="43" t="s">
        <v>159</v>
      </c>
      <c r="T859" s="43" t="s">
        <v>271</v>
      </c>
      <c r="U859" s="43" t="s">
        <v>159</v>
      </c>
      <c r="V859" s="2" t="str">
        <f t="shared" si="40"/>
        <v>('OT_B_D',NULL,'OT_B_D_02','2021','09','02','PVC 계열의 재질','PVC 계열의 재질','N','N','N','N','N','N','452','Y','SYSTEM',NOW(),'SYSTEM',NOW()),</v>
      </c>
    </row>
    <row r="860" spans="1:22" x14ac:dyDescent="0.35">
      <c r="A860" s="43">
        <v>453</v>
      </c>
      <c r="B860" s="43" t="s">
        <v>1831</v>
      </c>
      <c r="C860" s="2"/>
      <c r="D860" s="43" t="str">
        <f t="shared" si="38"/>
        <v>OT_B_S</v>
      </c>
      <c r="E860" s="43">
        <v>2021</v>
      </c>
      <c r="F860" s="12" t="s">
        <v>1632</v>
      </c>
      <c r="G860" s="92" t="str">
        <f t="shared" si="37"/>
        <v>04</v>
      </c>
      <c r="H860" s="40" t="s">
        <v>1379</v>
      </c>
      <c r="I860" s="40" t="s">
        <v>1379</v>
      </c>
      <c r="J860" s="92" t="str">
        <f t="shared" si="39"/>
        <v/>
      </c>
      <c r="K860" s="2"/>
      <c r="L860" s="2"/>
      <c r="M860" s="2"/>
      <c r="N860" s="2"/>
      <c r="O860" s="2"/>
      <c r="P860" s="43">
        <v>453</v>
      </c>
      <c r="Q860" s="43" t="s">
        <v>172</v>
      </c>
      <c r="R860" s="43" t="s">
        <v>271</v>
      </c>
      <c r="S860" s="43" t="s">
        <v>159</v>
      </c>
      <c r="T860" s="43" t="s">
        <v>271</v>
      </c>
      <c r="U860" s="43" t="s">
        <v>159</v>
      </c>
      <c r="V860" s="2" t="str">
        <f t="shared" si="40"/>
        <v>('OT_B',NULL,'OT_B_S','2021','09','04','라벨, 마개및잡자재','라벨, 마개및잡자재','N','N','N','N','N','N','453','Y','SYSTEM',NOW(),'SYSTEM',NOW()),</v>
      </c>
    </row>
    <row r="861" spans="1:22" x14ac:dyDescent="0.35">
      <c r="A861" s="43">
        <v>454</v>
      </c>
      <c r="B861" s="43" t="s">
        <v>1831</v>
      </c>
      <c r="C861" s="2"/>
      <c r="D861" s="43" t="str">
        <f t="shared" si="38"/>
        <v>OT_B_B</v>
      </c>
      <c r="E861" s="43">
        <v>2021</v>
      </c>
      <c r="F861" s="12" t="s">
        <v>1632</v>
      </c>
      <c r="G861" s="92" t="str">
        <f t="shared" si="37"/>
        <v>B</v>
      </c>
      <c r="H861" s="40" t="s">
        <v>1345</v>
      </c>
      <c r="I861" s="40" t="s">
        <v>1345</v>
      </c>
      <c r="J861" s="92" t="str">
        <f t="shared" si="39"/>
        <v/>
      </c>
      <c r="K861" s="2"/>
      <c r="L861" s="2"/>
      <c r="M861" s="2"/>
      <c r="N861" s="2"/>
      <c r="O861" s="2"/>
      <c r="P861" s="43">
        <v>454</v>
      </c>
      <c r="Q861" s="43" t="s">
        <v>172</v>
      </c>
      <c r="R861" s="43" t="s">
        <v>271</v>
      </c>
      <c r="S861" s="43" t="s">
        <v>159</v>
      </c>
      <c r="T861" s="43" t="s">
        <v>271</v>
      </c>
      <c r="U861" s="43" t="s">
        <v>159</v>
      </c>
      <c r="V861" s="2" t="str">
        <f t="shared" si="40"/>
        <v>('OT_B',NULL,'OT_B_B','2021','09','B','우수','우수','N','N','N','N','N','N','454','Y','SYSTEM',NOW(),'SYSTEM',NOW()),</v>
      </c>
    </row>
    <row r="862" spans="1:22" x14ac:dyDescent="0.35">
      <c r="A862" s="43">
        <v>455</v>
      </c>
      <c r="B862" s="43" t="s">
        <v>1831</v>
      </c>
      <c r="C862" s="2"/>
      <c r="D862" s="43" t="str">
        <f t="shared" si="38"/>
        <v>OT_B_C</v>
      </c>
      <c r="E862" s="43">
        <v>2021</v>
      </c>
      <c r="F862" s="12" t="s">
        <v>1632</v>
      </c>
      <c r="G862" s="92" t="str">
        <f t="shared" si="37"/>
        <v>C</v>
      </c>
      <c r="H862" s="40" t="s">
        <v>1349</v>
      </c>
      <c r="I862" s="40" t="s">
        <v>1349</v>
      </c>
      <c r="J862" s="92" t="str">
        <f t="shared" si="39"/>
        <v/>
      </c>
      <c r="K862" s="2"/>
      <c r="L862" s="2"/>
      <c r="M862" s="2"/>
      <c r="N862" s="2"/>
      <c r="O862" s="2"/>
      <c r="P862" s="43">
        <v>455</v>
      </c>
      <c r="Q862" s="43" t="s">
        <v>172</v>
      </c>
      <c r="R862" s="43" t="s">
        <v>271</v>
      </c>
      <c r="S862" s="43" t="s">
        <v>159</v>
      </c>
      <c r="T862" s="43" t="s">
        <v>271</v>
      </c>
      <c r="U862" s="43" t="s">
        <v>159</v>
      </c>
      <c r="V862" s="2" t="str">
        <f t="shared" si="40"/>
        <v>('OT_B',NULL,'OT_B_C','2021','09','C','보통','보통','N','N','N','N','N','N','455','Y','SYSTEM',NOW(),'SYSTEM',NOW()),</v>
      </c>
    </row>
    <row r="863" spans="1:22" x14ac:dyDescent="0.35">
      <c r="A863" s="43">
        <v>456</v>
      </c>
      <c r="B863" s="43" t="s">
        <v>1831</v>
      </c>
      <c r="C863" s="2"/>
      <c r="D863" s="43" t="str">
        <f t="shared" si="38"/>
        <v>OT_B_D</v>
      </c>
      <c r="E863" s="43">
        <v>2021</v>
      </c>
      <c r="F863" s="12" t="s">
        <v>1632</v>
      </c>
      <c r="G863" s="92" t="str">
        <f t="shared" si="37"/>
        <v>D</v>
      </c>
      <c r="H863" s="40" t="s">
        <v>1347</v>
      </c>
      <c r="I863" s="40" t="s">
        <v>1347</v>
      </c>
      <c r="J863" s="92" t="str">
        <f t="shared" si="39"/>
        <v/>
      </c>
      <c r="K863" s="2"/>
      <c r="L863" s="2"/>
      <c r="M863" s="2"/>
      <c r="N863" s="2"/>
      <c r="O863" s="2"/>
      <c r="P863" s="43">
        <v>456</v>
      </c>
      <c r="Q863" s="43" t="s">
        <v>172</v>
      </c>
      <c r="R863" s="43" t="s">
        <v>271</v>
      </c>
      <c r="S863" s="43" t="s">
        <v>159</v>
      </c>
      <c r="T863" s="43" t="s">
        <v>271</v>
      </c>
      <c r="U863" s="43" t="s">
        <v>159</v>
      </c>
      <c r="V863" s="2" t="str">
        <f t="shared" si="40"/>
        <v>('OT_B',NULL,'OT_B_D','2021','09','D','어려움','어려움','N','N','N','N','N','N','456','Y','SYSTEM',NOW(),'SYSTEM',NOW()),</v>
      </c>
    </row>
    <row r="864" spans="1:22" x14ac:dyDescent="0.35">
      <c r="A864" s="43">
        <v>457</v>
      </c>
      <c r="B864" s="43" t="s">
        <v>1868</v>
      </c>
      <c r="C864" s="2"/>
      <c r="D864" s="43" t="s">
        <v>1956</v>
      </c>
      <c r="E864" s="43">
        <v>2021</v>
      </c>
      <c r="F864" s="12" t="s">
        <v>1632</v>
      </c>
      <c r="G864" s="92" t="str">
        <f t="shared" si="37"/>
        <v>01</v>
      </c>
      <c r="H864" s="40" t="s">
        <v>873</v>
      </c>
      <c r="I864" s="40" t="s">
        <v>873</v>
      </c>
      <c r="J864" s="92" t="str">
        <f t="shared" si="39"/>
        <v>Y</v>
      </c>
      <c r="K864" s="2"/>
      <c r="L864" s="2"/>
      <c r="M864" s="2"/>
      <c r="N864" s="2"/>
      <c r="O864" s="2"/>
      <c r="P864" s="43">
        <v>457</v>
      </c>
      <c r="Q864" s="43" t="s">
        <v>172</v>
      </c>
      <c r="R864" s="43" t="s">
        <v>271</v>
      </c>
      <c r="S864" s="43" t="s">
        <v>159</v>
      </c>
      <c r="T864" s="43" t="s">
        <v>271</v>
      </c>
      <c r="U864" s="43" t="s">
        <v>159</v>
      </c>
      <c r="V864" s="2" t="str">
        <f t="shared" si="40"/>
        <v>('OT_B_B',NULL,'OT_B_B_01','2021','09','01','미사용','미사용','Y','N','N','N','N','N','457','Y','SYSTEM',NOW(),'SYSTEM',NOW()),</v>
      </c>
    </row>
    <row r="865" spans="1:22" x14ac:dyDescent="0.35">
      <c r="A865" s="43">
        <v>458</v>
      </c>
      <c r="B865" s="43" t="s">
        <v>1868</v>
      </c>
      <c r="C865" s="2"/>
      <c r="D865" s="43" t="s">
        <v>1960</v>
      </c>
      <c r="E865" s="43">
        <v>2021</v>
      </c>
      <c r="F865" s="12" t="s">
        <v>1632</v>
      </c>
      <c r="G865" s="92" t="str">
        <f t="shared" si="37"/>
        <v>02</v>
      </c>
      <c r="H865" s="40" t="s">
        <v>1445</v>
      </c>
      <c r="I865" s="40" t="s">
        <v>1445</v>
      </c>
      <c r="J865" s="92" t="str">
        <f t="shared" si="39"/>
        <v>Y</v>
      </c>
      <c r="K865" s="92" t="s">
        <v>1964</v>
      </c>
      <c r="L865" s="2"/>
      <c r="M865" s="2"/>
      <c r="N865" s="2"/>
      <c r="O865" s="2"/>
      <c r="P865" s="43">
        <v>458</v>
      </c>
      <c r="Q865" s="43" t="s">
        <v>172</v>
      </c>
      <c r="R865" s="43" t="s">
        <v>271</v>
      </c>
      <c r="S865" s="43" t="s">
        <v>159</v>
      </c>
      <c r="T865" s="43" t="s">
        <v>271</v>
      </c>
      <c r="U865" s="43" t="s">
        <v>159</v>
      </c>
      <c r="V865" s="2" t="str">
        <f t="shared" si="40"/>
        <v>('OT_B_B',NULL,'OT_B_B_02','2021','09','02','합성수지 재질','합성수지 재질','Y','Y','N','N','N','N','458','Y','SYSTEM',NOW(),'SYSTEM',NOW()),</v>
      </c>
    </row>
    <row r="866" spans="1:22" x14ac:dyDescent="0.35">
      <c r="A866" s="43">
        <v>459</v>
      </c>
      <c r="B866" s="43" t="s">
        <v>1868</v>
      </c>
      <c r="C866" s="2"/>
      <c r="D866" s="43" t="s">
        <v>1961</v>
      </c>
      <c r="E866" s="43">
        <v>2021</v>
      </c>
      <c r="F866" s="12" t="s">
        <v>1632</v>
      </c>
      <c r="G866" s="92" t="str">
        <f t="shared" si="37"/>
        <v>03</v>
      </c>
      <c r="H866" s="40" t="s">
        <v>1738</v>
      </c>
      <c r="I866" s="40" t="s">
        <v>1738</v>
      </c>
      <c r="J866" s="92" t="str">
        <f t="shared" si="39"/>
        <v>Y</v>
      </c>
      <c r="K866" s="2"/>
      <c r="L866" s="2"/>
      <c r="M866" s="2"/>
      <c r="N866" s="2"/>
      <c r="O866" s="2"/>
      <c r="P866" s="43">
        <v>459</v>
      </c>
      <c r="Q866" s="43" t="s">
        <v>172</v>
      </c>
      <c r="R866" s="43" t="s">
        <v>271</v>
      </c>
      <c r="S866" s="43" t="s">
        <v>159</v>
      </c>
      <c r="T866" s="43" t="s">
        <v>271</v>
      </c>
      <c r="U866" s="43" t="s">
        <v>159</v>
      </c>
      <c r="V866" s="2" t="str">
        <f t="shared" si="40"/>
        <v>('OT_B_B',NULL,'OT_B_B_03','2021','09','03','몸체에 직접인쇄','몸체에 직접인쇄','Y','N','N','N','N','N','459','Y','SYSTEM',NOW(),'SYSTEM',NOW()),</v>
      </c>
    </row>
    <row r="867" spans="1:22" x14ac:dyDescent="0.35">
      <c r="A867" s="43">
        <v>460</v>
      </c>
      <c r="B867" s="43" t="s">
        <v>1869</v>
      </c>
      <c r="C867" s="2"/>
      <c r="D867" s="43" t="s">
        <v>1957</v>
      </c>
      <c r="E867" s="43">
        <v>2021</v>
      </c>
      <c r="F867" s="12" t="s">
        <v>1632</v>
      </c>
      <c r="G867" s="92" t="str">
        <f t="shared" si="37"/>
        <v>01</v>
      </c>
      <c r="H867" s="40" t="s">
        <v>1739</v>
      </c>
      <c r="I867" s="40" t="s">
        <v>1739</v>
      </c>
      <c r="J867" s="92" t="str">
        <f t="shared" si="39"/>
        <v>Y</v>
      </c>
      <c r="K867" s="2"/>
      <c r="L867" s="2"/>
      <c r="M867" s="2"/>
      <c r="N867" s="2"/>
      <c r="O867" s="2"/>
      <c r="P867" s="43">
        <v>460</v>
      </c>
      <c r="Q867" s="43" t="s">
        <v>172</v>
      </c>
      <c r="R867" s="43" t="s">
        <v>271</v>
      </c>
      <c r="S867" s="43" t="s">
        <v>159</v>
      </c>
      <c r="T867" s="43" t="s">
        <v>271</v>
      </c>
      <c r="U867" s="43" t="s">
        <v>159</v>
      </c>
      <c r="V867" s="2" t="str">
        <f t="shared" si="40"/>
        <v>('OT_B_C',NULL,'OT_B_C_01','2021','09','01','합성수지 이외의 재질로 몸체와 분리 가능한 경우','합성수지 이외의 재질로 몸체와 분리 가능한 경우','Y','N','N','N','N','N','460','Y','SYSTEM',NOW(),'SYSTEM',NOW()),</v>
      </c>
    </row>
    <row r="868" spans="1:22" x14ac:dyDescent="0.35">
      <c r="A868" s="43">
        <v>461</v>
      </c>
      <c r="B868" s="43" t="s">
        <v>1870</v>
      </c>
      <c r="C868" s="2"/>
      <c r="D868" s="43" t="s">
        <v>1958</v>
      </c>
      <c r="E868" s="43">
        <v>2021</v>
      </c>
      <c r="F868" s="12" t="s">
        <v>1632</v>
      </c>
      <c r="G868" s="92" t="str">
        <f t="shared" si="37"/>
        <v>01</v>
      </c>
      <c r="H868" s="40" t="s">
        <v>1414</v>
      </c>
      <c r="I868" s="40" t="s">
        <v>1414</v>
      </c>
      <c r="J868" s="92" t="str">
        <f t="shared" si="39"/>
        <v/>
      </c>
      <c r="K868" s="2"/>
      <c r="L868" s="2"/>
      <c r="M868" s="2"/>
      <c r="N868" s="2"/>
      <c r="O868" s="2"/>
      <c r="P868" s="43">
        <v>461</v>
      </c>
      <c r="Q868" s="43" t="s">
        <v>172</v>
      </c>
      <c r="R868" s="43" t="s">
        <v>271</v>
      </c>
      <c r="S868" s="43" t="s">
        <v>159</v>
      </c>
      <c r="T868" s="43" t="s">
        <v>271</v>
      </c>
      <c r="U868" s="43" t="s">
        <v>159</v>
      </c>
      <c r="V868" s="2" t="str">
        <f t="shared" si="40"/>
        <v>('OT_B_D',NULL,'OT_B_D_01','2021','09','01','PVC 계열의 재질','PVC 계열의 재질','N','N','N','N','N','N','461','Y','SYSTEM',NOW(),'SYSTEM',NOW()),</v>
      </c>
    </row>
    <row r="869" spans="1:22" x14ac:dyDescent="0.35">
      <c r="A869" s="43">
        <v>462</v>
      </c>
      <c r="B869" s="43" t="s">
        <v>1870</v>
      </c>
      <c r="C869" s="2"/>
      <c r="D869" s="43" t="s">
        <v>1959</v>
      </c>
      <c r="E869" s="43">
        <v>2021</v>
      </c>
      <c r="F869" s="12" t="s">
        <v>1632</v>
      </c>
      <c r="G869" s="92" t="str">
        <f t="shared" si="37"/>
        <v>02</v>
      </c>
      <c r="H869" s="40" t="s">
        <v>1740</v>
      </c>
      <c r="I869" s="40" t="s">
        <v>1740</v>
      </c>
      <c r="J869" s="92" t="str">
        <f t="shared" si="39"/>
        <v/>
      </c>
      <c r="K869" s="2"/>
      <c r="L869" s="2"/>
      <c r="M869" s="2"/>
      <c r="N869" s="2"/>
      <c r="O869" s="2"/>
      <c r="P869" s="43">
        <v>462</v>
      </c>
      <c r="Q869" s="43" t="s">
        <v>172</v>
      </c>
      <c r="R869" s="43" t="s">
        <v>271</v>
      </c>
      <c r="S869" s="43" t="s">
        <v>159</v>
      </c>
      <c r="T869" s="43" t="s">
        <v>271</v>
      </c>
      <c r="U869" s="43" t="s">
        <v>159</v>
      </c>
      <c r="V869" s="2" t="str">
        <f t="shared" si="40"/>
        <v>('OT_B_D',NULL,'OT_B_D_02','2021','09','02','합성수지 이외의 재질로 몸체와 분리 불가능한 경우','합성수지 이외의 재질로 몸체와 분리 불가능한 경우','N','N','N','N','N','N','462','Y','SYSTEM',NOW(),'SYSTEM',NOW());</v>
      </c>
    </row>
    <row r="879" spans="1:22" x14ac:dyDescent="0.35">
      <c r="A879" s="133" t="str">
        <f>VLOOKUP(C879,table!B:D,3,FALSE)</f>
        <v>공통</v>
      </c>
      <c r="B879" s="133"/>
      <c r="C879" s="135" t="s">
        <v>1125</v>
      </c>
      <c r="D879" s="136"/>
      <c r="E879" s="136"/>
      <c r="F879" s="136"/>
      <c r="G879" s="136"/>
      <c r="H879" s="136"/>
      <c r="I879" s="136"/>
      <c r="J879" s="136"/>
      <c r="K879" s="136"/>
      <c r="L879" s="136"/>
      <c r="M879" s="137"/>
      <c r="N879" s="133" t="s">
        <v>156</v>
      </c>
    </row>
    <row r="880" spans="1:22" x14ac:dyDescent="0.35">
      <c r="A880" s="133"/>
      <c r="B880" s="133"/>
      <c r="C880" s="135" t="str">
        <f>VLOOKUP(C879,table!B:D,2,FALSE)</f>
        <v>T_PACKAGING_CODE</v>
      </c>
      <c r="D880" s="136"/>
      <c r="E880" s="136"/>
      <c r="F880" s="136"/>
      <c r="G880" s="136"/>
      <c r="H880" s="136"/>
      <c r="I880" s="136"/>
      <c r="J880" s="136"/>
      <c r="K880" s="136"/>
      <c r="L880" s="136"/>
      <c r="M880" s="137"/>
      <c r="N880" s="133"/>
    </row>
    <row r="881" spans="1:15" x14ac:dyDescent="0.35">
      <c r="A881" s="133" t="s">
        <v>2</v>
      </c>
      <c r="B881" s="101" t="s">
        <v>53</v>
      </c>
      <c r="C881" s="101" t="s">
        <v>1126</v>
      </c>
      <c r="D881" s="101" t="s">
        <v>1982</v>
      </c>
      <c r="E881" s="101" t="s">
        <v>103</v>
      </c>
      <c r="F881" s="100" t="s">
        <v>1143</v>
      </c>
      <c r="G881" s="101" t="s">
        <v>105</v>
      </c>
      <c r="H881" s="101" t="s">
        <v>107</v>
      </c>
      <c r="I881" s="101" t="s">
        <v>94</v>
      </c>
      <c r="J881" s="101" t="s">
        <v>75</v>
      </c>
      <c r="K881" s="101" t="s">
        <v>57</v>
      </c>
      <c r="L881" s="101" t="s">
        <v>379</v>
      </c>
      <c r="M881" s="101" t="s">
        <v>84</v>
      </c>
      <c r="N881" s="101" t="s">
        <v>88</v>
      </c>
      <c r="O881" s="2" t="str">
        <f>"TRUNCATE TABLE "&amp;$C880&amp;";"</f>
        <v>TRUNCATE TABLE T_PACKAGING_CODE;</v>
      </c>
    </row>
    <row r="882" spans="1:15" x14ac:dyDescent="0.35">
      <c r="A882" s="133"/>
      <c r="B882" s="101" t="s">
        <v>870</v>
      </c>
      <c r="C882" s="101" t="s">
        <v>1127</v>
      </c>
      <c r="D882" s="101" t="s">
        <v>2001</v>
      </c>
      <c r="E882" s="101" t="s">
        <v>104</v>
      </c>
      <c r="F882" s="100" t="s">
        <v>1145</v>
      </c>
      <c r="G882" s="101" t="s">
        <v>106</v>
      </c>
      <c r="H882" s="101" t="s">
        <v>108</v>
      </c>
      <c r="I882" s="101" t="s">
        <v>95</v>
      </c>
      <c r="J882" s="101" t="s">
        <v>76</v>
      </c>
      <c r="K882" s="101" t="s">
        <v>58</v>
      </c>
      <c r="L882" s="101" t="s">
        <v>55</v>
      </c>
      <c r="M882" s="101" t="s">
        <v>85</v>
      </c>
      <c r="N882" s="101" t="s">
        <v>89</v>
      </c>
      <c r="O882" s="2" t="str">
        <f>"INSERT INTO "&amp;C880&amp;" ("&amp;A882&amp;","&amp;B882&amp;","&amp;C882&amp;","&amp;D882&amp;","&amp;E882&amp;","&amp;F882&amp;","&amp;G882&amp;","&amp;H882&amp;","&amp;I882&amp;","&amp;J882&amp;","&amp;K882&amp;","&amp;L882&amp;","&amp;M882&amp;","&amp;N882&amp;") VALUES"</f>
        <v>INSERT INTO T_PACKAGING_CODE (,GROUP_ID,UP_COMPANY_CODE,CODE_TYPE,CODE_ID,CODE_KEY,CODE_NM,CODE_DSC,ORD_SEQ,USE_YN,RGST_ID,RGST_DT,MODI_ID,MODI_DT) VALUES</v>
      </c>
    </row>
    <row r="883" spans="1:15" x14ac:dyDescent="0.35">
      <c r="A883" s="43">
        <v>1</v>
      </c>
      <c r="B883" s="43" t="s">
        <v>1972</v>
      </c>
      <c r="C883" s="2" t="s">
        <v>1974</v>
      </c>
      <c r="D883" s="2" t="s">
        <v>2215</v>
      </c>
      <c r="E883" s="2" t="s">
        <v>2148</v>
      </c>
      <c r="F883" s="43" t="s">
        <v>1975</v>
      </c>
      <c r="G883" s="93" t="s">
        <v>1977</v>
      </c>
      <c r="H883" s="93" t="s">
        <v>1977</v>
      </c>
      <c r="I883" s="43">
        <v>1</v>
      </c>
      <c r="J883" s="43" t="s">
        <v>172</v>
      </c>
      <c r="K883" s="43" t="s">
        <v>271</v>
      </c>
      <c r="L883" s="43" t="s">
        <v>159</v>
      </c>
      <c r="M883" s="43" t="s">
        <v>271</v>
      </c>
      <c r="N883" s="43" t="s">
        <v>159</v>
      </c>
      <c r="O883" s="2" t="str">
        <f>"("&amp;IF(B883="","NULL","'"&amp;B883&amp;"'")&amp;","&amp;IF(C883="","NULL","'"&amp;C883&amp;"'")&amp;","&amp;IF(D883="","NULL","'"&amp;D883&amp;"'")&amp;","&amp;IF(E883="","NULL","'"&amp;E883&amp;"'")&amp;","&amp;IF(F883="","NULL","'"&amp;F883&amp;"'")&amp;","&amp;IF(G883="","NULL","'"&amp;G883&amp;"'")&amp;","&amp;IF(H883="","NULL","'"&amp;H883&amp;"'")&amp;","&amp;IF(I883="","NULL","'"&amp;I883&amp;"'")&amp;",'"&amp;J883&amp;"','"&amp;K883&amp;"',"&amp;L883&amp;",'"&amp;M883&amp;"',"&amp;N883&amp;IF(A884="",");","),")</f>
        <v>('GROUP_ID','RTDATALAB','DNS','COMPLEX_FILM','DA','복합필름','복합필름','1','Y','SYSTEM',NOW(),'SYSTEM',NOW()),</v>
      </c>
    </row>
    <row r="884" spans="1:15" x14ac:dyDescent="0.35">
      <c r="A884" s="43">
        <v>2</v>
      </c>
      <c r="B884" s="43" t="s">
        <v>2148</v>
      </c>
      <c r="C884" s="2" t="s">
        <v>1974</v>
      </c>
      <c r="D884" s="2" t="s">
        <v>2215</v>
      </c>
      <c r="E884" s="2" t="s">
        <v>1973</v>
      </c>
      <c r="F884" s="43">
        <v>1000</v>
      </c>
      <c r="G884" s="93" t="s">
        <v>1976</v>
      </c>
      <c r="H884" s="93" t="s">
        <v>1976</v>
      </c>
      <c r="I884" s="43">
        <v>2</v>
      </c>
      <c r="J884" s="43" t="s">
        <v>172</v>
      </c>
      <c r="K884" s="43" t="s">
        <v>271</v>
      </c>
      <c r="L884" s="43" t="s">
        <v>159</v>
      </c>
      <c r="M884" s="43" t="s">
        <v>271</v>
      </c>
      <c r="N884" s="43" t="s">
        <v>159</v>
      </c>
      <c r="O884" s="2" t="str">
        <f t="shared" ref="O884:O947" si="41">"("&amp;IF(B884="","NULL","'"&amp;B884&amp;"'")&amp;","&amp;IF(C884="","NULL","'"&amp;C884&amp;"'")&amp;","&amp;IF(D884="","NULL","'"&amp;D884&amp;"'")&amp;","&amp;IF(E884="","NULL","'"&amp;E884&amp;"'")&amp;","&amp;IF(F884="","NULL","'"&amp;F884&amp;"'")&amp;","&amp;IF(G884="","NULL","'"&amp;G884&amp;"'")&amp;","&amp;IF(H884="","NULL","'"&amp;H884&amp;"'")&amp;","&amp;IF(I884="","NULL","'"&amp;I884&amp;"'")&amp;",'"&amp;J884&amp;"','"&amp;K884&amp;"',"&amp;L884&amp;",'"&amp;M884&amp;"',"&amp;N884&amp;IF(A885="",");","),")</f>
        <v>('COMPLEX_FILM','RTDATALAB','DNS','FILM','1000','필름','필름','2','Y','SYSTEM',NOW(),'SYSTEM',NOW()),</v>
      </c>
    </row>
    <row r="885" spans="1:15" x14ac:dyDescent="0.35">
      <c r="A885" s="43">
        <v>3</v>
      </c>
      <c r="B885" s="43" t="s">
        <v>2148</v>
      </c>
      <c r="C885" s="2" t="s">
        <v>1974</v>
      </c>
      <c r="D885" s="2" t="s">
        <v>2215</v>
      </c>
      <c r="E885" s="2" t="s">
        <v>2119</v>
      </c>
      <c r="F885" s="43">
        <v>1100</v>
      </c>
      <c r="G885" s="93" t="s">
        <v>1978</v>
      </c>
      <c r="H885" s="93" t="s">
        <v>1978</v>
      </c>
      <c r="I885" s="43">
        <v>3</v>
      </c>
      <c r="J885" s="43" t="s">
        <v>172</v>
      </c>
      <c r="K885" s="43" t="s">
        <v>271</v>
      </c>
      <c r="L885" s="43" t="s">
        <v>159</v>
      </c>
      <c r="M885" s="43" t="s">
        <v>271</v>
      </c>
      <c r="N885" s="43" t="s">
        <v>159</v>
      </c>
      <c r="O885" s="2" t="str">
        <f t="shared" si="41"/>
        <v>('COMPLEX_FILM','RTDATALAB','DNS','LEAD','1100','리드','리드','3','Y','SYSTEM',NOW(),'SYSTEM',NOW()),</v>
      </c>
    </row>
    <row r="886" spans="1:15" x14ac:dyDescent="0.35">
      <c r="A886" s="43">
        <v>4</v>
      </c>
      <c r="B886" s="43" t="s">
        <v>2148</v>
      </c>
      <c r="C886" s="2" t="s">
        <v>1974</v>
      </c>
      <c r="D886" s="2" t="s">
        <v>2215</v>
      </c>
      <c r="E886" s="2" t="s">
        <v>2120</v>
      </c>
      <c r="F886" s="43">
        <v>1200</v>
      </c>
      <c r="G886" s="93" t="s">
        <v>1979</v>
      </c>
      <c r="H886" s="93" t="s">
        <v>1979</v>
      </c>
      <c r="I886" s="43">
        <v>4</v>
      </c>
      <c r="J886" s="43" t="s">
        <v>172</v>
      </c>
      <c r="K886" s="43" t="s">
        <v>271</v>
      </c>
      <c r="L886" s="43" t="s">
        <v>159</v>
      </c>
      <c r="M886" s="43" t="s">
        <v>271</v>
      </c>
      <c r="N886" s="43" t="s">
        <v>159</v>
      </c>
      <c r="O886" s="2" t="str">
        <f t="shared" si="41"/>
        <v>('COMPLEX_FILM','RTDATALAB','DNS','TOP','1200','Top','Top','4','Y','SYSTEM',NOW(),'SYSTEM',NOW()),</v>
      </c>
    </row>
    <row r="887" spans="1:15" x14ac:dyDescent="0.35">
      <c r="A887" s="43">
        <v>5</v>
      </c>
      <c r="B887" s="43" t="s">
        <v>2148</v>
      </c>
      <c r="C887" s="2" t="s">
        <v>1974</v>
      </c>
      <c r="D887" s="2" t="s">
        <v>2215</v>
      </c>
      <c r="E887" s="2" t="s">
        <v>2121</v>
      </c>
      <c r="F887" s="43">
        <v>1300</v>
      </c>
      <c r="G887" s="93" t="s">
        <v>1980</v>
      </c>
      <c r="H887" s="93" t="s">
        <v>1980</v>
      </c>
      <c r="I887" s="43">
        <v>5</v>
      </c>
      <c r="J887" s="43" t="s">
        <v>172</v>
      </c>
      <c r="K887" s="43" t="s">
        <v>271</v>
      </c>
      <c r="L887" s="43" t="s">
        <v>159</v>
      </c>
      <c r="M887" s="43" t="s">
        <v>271</v>
      </c>
      <c r="N887" s="43" t="s">
        <v>159</v>
      </c>
      <c r="O887" s="2" t="str">
        <f t="shared" si="41"/>
        <v>('COMPLEX_FILM','RTDATALAB','DNS','BOTTOM','1300','Bottom','Bottom','5','Y','SYSTEM',NOW(),'SYSTEM',NOW()),</v>
      </c>
    </row>
    <row r="888" spans="1:15" x14ac:dyDescent="0.35">
      <c r="A888" s="43">
        <v>6</v>
      </c>
      <c r="B888" s="43" t="s">
        <v>2148</v>
      </c>
      <c r="C888" s="2" t="s">
        <v>1974</v>
      </c>
      <c r="D888" s="2" t="s">
        <v>2215</v>
      </c>
      <c r="E888" s="2" t="s">
        <v>2122</v>
      </c>
      <c r="F888" s="43">
        <v>1400</v>
      </c>
      <c r="G888" s="93" t="s">
        <v>1981</v>
      </c>
      <c r="H888" s="93" t="s">
        <v>1981</v>
      </c>
      <c r="I888" s="43">
        <v>6</v>
      </c>
      <c r="J888" s="43" t="s">
        <v>172</v>
      </c>
      <c r="K888" s="43" t="s">
        <v>271</v>
      </c>
      <c r="L888" s="43" t="s">
        <v>159</v>
      </c>
      <c r="M888" s="43" t="s">
        <v>271</v>
      </c>
      <c r="N888" s="43" t="s">
        <v>159</v>
      </c>
      <c r="O888" s="2" t="str">
        <f t="shared" si="41"/>
        <v>('COMPLEX_FILM','RTDATALAB','DNS','POUCH','1400','파우치','파우치','6','Y','SYSTEM',NOW(),'SYSTEM',NOW()),</v>
      </c>
    </row>
    <row r="889" spans="1:15" x14ac:dyDescent="0.35">
      <c r="A889" s="43">
        <v>7</v>
      </c>
      <c r="B889" s="43" t="s">
        <v>1972</v>
      </c>
      <c r="C889" s="2" t="s">
        <v>1974</v>
      </c>
      <c r="D889" s="2" t="s">
        <v>2215</v>
      </c>
      <c r="E889" s="2" t="s">
        <v>2149</v>
      </c>
      <c r="F889" s="43" t="s">
        <v>2096</v>
      </c>
      <c r="G889" s="93" t="s">
        <v>2017</v>
      </c>
      <c r="H889" s="93" t="s">
        <v>2017</v>
      </c>
      <c r="I889" s="43">
        <v>7</v>
      </c>
      <c r="J889" s="43" t="s">
        <v>172</v>
      </c>
      <c r="K889" s="43" t="s">
        <v>271</v>
      </c>
      <c r="L889" s="43" t="s">
        <v>159</v>
      </c>
      <c r="M889" s="43" t="s">
        <v>271</v>
      </c>
      <c r="N889" s="43" t="s">
        <v>159</v>
      </c>
      <c r="O889" s="2" t="str">
        <f t="shared" si="41"/>
        <v>('GROUP_ID','RTDATALAB','DNS','EXTRUDED_FILM','DB','압출필름 ','압출필름 ','7','Y','SYSTEM',NOW(),'SYSTEM',NOW()),</v>
      </c>
    </row>
    <row r="890" spans="1:15" x14ac:dyDescent="0.35">
      <c r="A890" s="43">
        <v>8</v>
      </c>
      <c r="B890" s="43" t="s">
        <v>2149</v>
      </c>
      <c r="C890" s="2" t="s">
        <v>1974</v>
      </c>
      <c r="D890" s="2" t="s">
        <v>2215</v>
      </c>
      <c r="E890" s="2" t="s">
        <v>2150</v>
      </c>
      <c r="F890" s="43">
        <v>1000</v>
      </c>
      <c r="G890" s="93" t="s">
        <v>2002</v>
      </c>
      <c r="H890" s="93" t="s">
        <v>2002</v>
      </c>
      <c r="I890" s="43">
        <v>8</v>
      </c>
      <c r="J890" s="43" t="s">
        <v>172</v>
      </c>
      <c r="K890" s="43" t="s">
        <v>271</v>
      </c>
      <c r="L890" s="43" t="s">
        <v>159</v>
      </c>
      <c r="M890" s="43" t="s">
        <v>271</v>
      </c>
      <c r="N890" s="43" t="s">
        <v>159</v>
      </c>
      <c r="O890" s="2" t="str">
        <f t="shared" si="41"/>
        <v>('EXTRUDED_FILM','RTDATALAB','DNS','FLAT_ROLL','1000','평판롤','평판롤','8','Y','SYSTEM',NOW(),'SYSTEM',NOW()),</v>
      </c>
    </row>
    <row r="891" spans="1:15" x14ac:dyDescent="0.35">
      <c r="A891" s="43">
        <v>9</v>
      </c>
      <c r="B891" s="43" t="s">
        <v>2149</v>
      </c>
      <c r="C891" s="2" t="s">
        <v>1974</v>
      </c>
      <c r="D891" s="2" t="s">
        <v>2215</v>
      </c>
      <c r="E891" s="2" t="s">
        <v>2151</v>
      </c>
      <c r="F891" s="43">
        <v>1100</v>
      </c>
      <c r="G891" s="93" t="s">
        <v>2003</v>
      </c>
      <c r="H891" s="93" t="s">
        <v>2003</v>
      </c>
      <c r="I891" s="43">
        <v>9</v>
      </c>
      <c r="J891" s="43" t="s">
        <v>172</v>
      </c>
      <c r="K891" s="43" t="s">
        <v>271</v>
      </c>
      <c r="L891" s="43" t="s">
        <v>159</v>
      </c>
      <c r="M891" s="43" t="s">
        <v>271</v>
      </c>
      <c r="N891" s="43" t="s">
        <v>159</v>
      </c>
      <c r="O891" s="2" t="str">
        <f t="shared" si="41"/>
        <v>('EXTRUDED_FILM','RTDATALAB','DNS','TUBE_ROLL','1100','튜브롤','튜브롤','9','Y','SYSTEM',NOW(),'SYSTEM',NOW()),</v>
      </c>
    </row>
    <row r="892" spans="1:15" x14ac:dyDescent="0.35">
      <c r="A892" s="43">
        <v>10</v>
      </c>
      <c r="B892" s="43" t="s">
        <v>2149</v>
      </c>
      <c r="C892" s="2" t="s">
        <v>1974</v>
      </c>
      <c r="D892" s="2" t="s">
        <v>2215</v>
      </c>
      <c r="E892" s="2" t="s">
        <v>2122</v>
      </c>
      <c r="F892" s="43">
        <v>1300</v>
      </c>
      <c r="G892" s="93" t="s">
        <v>1981</v>
      </c>
      <c r="H892" s="93" t="s">
        <v>1981</v>
      </c>
      <c r="I892" s="43">
        <v>10</v>
      </c>
      <c r="J892" s="43" t="s">
        <v>172</v>
      </c>
      <c r="K892" s="43" t="s">
        <v>271</v>
      </c>
      <c r="L892" s="43" t="s">
        <v>159</v>
      </c>
      <c r="M892" s="43" t="s">
        <v>271</v>
      </c>
      <c r="N892" s="43" t="s">
        <v>159</v>
      </c>
      <c r="O892" s="2" t="str">
        <f t="shared" si="41"/>
        <v>('EXTRUDED_FILM','RTDATALAB','DNS','POUCH','1300','파우치','파우치','10','Y','SYSTEM',NOW(),'SYSTEM',NOW()),</v>
      </c>
    </row>
    <row r="893" spans="1:15" x14ac:dyDescent="0.35">
      <c r="A893" s="43">
        <v>11</v>
      </c>
      <c r="B893" s="43" t="s">
        <v>1972</v>
      </c>
      <c r="C893" s="2" t="s">
        <v>1974</v>
      </c>
      <c r="D893" s="2" t="s">
        <v>2215</v>
      </c>
      <c r="E893" s="2" t="s">
        <v>2123</v>
      </c>
      <c r="F893" s="43" t="s">
        <v>2097</v>
      </c>
      <c r="G893" s="93" t="s">
        <v>2004</v>
      </c>
      <c r="H893" s="93" t="s">
        <v>2004</v>
      </c>
      <c r="I893" s="43">
        <v>11</v>
      </c>
      <c r="J893" s="43" t="s">
        <v>172</v>
      </c>
      <c r="K893" s="43" t="s">
        <v>271</v>
      </c>
      <c r="L893" s="43" t="s">
        <v>159</v>
      </c>
      <c r="M893" s="43" t="s">
        <v>271</v>
      </c>
      <c r="N893" s="43" t="s">
        <v>159</v>
      </c>
      <c r="O893" s="2" t="str">
        <f t="shared" si="41"/>
        <v>('GROUP_ID','RTDATALAB','DNS','SHEET','DC','시트','시트','11','Y','SYSTEM',NOW(),'SYSTEM',NOW()),</v>
      </c>
    </row>
    <row r="894" spans="1:15" x14ac:dyDescent="0.35">
      <c r="A894" s="43">
        <v>12</v>
      </c>
      <c r="B894" s="43" t="s">
        <v>2123</v>
      </c>
      <c r="C894" s="2" t="s">
        <v>1974</v>
      </c>
      <c r="D894" s="2" t="s">
        <v>2215</v>
      </c>
      <c r="E894" s="2" t="s">
        <v>2123</v>
      </c>
      <c r="F894" s="43">
        <v>1000</v>
      </c>
      <c r="G894" s="93" t="s">
        <v>2004</v>
      </c>
      <c r="H894" s="93" t="s">
        <v>2004</v>
      </c>
      <c r="I894" s="43">
        <v>12</v>
      </c>
      <c r="J894" s="43" t="s">
        <v>172</v>
      </c>
      <c r="K894" s="43" t="s">
        <v>271</v>
      </c>
      <c r="L894" s="43" t="s">
        <v>159</v>
      </c>
      <c r="M894" s="43" t="s">
        <v>271</v>
      </c>
      <c r="N894" s="43" t="s">
        <v>159</v>
      </c>
      <c r="O894" s="2" t="str">
        <f t="shared" si="41"/>
        <v>('SHEET','RTDATALAB','DNS','SHEET','1000','시트','시트','12','Y','SYSTEM',NOW(),'SYSTEM',NOW()),</v>
      </c>
    </row>
    <row r="895" spans="1:15" x14ac:dyDescent="0.35">
      <c r="A895" s="43">
        <v>13</v>
      </c>
      <c r="B895" s="43" t="s">
        <v>1972</v>
      </c>
      <c r="C895" s="2" t="s">
        <v>1974</v>
      </c>
      <c r="D895" s="2" t="s">
        <v>2215</v>
      </c>
      <c r="E895" s="2" t="s">
        <v>2152</v>
      </c>
      <c r="F895" s="43" t="s">
        <v>2098</v>
      </c>
      <c r="G895" s="93" t="s">
        <v>2005</v>
      </c>
      <c r="H895" s="93" t="s">
        <v>2005</v>
      </c>
      <c r="I895" s="43">
        <v>13</v>
      </c>
      <c r="J895" s="43" t="s">
        <v>172</v>
      </c>
      <c r="K895" s="43" t="s">
        <v>271</v>
      </c>
      <c r="L895" s="43" t="s">
        <v>159</v>
      </c>
      <c r="M895" s="43" t="s">
        <v>271</v>
      </c>
      <c r="N895" s="43" t="s">
        <v>159</v>
      </c>
      <c r="O895" s="2" t="str">
        <f t="shared" si="41"/>
        <v>('GROUP_ID','RTDATALAB','DNS','SHRINK_FILM','DD','수축필름','수축필름','13','Y','SYSTEM',NOW(),'SYSTEM',NOW()),</v>
      </c>
    </row>
    <row r="896" spans="1:15" x14ac:dyDescent="0.35">
      <c r="A896" s="43">
        <v>14</v>
      </c>
      <c r="B896" s="43" t="s">
        <v>2152</v>
      </c>
      <c r="C896" s="2" t="s">
        <v>1974</v>
      </c>
      <c r="D896" s="2" t="s">
        <v>2215</v>
      </c>
      <c r="E896" s="2" t="s">
        <v>2152</v>
      </c>
      <c r="F896" s="43">
        <v>1000</v>
      </c>
      <c r="G896" s="93" t="s">
        <v>2006</v>
      </c>
      <c r="H896" s="93" t="s">
        <v>2006</v>
      </c>
      <c r="I896" s="43">
        <v>14</v>
      </c>
      <c r="J896" s="43" t="s">
        <v>172</v>
      </c>
      <c r="K896" s="43" t="s">
        <v>271</v>
      </c>
      <c r="L896" s="43" t="s">
        <v>159</v>
      </c>
      <c r="M896" s="43" t="s">
        <v>271</v>
      </c>
      <c r="N896" s="43" t="s">
        <v>159</v>
      </c>
      <c r="O896" s="2" t="str">
        <f t="shared" si="41"/>
        <v>('SHRINK_FILM','RTDATALAB','DNS','SHRINK_FILM','1000','수축필름 ','수축필름 ','14','Y','SYSTEM',NOW(),'SYSTEM',NOW()),</v>
      </c>
    </row>
    <row r="897" spans="1:15" x14ac:dyDescent="0.35">
      <c r="A897" s="43">
        <v>15</v>
      </c>
      <c r="B897" s="43" t="s">
        <v>2152</v>
      </c>
      <c r="C897" s="2" t="s">
        <v>1974</v>
      </c>
      <c r="D897" s="2" t="s">
        <v>2215</v>
      </c>
      <c r="E897" s="2" t="s">
        <v>2153</v>
      </c>
      <c r="F897" s="43">
        <v>1100</v>
      </c>
      <c r="G897" s="93" t="s">
        <v>2007</v>
      </c>
      <c r="H897" s="93" t="s">
        <v>2007</v>
      </c>
      <c r="I897" s="43">
        <v>15</v>
      </c>
      <c r="J897" s="43" t="s">
        <v>172</v>
      </c>
      <c r="K897" s="43" t="s">
        <v>271</v>
      </c>
      <c r="L897" s="43" t="s">
        <v>159</v>
      </c>
      <c r="M897" s="43" t="s">
        <v>271</v>
      </c>
      <c r="N897" s="43" t="s">
        <v>159</v>
      </c>
      <c r="O897" s="2" t="str">
        <f t="shared" si="41"/>
        <v>('SHRINK_FILM','RTDATALAB','DNS','MOLD_SHRINK_FILM','1100','성형수축필름','성형수축필름','15','Y','SYSTEM',NOW(),'SYSTEM',NOW()),</v>
      </c>
    </row>
    <row r="898" spans="1:15" x14ac:dyDescent="0.35">
      <c r="A898" s="43">
        <v>16</v>
      </c>
      <c r="B898" s="43" t="s">
        <v>2152</v>
      </c>
      <c r="C898" s="2" t="s">
        <v>1974</v>
      </c>
      <c r="D898" s="2" t="s">
        <v>2215</v>
      </c>
      <c r="E898" s="2" t="s">
        <v>2124</v>
      </c>
      <c r="F898" s="43">
        <v>1200</v>
      </c>
      <c r="G898" s="93" t="s">
        <v>2008</v>
      </c>
      <c r="H898" s="93" t="s">
        <v>2008</v>
      </c>
      <c r="I898" s="43">
        <v>16</v>
      </c>
      <c r="J898" s="43" t="s">
        <v>172</v>
      </c>
      <c r="K898" s="43" t="s">
        <v>271</v>
      </c>
      <c r="L898" s="43" t="s">
        <v>159</v>
      </c>
      <c r="M898" s="43" t="s">
        <v>271</v>
      </c>
      <c r="N898" s="43" t="s">
        <v>159</v>
      </c>
      <c r="O898" s="2" t="str">
        <f t="shared" si="41"/>
        <v>('SHRINK_FILM','RTDATALAB','DNS','NECKBAND','1200','네크밴드','네크밴드','16','Y','SYSTEM',NOW(),'SYSTEM',NOW()),</v>
      </c>
    </row>
    <row r="899" spans="1:15" x14ac:dyDescent="0.35">
      <c r="A899" s="43">
        <v>17</v>
      </c>
      <c r="B899" s="43" t="s">
        <v>1972</v>
      </c>
      <c r="C899" s="2" t="s">
        <v>1974</v>
      </c>
      <c r="D899" s="2" t="s">
        <v>2215</v>
      </c>
      <c r="E899" s="2" t="s">
        <v>2154</v>
      </c>
      <c r="F899" s="43" t="s">
        <v>2099</v>
      </c>
      <c r="G899" s="93" t="s">
        <v>2009</v>
      </c>
      <c r="H899" s="93" t="s">
        <v>2009</v>
      </c>
      <c r="I899" s="43">
        <v>17</v>
      </c>
      <c r="J899" s="43" t="s">
        <v>172</v>
      </c>
      <c r="K899" s="43" t="s">
        <v>271</v>
      </c>
      <c r="L899" s="43" t="s">
        <v>159</v>
      </c>
      <c r="M899" s="43" t="s">
        <v>271</v>
      </c>
      <c r="N899" s="43" t="s">
        <v>159</v>
      </c>
      <c r="O899" s="2" t="str">
        <f t="shared" si="41"/>
        <v>('GROUP_ID','RTDATALAB','DNS','PLASTIC_CONTAINER','DE','플라스틱용기','플라스틱용기','17','Y','SYSTEM',NOW(),'SYSTEM',NOW()),</v>
      </c>
    </row>
    <row r="900" spans="1:15" x14ac:dyDescent="0.35">
      <c r="A900" s="43">
        <v>18</v>
      </c>
      <c r="B900" s="43" t="s">
        <v>2154</v>
      </c>
      <c r="C900" s="2" t="s">
        <v>1974</v>
      </c>
      <c r="D900" s="2" t="s">
        <v>2215</v>
      </c>
      <c r="E900" s="2" t="s">
        <v>2155</v>
      </c>
      <c r="F900" s="43">
        <v>1000</v>
      </c>
      <c r="G900" s="93" t="s">
        <v>2010</v>
      </c>
      <c r="H900" s="93" t="s">
        <v>2010</v>
      </c>
      <c r="I900" s="43">
        <v>18</v>
      </c>
      <c r="J900" s="43" t="s">
        <v>172</v>
      </c>
      <c r="K900" s="43" t="s">
        <v>271</v>
      </c>
      <c r="L900" s="43" t="s">
        <v>159</v>
      </c>
      <c r="M900" s="43" t="s">
        <v>271</v>
      </c>
      <c r="N900" s="43" t="s">
        <v>159</v>
      </c>
      <c r="O900" s="2" t="str">
        <f t="shared" si="41"/>
        <v>('PLASTIC_CONTAINER','RTDATALAB','DNS','BLOW_CONTAINER','1000','블로우용기','블로우용기','18','Y','SYSTEM',NOW(),'SYSTEM',NOW()),</v>
      </c>
    </row>
    <row r="901" spans="1:15" x14ac:dyDescent="0.35">
      <c r="A901" s="43">
        <v>19</v>
      </c>
      <c r="B901" s="43" t="s">
        <v>2154</v>
      </c>
      <c r="C901" s="2" t="s">
        <v>1974</v>
      </c>
      <c r="D901" s="2" t="s">
        <v>2215</v>
      </c>
      <c r="E901" s="2" t="s">
        <v>2156</v>
      </c>
      <c r="F901" s="43">
        <v>1100</v>
      </c>
      <c r="G901" s="93" t="s">
        <v>2011</v>
      </c>
      <c r="H901" s="93" t="s">
        <v>2011</v>
      </c>
      <c r="I901" s="43">
        <v>19</v>
      </c>
      <c r="J901" s="43" t="s">
        <v>172</v>
      </c>
      <c r="K901" s="43" t="s">
        <v>271</v>
      </c>
      <c r="L901" s="43" t="s">
        <v>159</v>
      </c>
      <c r="M901" s="43" t="s">
        <v>271</v>
      </c>
      <c r="N901" s="43" t="s">
        <v>159</v>
      </c>
      <c r="O901" s="2" t="str">
        <f t="shared" si="41"/>
        <v>('PLASTIC_CONTAINER','RTDATALAB','DNS','INJECTION_BLOWER','1100','사출블로우용기','사출블로우용기','19','Y','SYSTEM',NOW(),'SYSTEM',NOW()),</v>
      </c>
    </row>
    <row r="902" spans="1:15" x14ac:dyDescent="0.35">
      <c r="A902" s="43">
        <v>20</v>
      </c>
      <c r="B902" s="43" t="s">
        <v>2154</v>
      </c>
      <c r="C902" s="2" t="s">
        <v>1974</v>
      </c>
      <c r="D902" s="2" t="s">
        <v>2215</v>
      </c>
      <c r="E902" s="2" t="s">
        <v>2157</v>
      </c>
      <c r="F902" s="43">
        <v>1200</v>
      </c>
      <c r="G902" s="93" t="s">
        <v>2012</v>
      </c>
      <c r="H902" s="93" t="s">
        <v>2012</v>
      </c>
      <c r="I902" s="43">
        <v>20</v>
      </c>
      <c r="J902" s="43" t="s">
        <v>172</v>
      </c>
      <c r="K902" s="43" t="s">
        <v>271</v>
      </c>
      <c r="L902" s="43" t="s">
        <v>159</v>
      </c>
      <c r="M902" s="43" t="s">
        <v>271</v>
      </c>
      <c r="N902" s="43" t="s">
        <v>159</v>
      </c>
      <c r="O902" s="2" t="str">
        <f t="shared" si="41"/>
        <v>('PLASTIC_CONTAINER','RTDATALAB','DNS','THERMOFORMING_VESSEL','1200','열성형용기','열성형용기','20','Y','SYSTEM',NOW(),'SYSTEM',NOW()),</v>
      </c>
    </row>
    <row r="903" spans="1:15" x14ac:dyDescent="0.35">
      <c r="A903" s="43">
        <v>21</v>
      </c>
      <c r="B903" s="43" t="s">
        <v>2154</v>
      </c>
      <c r="C903" s="2" t="s">
        <v>1974</v>
      </c>
      <c r="D903" s="2" t="s">
        <v>2215</v>
      </c>
      <c r="E903" s="2" t="s">
        <v>2158</v>
      </c>
      <c r="F903" s="43">
        <v>1300</v>
      </c>
      <c r="G903" s="93" t="s">
        <v>2013</v>
      </c>
      <c r="H903" s="93" t="s">
        <v>2013</v>
      </c>
      <c r="I903" s="43">
        <v>21</v>
      </c>
      <c r="J903" s="43" t="s">
        <v>172</v>
      </c>
      <c r="K903" s="43" t="s">
        <v>271</v>
      </c>
      <c r="L903" s="43" t="s">
        <v>159</v>
      </c>
      <c r="M903" s="43" t="s">
        <v>271</v>
      </c>
      <c r="N903" s="43" t="s">
        <v>159</v>
      </c>
      <c r="O903" s="2" t="str">
        <f t="shared" si="41"/>
        <v>('PLASTIC_CONTAINER','RTDATALAB','DNS','INJECTION_CONTAINER','1300','사출용기','사출용기','21','Y','SYSTEM',NOW(),'SYSTEM',NOW()),</v>
      </c>
    </row>
    <row r="904" spans="1:15" x14ac:dyDescent="0.35">
      <c r="A904" s="43">
        <v>22</v>
      </c>
      <c r="B904" s="43" t="s">
        <v>1972</v>
      </c>
      <c r="C904" s="2" t="s">
        <v>1974</v>
      </c>
      <c r="D904" s="2" t="s">
        <v>2215</v>
      </c>
      <c r="E904" s="2" t="s">
        <v>2125</v>
      </c>
      <c r="F904" s="43" t="s">
        <v>2100</v>
      </c>
      <c r="G904" s="93" t="s">
        <v>2014</v>
      </c>
      <c r="H904" s="93" t="s">
        <v>2014</v>
      </c>
      <c r="I904" s="43">
        <v>22</v>
      </c>
      <c r="J904" s="43" t="s">
        <v>172</v>
      </c>
      <c r="K904" s="43" t="s">
        <v>271</v>
      </c>
      <c r="L904" s="43" t="s">
        <v>159</v>
      </c>
      <c r="M904" s="43" t="s">
        <v>271</v>
      </c>
      <c r="N904" s="43" t="s">
        <v>159</v>
      </c>
      <c r="O904" s="2" t="str">
        <f t="shared" si="41"/>
        <v>('GROUP_ID','RTDATALAB','DNS','TRAY','DF','트레이','트레이','22','Y','SYSTEM',NOW(),'SYSTEM',NOW()),</v>
      </c>
    </row>
    <row r="905" spans="1:15" x14ac:dyDescent="0.35">
      <c r="A905" s="43">
        <v>23</v>
      </c>
      <c r="B905" s="43" t="s">
        <v>2125</v>
      </c>
      <c r="C905" s="2" t="s">
        <v>1974</v>
      </c>
      <c r="D905" s="2" t="s">
        <v>2215</v>
      </c>
      <c r="E905" s="2" t="s">
        <v>2125</v>
      </c>
      <c r="F905" s="43">
        <v>1000</v>
      </c>
      <c r="G905" s="93" t="s">
        <v>2014</v>
      </c>
      <c r="H905" s="93" t="s">
        <v>2014</v>
      </c>
      <c r="I905" s="43">
        <v>23</v>
      </c>
      <c r="J905" s="43" t="s">
        <v>172</v>
      </c>
      <c r="K905" s="43" t="s">
        <v>271</v>
      </c>
      <c r="L905" s="43" t="s">
        <v>159</v>
      </c>
      <c r="M905" s="43" t="s">
        <v>271</v>
      </c>
      <c r="N905" s="43" t="s">
        <v>159</v>
      </c>
      <c r="O905" s="2" t="str">
        <f t="shared" si="41"/>
        <v>('TRAY','RTDATALAB','DNS','TRAY','1000','트레이','트레이','23','Y','SYSTEM',NOW(),'SYSTEM',NOW()),</v>
      </c>
    </row>
    <row r="906" spans="1:15" x14ac:dyDescent="0.35">
      <c r="A906" s="43">
        <v>24</v>
      </c>
      <c r="B906" s="43" t="s">
        <v>2125</v>
      </c>
      <c r="C906" s="2" t="s">
        <v>1974</v>
      </c>
      <c r="D906" s="2" t="s">
        <v>2215</v>
      </c>
      <c r="E906" s="2" t="s">
        <v>2126</v>
      </c>
      <c r="F906" s="43">
        <v>1100</v>
      </c>
      <c r="G906" s="93" t="s">
        <v>2015</v>
      </c>
      <c r="H906" s="93" t="s">
        <v>2015</v>
      </c>
      <c r="I906" s="43">
        <v>24</v>
      </c>
      <c r="J906" s="43" t="s">
        <v>172</v>
      </c>
      <c r="K906" s="43" t="s">
        <v>271</v>
      </c>
      <c r="L906" s="43" t="s">
        <v>159</v>
      </c>
      <c r="M906" s="43" t="s">
        <v>271</v>
      </c>
      <c r="N906" s="43" t="s">
        <v>159</v>
      </c>
      <c r="O906" s="2" t="str">
        <f t="shared" si="41"/>
        <v>('TRAY','RTDATALAB','DNS','BRYSTER','1100','브리스터','브리스터','24','Y','SYSTEM',NOW(),'SYSTEM',NOW()),</v>
      </c>
    </row>
    <row r="907" spans="1:15" x14ac:dyDescent="0.35">
      <c r="A907" s="43">
        <v>25</v>
      </c>
      <c r="B907" s="43" t="s">
        <v>2125</v>
      </c>
      <c r="C907" s="2" t="s">
        <v>1974</v>
      </c>
      <c r="D907" s="2" t="s">
        <v>2215</v>
      </c>
      <c r="E907" s="2" t="s">
        <v>2159</v>
      </c>
      <c r="F907" s="43">
        <v>1200</v>
      </c>
      <c r="G907" s="93" t="s">
        <v>2016</v>
      </c>
      <c r="H907" s="93" t="s">
        <v>2016</v>
      </c>
      <c r="I907" s="43">
        <v>25</v>
      </c>
      <c r="J907" s="43" t="s">
        <v>172</v>
      </c>
      <c r="K907" s="43" t="s">
        <v>271</v>
      </c>
      <c r="L907" s="43" t="s">
        <v>159</v>
      </c>
      <c r="M907" s="43" t="s">
        <v>271</v>
      </c>
      <c r="N907" s="43" t="s">
        <v>159</v>
      </c>
      <c r="O907" s="2" t="str">
        <f t="shared" si="41"/>
        <v>('TRAY','RTDATALAB','DNS','GIFT_TRAY','1200','선물트레이','선물트레이','25','Y','SYSTEM',NOW(),'SYSTEM',NOW()),</v>
      </c>
    </row>
    <row r="908" spans="1:15" x14ac:dyDescent="0.35">
      <c r="A908" s="43">
        <v>26</v>
      </c>
      <c r="B908" s="43" t="s">
        <v>1972</v>
      </c>
      <c r="C908" s="2" t="s">
        <v>1974</v>
      </c>
      <c r="D908" s="2" t="s">
        <v>2215</v>
      </c>
      <c r="E908" s="2" t="s">
        <v>2160</v>
      </c>
      <c r="F908" s="43" t="s">
        <v>2101</v>
      </c>
      <c r="G908" s="93" t="s">
        <v>1642</v>
      </c>
      <c r="H908" s="93" t="s">
        <v>1642</v>
      </c>
      <c r="I908" s="43">
        <v>26</v>
      </c>
      <c r="J908" s="43" t="s">
        <v>172</v>
      </c>
      <c r="K908" s="43" t="s">
        <v>271</v>
      </c>
      <c r="L908" s="43" t="s">
        <v>159</v>
      </c>
      <c r="M908" s="43" t="s">
        <v>271</v>
      </c>
      <c r="N908" s="43" t="s">
        <v>159</v>
      </c>
      <c r="O908" s="2" t="str">
        <f t="shared" si="41"/>
        <v>('GROUP_ID','RTDATALAB','DNS','GLASS_BOTTLE','DG','유리병','유리병','26','Y','SYSTEM',NOW(),'SYSTEM',NOW()),</v>
      </c>
    </row>
    <row r="909" spans="1:15" x14ac:dyDescent="0.35">
      <c r="A909" s="43">
        <v>27</v>
      </c>
      <c r="B909" s="43" t="s">
        <v>2160</v>
      </c>
      <c r="C909" s="2" t="s">
        <v>1974</v>
      </c>
      <c r="D909" s="2" t="s">
        <v>2215</v>
      </c>
      <c r="E909" s="2" t="s">
        <v>2160</v>
      </c>
      <c r="F909" s="43">
        <v>1000</v>
      </c>
      <c r="G909" s="93" t="s">
        <v>1642</v>
      </c>
      <c r="H909" s="93" t="s">
        <v>1642</v>
      </c>
      <c r="I909" s="43">
        <v>27</v>
      </c>
      <c r="J909" s="43" t="s">
        <v>172</v>
      </c>
      <c r="K909" s="43" t="s">
        <v>271</v>
      </c>
      <c r="L909" s="43" t="s">
        <v>159</v>
      </c>
      <c r="M909" s="43" t="s">
        <v>271</v>
      </c>
      <c r="N909" s="43" t="s">
        <v>159</v>
      </c>
      <c r="O909" s="2" t="str">
        <f t="shared" si="41"/>
        <v>('GLASS_BOTTLE','RTDATALAB','DNS','GLASS_BOTTLE','1000','유리병','유리병','27','Y','SYSTEM',NOW(),'SYSTEM',NOW()),</v>
      </c>
    </row>
    <row r="910" spans="1:15" x14ac:dyDescent="0.35">
      <c r="A910" s="43">
        <v>28</v>
      </c>
      <c r="B910" s="43" t="s">
        <v>1972</v>
      </c>
      <c r="C910" s="2" t="s">
        <v>1974</v>
      </c>
      <c r="D910" s="2" t="s">
        <v>2215</v>
      </c>
      <c r="E910" s="2" t="s">
        <v>2161</v>
      </c>
      <c r="F910" s="43" t="s">
        <v>2102</v>
      </c>
      <c r="G910" s="93" t="s">
        <v>2018</v>
      </c>
      <c r="H910" s="93" t="s">
        <v>2018</v>
      </c>
      <c r="I910" s="43">
        <v>28</v>
      </c>
      <c r="J910" s="43" t="s">
        <v>172</v>
      </c>
      <c r="K910" s="43" t="s">
        <v>271</v>
      </c>
      <c r="L910" s="43" t="s">
        <v>159</v>
      </c>
      <c r="M910" s="43" t="s">
        <v>271</v>
      </c>
      <c r="N910" s="43" t="s">
        <v>159</v>
      </c>
      <c r="O910" s="2" t="str">
        <f t="shared" si="41"/>
        <v>('GROUP_ID','RTDATALAB','DNS','TUBE_CONTAINER','DH','튜브용기','튜브용기','28','Y','SYSTEM',NOW(),'SYSTEM',NOW()),</v>
      </c>
    </row>
    <row r="911" spans="1:15" x14ac:dyDescent="0.35">
      <c r="A911" s="43">
        <v>29</v>
      </c>
      <c r="B911" s="43" t="s">
        <v>2161</v>
      </c>
      <c r="C911" s="2" t="s">
        <v>1974</v>
      </c>
      <c r="D911" s="2" t="s">
        <v>2215</v>
      </c>
      <c r="E911" s="2" t="s">
        <v>2162</v>
      </c>
      <c r="F911" s="43">
        <v>1000</v>
      </c>
      <c r="G911" s="93" t="s">
        <v>2019</v>
      </c>
      <c r="H911" s="93" t="s">
        <v>2019</v>
      </c>
      <c r="I911" s="43">
        <v>29</v>
      </c>
      <c r="J911" s="43" t="s">
        <v>172</v>
      </c>
      <c r="K911" s="43" t="s">
        <v>271</v>
      </c>
      <c r="L911" s="43" t="s">
        <v>159</v>
      </c>
      <c r="M911" s="43" t="s">
        <v>271</v>
      </c>
      <c r="N911" s="43" t="s">
        <v>159</v>
      </c>
      <c r="O911" s="2" t="str">
        <f t="shared" si="41"/>
        <v>('TUBE_CONTAINER','RTDATALAB','DNS','EXTRUDED_TUBE','1000','압출튜브','압출튜브','29','Y','SYSTEM',NOW(),'SYSTEM',NOW()),</v>
      </c>
    </row>
    <row r="912" spans="1:15" x14ac:dyDescent="0.35">
      <c r="A912" s="43">
        <v>30</v>
      </c>
      <c r="B912" s="43" t="s">
        <v>2161</v>
      </c>
      <c r="C912" s="2" t="s">
        <v>1974</v>
      </c>
      <c r="D912" s="2" t="s">
        <v>2215</v>
      </c>
      <c r="E912" s="2" t="s">
        <v>2163</v>
      </c>
      <c r="F912" s="43">
        <v>1100</v>
      </c>
      <c r="G912" s="93" t="s">
        <v>2020</v>
      </c>
      <c r="H912" s="93" t="s">
        <v>2020</v>
      </c>
      <c r="I912" s="43">
        <v>30</v>
      </c>
      <c r="J912" s="43" t="s">
        <v>172</v>
      </c>
      <c r="K912" s="43" t="s">
        <v>271</v>
      </c>
      <c r="L912" s="43" t="s">
        <v>159</v>
      </c>
      <c r="M912" s="43" t="s">
        <v>271</v>
      </c>
      <c r="N912" s="43" t="s">
        <v>159</v>
      </c>
      <c r="O912" s="2" t="str">
        <f t="shared" si="41"/>
        <v>('TUBE_CONTAINER','RTDATALAB','DNS','LAMINATING_TUBE','1100','라미네이팅튜브','라미네이팅튜브','30','Y','SYSTEM',NOW(),'SYSTEM',NOW()),</v>
      </c>
    </row>
    <row r="913" spans="1:15" x14ac:dyDescent="0.35">
      <c r="A913" s="43">
        <v>31</v>
      </c>
      <c r="B913" s="43" t="s">
        <v>2161</v>
      </c>
      <c r="C913" s="2" t="s">
        <v>1974</v>
      </c>
      <c r="D913" s="2" t="s">
        <v>2215</v>
      </c>
      <c r="E913" s="2" t="s">
        <v>2164</v>
      </c>
      <c r="F913" s="43">
        <v>11200</v>
      </c>
      <c r="G913" s="93" t="s">
        <v>2021</v>
      </c>
      <c r="H913" s="93" t="s">
        <v>2021</v>
      </c>
      <c r="I913" s="43">
        <v>31</v>
      </c>
      <c r="J913" s="43" t="s">
        <v>172</v>
      </c>
      <c r="K913" s="43" t="s">
        <v>271</v>
      </c>
      <c r="L913" s="43" t="s">
        <v>159</v>
      </c>
      <c r="M913" s="43" t="s">
        <v>271</v>
      </c>
      <c r="N913" s="43" t="s">
        <v>159</v>
      </c>
      <c r="O913" s="2" t="str">
        <f t="shared" si="41"/>
        <v>('TUBE_CONTAINER','RTDATALAB','DNS','AL_DRAWING_TUBE','11200','AL 드로잉튜브','AL 드로잉튜브','31','Y','SYSTEM',NOW(),'SYSTEM',NOW()),</v>
      </c>
    </row>
    <row r="914" spans="1:15" x14ac:dyDescent="0.35">
      <c r="A914" s="43">
        <v>32</v>
      </c>
      <c r="B914" s="43" t="s">
        <v>1972</v>
      </c>
      <c r="C914" s="2" t="s">
        <v>1974</v>
      </c>
      <c r="D914" s="2" t="s">
        <v>2215</v>
      </c>
      <c r="E914" s="2" t="s">
        <v>2165</v>
      </c>
      <c r="F914" s="43" t="s">
        <v>2103</v>
      </c>
      <c r="G914" s="93" t="s">
        <v>2022</v>
      </c>
      <c r="H914" s="93" t="s">
        <v>2022</v>
      </c>
      <c r="I914" s="43">
        <v>32</v>
      </c>
      <c r="J914" s="43" t="s">
        <v>172</v>
      </c>
      <c r="K914" s="43" t="s">
        <v>271</v>
      </c>
      <c r="L914" s="43" t="s">
        <v>159</v>
      </c>
      <c r="M914" s="43" t="s">
        <v>271</v>
      </c>
      <c r="N914" s="43" t="s">
        <v>159</v>
      </c>
      <c r="O914" s="2" t="str">
        <f t="shared" si="41"/>
        <v>('GROUP_ID','RTDATALAB','DNS','PAPER_CONTAINER','DI','종이용기','종이용기','32','Y','SYSTEM',NOW(),'SYSTEM',NOW()),</v>
      </c>
    </row>
    <row r="915" spans="1:15" x14ac:dyDescent="0.35">
      <c r="A915" s="43">
        <v>33</v>
      </c>
      <c r="B915" s="43" t="s">
        <v>2165</v>
      </c>
      <c r="C915" s="2" t="s">
        <v>1974</v>
      </c>
      <c r="D915" s="2" t="s">
        <v>2215</v>
      </c>
      <c r="E915" s="2" t="s">
        <v>2166</v>
      </c>
      <c r="F915" s="43">
        <v>1000</v>
      </c>
      <c r="G915" s="93" t="s">
        <v>2023</v>
      </c>
      <c r="H915" s="93" t="s">
        <v>2023</v>
      </c>
      <c r="I915" s="43">
        <v>33</v>
      </c>
      <c r="J915" s="43" t="s">
        <v>172</v>
      </c>
      <c r="K915" s="43" t="s">
        <v>271</v>
      </c>
      <c r="L915" s="43" t="s">
        <v>159</v>
      </c>
      <c r="M915" s="43" t="s">
        <v>271</v>
      </c>
      <c r="N915" s="43" t="s">
        <v>159</v>
      </c>
      <c r="O915" s="2" t="str">
        <f t="shared" si="41"/>
        <v>('PAPER_CONTAINER','RTDATALAB','DNS','PAPER_CUP','1000','종이컵','종이컵','33','Y','SYSTEM',NOW(),'SYSTEM',NOW()),</v>
      </c>
    </row>
    <row r="916" spans="1:15" x14ac:dyDescent="0.35">
      <c r="A916" s="43">
        <v>34</v>
      </c>
      <c r="B916" s="43" t="s">
        <v>2165</v>
      </c>
      <c r="C916" s="2" t="s">
        <v>1974</v>
      </c>
      <c r="D916" s="2" t="s">
        <v>2215</v>
      </c>
      <c r="E916" s="2" t="s">
        <v>2127</v>
      </c>
      <c r="F916" s="43">
        <v>1100</v>
      </c>
      <c r="G916" s="93" t="s">
        <v>1641</v>
      </c>
      <c r="H916" s="93" t="s">
        <v>1641</v>
      </c>
      <c r="I916" s="43">
        <v>34</v>
      </c>
      <c r="J916" s="43" t="s">
        <v>172</v>
      </c>
      <c r="K916" s="43" t="s">
        <v>271</v>
      </c>
      <c r="L916" s="43" t="s">
        <v>159</v>
      </c>
      <c r="M916" s="43" t="s">
        <v>271</v>
      </c>
      <c r="N916" s="43" t="s">
        <v>159</v>
      </c>
      <c r="O916" s="2" t="str">
        <f t="shared" si="41"/>
        <v>('PAPER_CONTAINER','RTDATALAB','DNS','CARTON','1100','종이팩','종이팩','34','Y','SYSTEM',NOW(),'SYSTEM',NOW()),</v>
      </c>
    </row>
    <row r="917" spans="1:15" x14ac:dyDescent="0.35">
      <c r="A917" s="43">
        <v>35</v>
      </c>
      <c r="B917" s="43" t="s">
        <v>1972</v>
      </c>
      <c r="C917" s="2" t="s">
        <v>1974</v>
      </c>
      <c r="D917" s="2" t="s">
        <v>2215</v>
      </c>
      <c r="E917" s="2" t="s">
        <v>2167</v>
      </c>
      <c r="F917" s="43" t="s">
        <v>2104</v>
      </c>
      <c r="G917" s="93" t="s">
        <v>2024</v>
      </c>
      <c r="H917" s="93" t="s">
        <v>2024</v>
      </c>
      <c r="I917" s="43">
        <v>35</v>
      </c>
      <c r="J917" s="43" t="s">
        <v>172</v>
      </c>
      <c r="K917" s="43" t="s">
        <v>271</v>
      </c>
      <c r="L917" s="43" t="s">
        <v>159</v>
      </c>
      <c r="M917" s="43" t="s">
        <v>271</v>
      </c>
      <c r="N917" s="43" t="s">
        <v>159</v>
      </c>
      <c r="O917" s="2" t="str">
        <f t="shared" si="41"/>
        <v>('GROUP_ID','RTDATALAB','DNS','COMPOUND_CONTAINER','DJ','복합용기','복합용기','35','Y','SYSTEM',NOW(),'SYSTEM',NOW()),</v>
      </c>
    </row>
    <row r="918" spans="1:15" x14ac:dyDescent="0.35">
      <c r="A918" s="43">
        <v>36</v>
      </c>
      <c r="B918" s="43" t="s">
        <v>2167</v>
      </c>
      <c r="C918" s="2" t="s">
        <v>1974</v>
      </c>
      <c r="D918" s="2" t="s">
        <v>2215</v>
      </c>
      <c r="E918" s="2" t="s">
        <v>2168</v>
      </c>
      <c r="F918" s="43">
        <v>1000</v>
      </c>
      <c r="G918" s="93" t="s">
        <v>2025</v>
      </c>
      <c r="H918" s="93" t="s">
        <v>2025</v>
      </c>
      <c r="I918" s="43">
        <v>36</v>
      </c>
      <c r="J918" s="43" t="s">
        <v>172</v>
      </c>
      <c r="K918" s="43" t="s">
        <v>271</v>
      </c>
      <c r="L918" s="43" t="s">
        <v>159</v>
      </c>
      <c r="M918" s="43" t="s">
        <v>271</v>
      </c>
      <c r="N918" s="43" t="s">
        <v>159</v>
      </c>
      <c r="O918" s="2" t="str">
        <f t="shared" si="41"/>
        <v>('COMPOUND_CONTAINER','RTDATALAB','DNS','BILLARD_CONTAINER','1000','빌라드용기 ','빌라드용기 ','36','Y','SYSTEM',NOW(),'SYSTEM',NOW()),</v>
      </c>
    </row>
    <row r="919" spans="1:15" x14ac:dyDescent="0.35">
      <c r="A919" s="43">
        <v>37</v>
      </c>
      <c r="B919" s="43" t="s">
        <v>2167</v>
      </c>
      <c r="C919" s="2" t="s">
        <v>1974</v>
      </c>
      <c r="D919" s="2" t="s">
        <v>2215</v>
      </c>
      <c r="E919" s="2" t="s">
        <v>2169</v>
      </c>
      <c r="F919" s="43">
        <v>1100</v>
      </c>
      <c r="G919" s="93" t="s">
        <v>2026</v>
      </c>
      <c r="H919" s="93" t="s">
        <v>2026</v>
      </c>
      <c r="I919" s="43">
        <v>37</v>
      </c>
      <c r="J919" s="43" t="s">
        <v>172</v>
      </c>
      <c r="K919" s="43" t="s">
        <v>271</v>
      </c>
      <c r="L919" s="43" t="s">
        <v>159</v>
      </c>
      <c r="M919" s="43" t="s">
        <v>271</v>
      </c>
      <c r="N919" s="43" t="s">
        <v>159</v>
      </c>
      <c r="O919" s="2" t="str">
        <f t="shared" si="41"/>
        <v>('COMPOUND_CONTAINER','RTDATALAB','DNS','PVC_CANS','1100','PVC 캔','PVC 캔','37','Y','SYSTEM',NOW(),'SYSTEM',NOW()),</v>
      </c>
    </row>
    <row r="920" spans="1:15" x14ac:dyDescent="0.35">
      <c r="A920" s="43">
        <v>38</v>
      </c>
      <c r="B920" s="43" t="s">
        <v>1972</v>
      </c>
      <c r="C920" s="2" t="s">
        <v>1974</v>
      </c>
      <c r="D920" s="2" t="s">
        <v>2215</v>
      </c>
      <c r="E920" s="2" t="s">
        <v>2128</v>
      </c>
      <c r="F920" s="43" t="s">
        <v>2105</v>
      </c>
      <c r="G920" s="93" t="s">
        <v>2027</v>
      </c>
      <c r="H920" s="93" t="s">
        <v>2027</v>
      </c>
      <c r="I920" s="43">
        <v>38</v>
      </c>
      <c r="J920" s="43" t="s">
        <v>172</v>
      </c>
      <c r="K920" s="43" t="s">
        <v>271</v>
      </c>
      <c r="L920" s="43" t="s">
        <v>159</v>
      </c>
      <c r="M920" s="43" t="s">
        <v>271</v>
      </c>
      <c r="N920" s="43" t="s">
        <v>159</v>
      </c>
      <c r="O920" s="2" t="str">
        <f t="shared" si="41"/>
        <v>('GROUP_ID','RTDATALAB','DNS','CAN','DK','캔','캔','38','Y','SYSTEM',NOW(),'SYSTEM',NOW()),</v>
      </c>
    </row>
    <row r="921" spans="1:15" x14ac:dyDescent="0.35">
      <c r="A921" s="43">
        <v>39</v>
      </c>
      <c r="B921" s="43" t="s">
        <v>2128</v>
      </c>
      <c r="C921" s="2" t="s">
        <v>1974</v>
      </c>
      <c r="D921" s="2" t="s">
        <v>2215</v>
      </c>
      <c r="E921" s="2" t="s">
        <v>2170</v>
      </c>
      <c r="F921" s="43">
        <v>1000</v>
      </c>
      <c r="G921" s="93" t="s">
        <v>2028</v>
      </c>
      <c r="H921" s="93" t="s">
        <v>2028</v>
      </c>
      <c r="I921" s="43">
        <v>39</v>
      </c>
      <c r="J921" s="43" t="s">
        <v>172</v>
      </c>
      <c r="K921" s="43" t="s">
        <v>271</v>
      </c>
      <c r="L921" s="43" t="s">
        <v>159</v>
      </c>
      <c r="M921" s="43" t="s">
        <v>271</v>
      </c>
      <c r="N921" s="43" t="s">
        <v>159</v>
      </c>
      <c r="O921" s="2" t="str">
        <f t="shared" si="41"/>
        <v>('CAN','RTDATALAB','DNS','2PC_CAN','1000','2PC캔','2PC캔','39','Y','SYSTEM',NOW(),'SYSTEM',NOW()),</v>
      </c>
    </row>
    <row r="922" spans="1:15" x14ac:dyDescent="0.35">
      <c r="A922" s="43">
        <v>40</v>
      </c>
      <c r="B922" s="43" t="s">
        <v>2128</v>
      </c>
      <c r="C922" s="2" t="s">
        <v>1974</v>
      </c>
      <c r="D922" s="2" t="s">
        <v>2215</v>
      </c>
      <c r="E922" s="2" t="s">
        <v>2171</v>
      </c>
      <c r="F922" s="43">
        <v>1100</v>
      </c>
      <c r="G922" s="93" t="s">
        <v>2029</v>
      </c>
      <c r="H922" s="93" t="s">
        <v>2029</v>
      </c>
      <c r="I922" s="43">
        <v>40</v>
      </c>
      <c r="J922" s="43" t="s">
        <v>172</v>
      </c>
      <c r="K922" s="43" t="s">
        <v>271</v>
      </c>
      <c r="L922" s="43" t="s">
        <v>159</v>
      </c>
      <c r="M922" s="43" t="s">
        <v>271</v>
      </c>
      <c r="N922" s="43" t="s">
        <v>159</v>
      </c>
      <c r="O922" s="2" t="str">
        <f t="shared" si="41"/>
        <v>('CAN','RTDATALAB','DNS','3PC_CAN','1100','3PC캔','3PC캔','40','Y','SYSTEM',NOW(),'SYSTEM',NOW()),</v>
      </c>
    </row>
    <row r="923" spans="1:15" x14ac:dyDescent="0.35">
      <c r="A923" s="43">
        <v>41</v>
      </c>
      <c r="B923" s="43" t="s">
        <v>2128</v>
      </c>
      <c r="C923" s="2" t="s">
        <v>1974</v>
      </c>
      <c r="D923" s="2" t="s">
        <v>2215</v>
      </c>
      <c r="E923" s="2" t="s">
        <v>2129</v>
      </c>
      <c r="F923" s="43">
        <v>1200</v>
      </c>
      <c r="G923" s="93" t="s">
        <v>2030</v>
      </c>
      <c r="H923" s="93" t="s">
        <v>2030</v>
      </c>
      <c r="I923" s="43">
        <v>41</v>
      </c>
      <c r="J923" s="43" t="s">
        <v>172</v>
      </c>
      <c r="K923" s="43" t="s">
        <v>271</v>
      </c>
      <c r="L923" s="43" t="s">
        <v>159</v>
      </c>
      <c r="M923" s="43" t="s">
        <v>271</v>
      </c>
      <c r="N923" s="43" t="s">
        <v>159</v>
      </c>
      <c r="O923" s="2" t="str">
        <f t="shared" si="41"/>
        <v>('CAN','RTDATALAB','DNS','MISCELLANEOUS','1200','잡관','잡관','41','Y','SYSTEM',NOW(),'SYSTEM',NOW()),</v>
      </c>
    </row>
    <row r="924" spans="1:15" x14ac:dyDescent="0.35">
      <c r="A924" s="43">
        <v>42</v>
      </c>
      <c r="B924" s="43" t="s">
        <v>2128</v>
      </c>
      <c r="C924" s="2" t="s">
        <v>1974</v>
      </c>
      <c r="D924" s="2" t="s">
        <v>2215</v>
      </c>
      <c r="E924" s="2" t="s">
        <v>2172</v>
      </c>
      <c r="F924" s="43">
        <v>1300</v>
      </c>
      <c r="G924" s="93" t="s">
        <v>2031</v>
      </c>
      <c r="H924" s="93" t="s">
        <v>2031</v>
      </c>
      <c r="I924" s="43">
        <v>42</v>
      </c>
      <c r="J924" s="43" t="s">
        <v>172</v>
      </c>
      <c r="K924" s="43" t="s">
        <v>271</v>
      </c>
      <c r="L924" s="43" t="s">
        <v>159</v>
      </c>
      <c r="M924" s="43" t="s">
        <v>271</v>
      </c>
      <c r="N924" s="43" t="s">
        <v>159</v>
      </c>
      <c r="O924" s="2" t="str">
        <f t="shared" si="41"/>
        <v>('CAN','RTDATALAB','DNS','AEROSOL_CAN','1300','에어로졸캔','에어로졸캔','42','Y','SYSTEM',NOW(),'SYSTEM',NOW()),</v>
      </c>
    </row>
    <row r="925" spans="1:15" x14ac:dyDescent="0.35">
      <c r="A925" s="43">
        <v>43</v>
      </c>
      <c r="B925" s="43" t="s">
        <v>1972</v>
      </c>
      <c r="C925" s="2" t="s">
        <v>1974</v>
      </c>
      <c r="D925" s="2" t="s">
        <v>2215</v>
      </c>
      <c r="E925" s="2" t="s">
        <v>2130</v>
      </c>
      <c r="F925" s="43" t="s">
        <v>2106</v>
      </c>
      <c r="G925" s="93" t="s">
        <v>2032</v>
      </c>
      <c r="H925" s="93" t="s">
        <v>2032</v>
      </c>
      <c r="I925" s="43">
        <v>43</v>
      </c>
      <c r="J925" s="43" t="s">
        <v>172</v>
      </c>
      <c r="K925" s="43" t="s">
        <v>271</v>
      </c>
      <c r="L925" s="43" t="s">
        <v>159</v>
      </c>
      <c r="M925" s="43" t="s">
        <v>271</v>
      </c>
      <c r="N925" s="43" t="s">
        <v>159</v>
      </c>
      <c r="O925" s="2" t="str">
        <f t="shared" si="41"/>
        <v>('GROUP_ID','RTDATALAB','DNS','CAP','DL','캡','캡','43','Y','SYSTEM',NOW(),'SYSTEM',NOW()),</v>
      </c>
    </row>
    <row r="926" spans="1:15" x14ac:dyDescent="0.35">
      <c r="A926" s="43">
        <v>44</v>
      </c>
      <c r="B926" s="43" t="s">
        <v>2130</v>
      </c>
      <c r="C926" s="2" t="s">
        <v>1974</v>
      </c>
      <c r="D926" s="2" t="s">
        <v>2215</v>
      </c>
      <c r="E926" s="2" t="s">
        <v>2173</v>
      </c>
      <c r="F926" s="43">
        <v>1000</v>
      </c>
      <c r="G926" s="93" t="s">
        <v>2033</v>
      </c>
      <c r="H926" s="93" t="s">
        <v>2033</v>
      </c>
      <c r="I926" s="43">
        <v>44</v>
      </c>
      <c r="J926" s="43" t="s">
        <v>172</v>
      </c>
      <c r="K926" s="43" t="s">
        <v>271</v>
      </c>
      <c r="L926" s="43" t="s">
        <v>159</v>
      </c>
      <c r="M926" s="43" t="s">
        <v>271</v>
      </c>
      <c r="N926" s="43" t="s">
        <v>159</v>
      </c>
      <c r="O926" s="2" t="str">
        <f t="shared" si="41"/>
        <v>('CAP','RTDATALAB','DNS','INJECTION_CAP','1000','사출캡','사출캡','44','Y','SYSTEM',NOW(),'SYSTEM',NOW()),</v>
      </c>
    </row>
    <row r="927" spans="1:15" x14ac:dyDescent="0.35">
      <c r="A927" s="43">
        <v>45</v>
      </c>
      <c r="B927" s="43" t="s">
        <v>2130</v>
      </c>
      <c r="C927" s="2" t="s">
        <v>1974</v>
      </c>
      <c r="D927" s="2" t="s">
        <v>2215</v>
      </c>
      <c r="E927" s="2" t="s">
        <v>2174</v>
      </c>
      <c r="F927" s="43">
        <v>1100</v>
      </c>
      <c r="G927" s="93" t="s">
        <v>2034</v>
      </c>
      <c r="H927" s="93" t="s">
        <v>2034</v>
      </c>
      <c r="I927" s="43">
        <v>45</v>
      </c>
      <c r="J927" s="43" t="s">
        <v>172</v>
      </c>
      <c r="K927" s="43" t="s">
        <v>271</v>
      </c>
      <c r="L927" s="43" t="s">
        <v>159</v>
      </c>
      <c r="M927" s="43" t="s">
        <v>271</v>
      </c>
      <c r="N927" s="43" t="s">
        <v>159</v>
      </c>
      <c r="O927" s="2" t="str">
        <f t="shared" si="41"/>
        <v>('CAP','RTDATALAB','DNS','THERMOFORMING_CAP','1100','열형성캡','열형성캡','45','Y','SYSTEM',NOW(),'SYSTEM',NOW()),</v>
      </c>
    </row>
    <row r="928" spans="1:15" x14ac:dyDescent="0.35">
      <c r="A928" s="43">
        <v>46</v>
      </c>
      <c r="B928" s="43" t="s">
        <v>2130</v>
      </c>
      <c r="C928" s="2" t="s">
        <v>1974</v>
      </c>
      <c r="D928" s="2" t="s">
        <v>2215</v>
      </c>
      <c r="E928" s="2" t="s">
        <v>2131</v>
      </c>
      <c r="F928" s="43">
        <v>1200</v>
      </c>
      <c r="G928" s="93" t="s">
        <v>2035</v>
      </c>
      <c r="H928" s="93" t="s">
        <v>2035</v>
      </c>
      <c r="I928" s="43">
        <v>46</v>
      </c>
      <c r="J928" s="43" t="s">
        <v>172</v>
      </c>
      <c r="K928" s="43" t="s">
        <v>271</v>
      </c>
      <c r="L928" s="43" t="s">
        <v>159</v>
      </c>
      <c r="M928" s="43" t="s">
        <v>271</v>
      </c>
      <c r="N928" s="43" t="s">
        <v>159</v>
      </c>
      <c r="O928" s="2" t="str">
        <f t="shared" si="41"/>
        <v>('CAP','RTDATALAB','DNS','PUMP','1200','펌프','펌프','46','Y','SYSTEM',NOW(),'SYSTEM',NOW()),</v>
      </c>
    </row>
    <row r="929" spans="1:15" x14ac:dyDescent="0.35">
      <c r="A929" s="43">
        <v>47</v>
      </c>
      <c r="B929" s="43" t="s">
        <v>2130</v>
      </c>
      <c r="C929" s="2" t="s">
        <v>1974</v>
      </c>
      <c r="D929" s="2" t="s">
        <v>2215</v>
      </c>
      <c r="E929" s="2" t="s">
        <v>2175</v>
      </c>
      <c r="F929" s="43">
        <v>1300</v>
      </c>
      <c r="G929" s="93" t="s">
        <v>2036</v>
      </c>
      <c r="H929" s="93" t="s">
        <v>2036</v>
      </c>
      <c r="I929" s="43">
        <v>47</v>
      </c>
      <c r="J929" s="43" t="s">
        <v>172</v>
      </c>
      <c r="K929" s="43" t="s">
        <v>271</v>
      </c>
      <c r="L929" s="43" t="s">
        <v>159</v>
      </c>
      <c r="M929" s="43" t="s">
        <v>271</v>
      </c>
      <c r="N929" s="43" t="s">
        <v>159</v>
      </c>
      <c r="O929" s="2" t="str">
        <f t="shared" si="41"/>
        <v>('CAP','RTDATALAB','DNS','METAL_CAP','1300','금속캡','금속캡','47','Y','SYSTEM',NOW(),'SYSTEM',NOW()),</v>
      </c>
    </row>
    <row r="930" spans="1:15" x14ac:dyDescent="0.35">
      <c r="A930" s="43">
        <v>48</v>
      </c>
      <c r="B930" s="43" t="s">
        <v>1972</v>
      </c>
      <c r="C930" s="2" t="s">
        <v>1974</v>
      </c>
      <c r="D930" s="2" t="s">
        <v>2215</v>
      </c>
      <c r="E930" s="2" t="s">
        <v>2176</v>
      </c>
      <c r="F930" s="43" t="s">
        <v>2107</v>
      </c>
      <c r="G930" s="93" t="s">
        <v>2037</v>
      </c>
      <c r="H930" s="93" t="s">
        <v>2037</v>
      </c>
      <c r="I930" s="43">
        <v>48</v>
      </c>
      <c r="J930" s="43" t="s">
        <v>172</v>
      </c>
      <c r="K930" s="43" t="s">
        <v>271</v>
      </c>
      <c r="L930" s="43" t="s">
        <v>159</v>
      </c>
      <c r="M930" s="43" t="s">
        <v>271</v>
      </c>
      <c r="N930" s="43" t="s">
        <v>159</v>
      </c>
      <c r="O930" s="2" t="str">
        <f t="shared" si="41"/>
        <v>('GROUP_ID','RTDATALAB','DNS','PLASTIC_CASE','DM','플라스틱케이스','플라스틱케이스','48','Y','SYSTEM',NOW(),'SYSTEM',NOW()),</v>
      </c>
    </row>
    <row r="931" spans="1:15" x14ac:dyDescent="0.35">
      <c r="A931" s="43">
        <v>49</v>
      </c>
      <c r="B931" s="43" t="s">
        <v>2176</v>
      </c>
      <c r="C931" s="2" t="s">
        <v>1974</v>
      </c>
      <c r="D931" s="2" t="s">
        <v>2215</v>
      </c>
      <c r="E931" s="2" t="s">
        <v>2176</v>
      </c>
      <c r="F931" s="43">
        <v>1000</v>
      </c>
      <c r="G931" s="93" t="s">
        <v>2038</v>
      </c>
      <c r="H931" s="93" t="s">
        <v>2038</v>
      </c>
      <c r="I931" s="43">
        <v>49</v>
      </c>
      <c r="J931" s="43" t="s">
        <v>172</v>
      </c>
      <c r="K931" s="43" t="s">
        <v>271</v>
      </c>
      <c r="L931" s="43" t="s">
        <v>159</v>
      </c>
      <c r="M931" s="43" t="s">
        <v>271</v>
      </c>
      <c r="N931" s="43" t="s">
        <v>159</v>
      </c>
      <c r="O931" s="2" t="str">
        <f t="shared" si="41"/>
        <v>('PLASTIC_CASE','RTDATALAB','DNS','PLASTIC_CASE','1000','플라스틱케이스 ','플라스틱케이스 ','49','Y','SYSTEM',NOW(),'SYSTEM',NOW()),</v>
      </c>
    </row>
    <row r="932" spans="1:15" x14ac:dyDescent="0.35">
      <c r="A932" s="43">
        <v>50</v>
      </c>
      <c r="B932" s="43" t="s">
        <v>1972</v>
      </c>
      <c r="C932" s="2" t="s">
        <v>1974</v>
      </c>
      <c r="D932" s="2" t="s">
        <v>2215</v>
      </c>
      <c r="E932" s="2" t="s">
        <v>2132</v>
      </c>
      <c r="F932" s="43" t="s">
        <v>2108</v>
      </c>
      <c r="G932" s="93" t="s">
        <v>2039</v>
      </c>
      <c r="H932" s="93" t="s">
        <v>2039</v>
      </c>
      <c r="I932" s="43">
        <v>50</v>
      </c>
      <c r="J932" s="43" t="s">
        <v>172</v>
      </c>
      <c r="K932" s="43" t="s">
        <v>271</v>
      </c>
      <c r="L932" s="43" t="s">
        <v>159</v>
      </c>
      <c r="M932" s="43" t="s">
        <v>271</v>
      </c>
      <c r="N932" s="43" t="s">
        <v>159</v>
      </c>
      <c r="O932" s="2" t="str">
        <f t="shared" si="41"/>
        <v>('GROUP_ID','RTDATALAB','DNS','BOX','DN','박스','박스','50','Y','SYSTEM',NOW(),'SYSTEM',NOW()),</v>
      </c>
    </row>
    <row r="933" spans="1:15" x14ac:dyDescent="0.35">
      <c r="A933" s="43">
        <v>51</v>
      </c>
      <c r="B933" s="43" t="s">
        <v>2132</v>
      </c>
      <c r="C933" s="2" t="s">
        <v>1974</v>
      </c>
      <c r="D933" s="2" t="s">
        <v>2215</v>
      </c>
      <c r="E933" s="2" t="s">
        <v>2177</v>
      </c>
      <c r="F933" s="43">
        <v>1000</v>
      </c>
      <c r="G933" s="93" t="s">
        <v>2040</v>
      </c>
      <c r="H933" s="93" t="s">
        <v>2040</v>
      </c>
      <c r="I933" s="43">
        <v>51</v>
      </c>
      <c r="J933" s="43" t="s">
        <v>172</v>
      </c>
      <c r="K933" s="43" t="s">
        <v>271</v>
      </c>
      <c r="L933" s="43" t="s">
        <v>159</v>
      </c>
      <c r="M933" s="43" t="s">
        <v>271</v>
      </c>
      <c r="N933" s="43" t="s">
        <v>159</v>
      </c>
      <c r="O933" s="2" t="str">
        <f t="shared" si="41"/>
        <v>('BOX','RTDATALAB','DNS','A-1_TYPE_BOX','1000','A-1형 박스 ','A-1형 박스 ','51','Y','SYSTEM',NOW(),'SYSTEM',NOW()),</v>
      </c>
    </row>
    <row r="934" spans="1:15" x14ac:dyDescent="0.35">
      <c r="A934" s="43">
        <v>52</v>
      </c>
      <c r="B934" s="43" t="s">
        <v>2132</v>
      </c>
      <c r="C934" s="2" t="s">
        <v>1974</v>
      </c>
      <c r="D934" s="2" t="s">
        <v>2215</v>
      </c>
      <c r="E934" s="2" t="s">
        <v>2178</v>
      </c>
      <c r="F934" s="43">
        <v>1100</v>
      </c>
      <c r="G934" s="93" t="s">
        <v>2041</v>
      </c>
      <c r="H934" s="93" t="s">
        <v>2041</v>
      </c>
      <c r="I934" s="43">
        <v>52</v>
      </c>
      <c r="J934" s="43" t="s">
        <v>172</v>
      </c>
      <c r="K934" s="43" t="s">
        <v>271</v>
      </c>
      <c r="L934" s="43" t="s">
        <v>159</v>
      </c>
      <c r="M934" s="43" t="s">
        <v>271</v>
      </c>
      <c r="N934" s="43" t="s">
        <v>159</v>
      </c>
      <c r="O934" s="2" t="str">
        <f t="shared" si="41"/>
        <v>('BOX','RTDATALAB','DNS','WRC_BOX','1100','WRC박스','WRC박스','52','Y','SYSTEM',NOW(),'SYSTEM',NOW()),</v>
      </c>
    </row>
    <row r="935" spans="1:15" x14ac:dyDescent="0.35">
      <c r="A935" s="43">
        <v>53</v>
      </c>
      <c r="B935" s="43" t="s">
        <v>2132</v>
      </c>
      <c r="C935" s="2" t="s">
        <v>1974</v>
      </c>
      <c r="D935" s="2" t="s">
        <v>2215</v>
      </c>
      <c r="E935" s="2" t="s">
        <v>2179</v>
      </c>
      <c r="F935" s="43">
        <v>1200</v>
      </c>
      <c r="G935" s="93" t="s">
        <v>2042</v>
      </c>
      <c r="H935" s="93" t="s">
        <v>2042</v>
      </c>
      <c r="I935" s="43">
        <v>53</v>
      </c>
      <c r="J935" s="43" t="s">
        <v>172</v>
      </c>
      <c r="K935" s="43" t="s">
        <v>271</v>
      </c>
      <c r="L935" s="43" t="s">
        <v>159</v>
      </c>
      <c r="M935" s="43" t="s">
        <v>271</v>
      </c>
      <c r="N935" s="43" t="s">
        <v>159</v>
      </c>
      <c r="O935" s="2" t="str">
        <f t="shared" si="41"/>
        <v>('BOX','RTDATALAB','DNS','OPEN_BOX','1200','오픈박스','오픈박스','53','Y','SYSTEM',NOW(),'SYSTEM',NOW()),</v>
      </c>
    </row>
    <row r="936" spans="1:15" x14ac:dyDescent="0.35">
      <c r="A936" s="43">
        <v>54</v>
      </c>
      <c r="B936" s="43" t="s">
        <v>2132</v>
      </c>
      <c r="C936" s="2" t="s">
        <v>1974</v>
      </c>
      <c r="D936" s="2" t="s">
        <v>2215</v>
      </c>
      <c r="E936" s="2" t="s">
        <v>2180</v>
      </c>
      <c r="F936" s="43">
        <v>1300</v>
      </c>
      <c r="G936" s="93" t="s">
        <v>2043</v>
      </c>
      <c r="H936" s="93" t="s">
        <v>2043</v>
      </c>
      <c r="I936" s="43">
        <v>54</v>
      </c>
      <c r="J936" s="43" t="s">
        <v>172</v>
      </c>
      <c r="K936" s="43" t="s">
        <v>271</v>
      </c>
      <c r="L936" s="43" t="s">
        <v>159</v>
      </c>
      <c r="M936" s="43" t="s">
        <v>271</v>
      </c>
      <c r="N936" s="43" t="s">
        <v>159</v>
      </c>
      <c r="O936" s="2" t="str">
        <f t="shared" si="41"/>
        <v>('BOX','RTDATALAB','DNS','GIFT_BOX','1300','선물박스','선물박스','54','Y','SYSTEM',NOW(),'SYSTEM',NOW()),</v>
      </c>
    </row>
    <row r="937" spans="1:15" x14ac:dyDescent="0.35">
      <c r="A937" s="43">
        <v>55</v>
      </c>
      <c r="B937" s="43" t="s">
        <v>1972</v>
      </c>
      <c r="C937" s="2" t="s">
        <v>1974</v>
      </c>
      <c r="D937" s="2" t="s">
        <v>2215</v>
      </c>
      <c r="E937" s="2" t="s">
        <v>2181</v>
      </c>
      <c r="F937" s="43" t="s">
        <v>2109</v>
      </c>
      <c r="G937" s="93" t="s">
        <v>2044</v>
      </c>
      <c r="H937" s="93" t="s">
        <v>2044</v>
      </c>
      <c r="I937" s="43">
        <v>55</v>
      </c>
      <c r="J937" s="43" t="s">
        <v>172</v>
      </c>
      <c r="K937" s="43" t="s">
        <v>271</v>
      </c>
      <c r="L937" s="43" t="s">
        <v>159</v>
      </c>
      <c r="M937" s="43" t="s">
        <v>271</v>
      </c>
      <c r="N937" s="43" t="s">
        <v>159</v>
      </c>
      <c r="O937" s="2" t="str">
        <f t="shared" si="41"/>
        <v>('GROUP_ID','RTDATALAB','DNS','BOX_PAPER','DO','박스간지','박스간지','55','Y','SYSTEM',NOW(),'SYSTEM',NOW()),</v>
      </c>
    </row>
    <row r="938" spans="1:15" x14ac:dyDescent="0.35">
      <c r="A938" s="43">
        <v>56</v>
      </c>
      <c r="B938" s="43" t="s">
        <v>2181</v>
      </c>
      <c r="C938" s="2" t="s">
        <v>1974</v>
      </c>
      <c r="D938" s="2" t="s">
        <v>2215</v>
      </c>
      <c r="E938" s="2" t="s">
        <v>2133</v>
      </c>
      <c r="F938" s="43">
        <v>1000</v>
      </c>
      <c r="G938" s="93" t="s">
        <v>2045</v>
      </c>
      <c r="H938" s="93" t="s">
        <v>2045</v>
      </c>
      <c r="I938" s="43">
        <v>56</v>
      </c>
      <c r="J938" s="43" t="s">
        <v>172</v>
      </c>
      <c r="K938" s="43" t="s">
        <v>271</v>
      </c>
      <c r="L938" s="43" t="s">
        <v>159</v>
      </c>
      <c r="M938" s="43" t="s">
        <v>271</v>
      </c>
      <c r="N938" s="43" t="s">
        <v>159</v>
      </c>
      <c r="O938" s="2" t="str">
        <f t="shared" si="41"/>
        <v>('BOX_PAPER','RTDATALAB','DNS','DAEGANJI','1000','대간지','대간지','56','Y','SYSTEM',NOW(),'SYSTEM',NOW()),</v>
      </c>
    </row>
    <row r="939" spans="1:15" x14ac:dyDescent="0.35">
      <c r="A939" s="43">
        <v>57</v>
      </c>
      <c r="B939" s="43" t="s">
        <v>2181</v>
      </c>
      <c r="C939" s="2" t="s">
        <v>1974</v>
      </c>
      <c r="D939" s="2" t="s">
        <v>2215</v>
      </c>
      <c r="E939" s="2" t="s">
        <v>2134</v>
      </c>
      <c r="F939" s="43">
        <v>1100</v>
      </c>
      <c r="G939" s="93" t="s">
        <v>2046</v>
      </c>
      <c r="H939" s="93" t="s">
        <v>2046</v>
      </c>
      <c r="I939" s="43">
        <v>57</v>
      </c>
      <c r="J939" s="43" t="s">
        <v>172</v>
      </c>
      <c r="K939" s="43" t="s">
        <v>271</v>
      </c>
      <c r="L939" s="43" t="s">
        <v>159</v>
      </c>
      <c r="M939" s="43" t="s">
        <v>271</v>
      </c>
      <c r="N939" s="43" t="s">
        <v>159</v>
      </c>
      <c r="O939" s="2" t="str">
        <f t="shared" si="41"/>
        <v>('BOX_PAPER','RTDATALAB','DNS','SOGANJI','1100','소간지','소간지','57','Y','SYSTEM',NOW(),'SYSTEM',NOW()),</v>
      </c>
    </row>
    <row r="940" spans="1:15" x14ac:dyDescent="0.35">
      <c r="A940" s="43">
        <v>58</v>
      </c>
      <c r="B940" s="43" t="s">
        <v>2181</v>
      </c>
      <c r="C940" s="2" t="s">
        <v>1974</v>
      </c>
      <c r="D940" s="2" t="s">
        <v>2215</v>
      </c>
      <c r="E940" s="2" t="s">
        <v>2182</v>
      </c>
      <c r="F940" s="43">
        <v>1200</v>
      </c>
      <c r="G940" s="93" t="s">
        <v>2047</v>
      </c>
      <c r="H940" s="93" t="s">
        <v>2047</v>
      </c>
      <c r="I940" s="43">
        <v>58</v>
      </c>
      <c r="J940" s="43" t="s">
        <v>172</v>
      </c>
      <c r="K940" s="43" t="s">
        <v>271</v>
      </c>
      <c r="L940" s="43" t="s">
        <v>159</v>
      </c>
      <c r="M940" s="43" t="s">
        <v>271</v>
      </c>
      <c r="N940" s="43" t="s">
        <v>159</v>
      </c>
      <c r="O940" s="2" t="str">
        <f t="shared" si="41"/>
        <v>('BOX_PAPER','RTDATALAB','DNS','HONEY_CELL','1200','허니셀','허니셀','58','Y','SYSTEM',NOW(),'SYSTEM',NOW()),</v>
      </c>
    </row>
    <row r="941" spans="1:15" x14ac:dyDescent="0.35">
      <c r="A941" s="43">
        <v>59</v>
      </c>
      <c r="B941" s="43" t="s">
        <v>2181</v>
      </c>
      <c r="C941" s="2" t="s">
        <v>1974</v>
      </c>
      <c r="D941" s="2" t="s">
        <v>2215</v>
      </c>
      <c r="E941" s="2" t="s">
        <v>2135</v>
      </c>
      <c r="F941" s="43">
        <v>1300</v>
      </c>
      <c r="G941" s="93" t="s">
        <v>2048</v>
      </c>
      <c r="H941" s="93" t="s">
        <v>2048</v>
      </c>
      <c r="I941" s="43">
        <v>59</v>
      </c>
      <c r="J941" s="43" t="s">
        <v>172</v>
      </c>
      <c r="K941" s="43" t="s">
        <v>271</v>
      </c>
      <c r="L941" s="43" t="s">
        <v>159</v>
      </c>
      <c r="M941" s="43" t="s">
        <v>271</v>
      </c>
      <c r="N941" s="43" t="s">
        <v>159</v>
      </c>
      <c r="O941" s="2" t="str">
        <f t="shared" si="41"/>
        <v>('BOX_PAPER','RTDATALAB','DNS','CONTOUR','1300','윤곽','윤곽','59','Y','SYSTEM',NOW(),'SYSTEM',NOW()),</v>
      </c>
    </row>
    <row r="942" spans="1:15" x14ac:dyDescent="0.35">
      <c r="A942" s="43">
        <v>60</v>
      </c>
      <c r="B942" s="43" t="s">
        <v>2181</v>
      </c>
      <c r="C942" s="2" t="s">
        <v>1974</v>
      </c>
      <c r="D942" s="2" t="s">
        <v>2215</v>
      </c>
      <c r="E942" s="2" t="s">
        <v>2136</v>
      </c>
      <c r="F942" s="43">
        <v>1400</v>
      </c>
      <c r="G942" s="93" t="s">
        <v>2049</v>
      </c>
      <c r="H942" s="93" t="s">
        <v>2049</v>
      </c>
      <c r="I942" s="43">
        <v>60</v>
      </c>
      <c r="J942" s="43" t="s">
        <v>172</v>
      </c>
      <c r="K942" s="43" t="s">
        <v>271</v>
      </c>
      <c r="L942" s="43" t="s">
        <v>159</v>
      </c>
      <c r="M942" s="43" t="s">
        <v>271</v>
      </c>
      <c r="N942" s="43" t="s">
        <v>159</v>
      </c>
      <c r="O942" s="2" t="str">
        <f t="shared" si="41"/>
        <v>('BOX_PAPER','RTDATALAB','DNS','PAD','1400','패드','패드','60','Y','SYSTEM',NOW(),'SYSTEM',NOW()),</v>
      </c>
    </row>
    <row r="943" spans="1:15" x14ac:dyDescent="0.35">
      <c r="A943" s="43">
        <v>61</v>
      </c>
      <c r="B943" s="43" t="s">
        <v>1972</v>
      </c>
      <c r="C943" s="2" t="s">
        <v>1974</v>
      </c>
      <c r="D943" s="2" t="s">
        <v>2215</v>
      </c>
      <c r="E943" s="2" t="s">
        <v>2137</v>
      </c>
      <c r="F943" s="43" t="s">
        <v>2110</v>
      </c>
      <c r="G943" s="93" t="s">
        <v>2050</v>
      </c>
      <c r="H943" s="93" t="s">
        <v>2050</v>
      </c>
      <c r="I943" s="43">
        <v>61</v>
      </c>
      <c r="J943" s="43" t="s">
        <v>172</v>
      </c>
      <c r="K943" s="43" t="s">
        <v>271</v>
      </c>
      <c r="L943" s="43" t="s">
        <v>159</v>
      </c>
      <c r="M943" s="43" t="s">
        <v>271</v>
      </c>
      <c r="N943" s="43" t="s">
        <v>159</v>
      </c>
      <c r="O943" s="2" t="str">
        <f t="shared" si="41"/>
        <v>('GROUP_ID','RTDATALAB','DNS','DRAWER','DP','지함','지함','61','Y','SYSTEM',NOW(),'SYSTEM',NOW()),</v>
      </c>
    </row>
    <row r="944" spans="1:15" x14ac:dyDescent="0.35">
      <c r="A944" s="43">
        <v>62</v>
      </c>
      <c r="B944" s="43" t="s">
        <v>2137</v>
      </c>
      <c r="C944" s="2" t="s">
        <v>1974</v>
      </c>
      <c r="D944" s="2" t="s">
        <v>2215</v>
      </c>
      <c r="E944" s="2" t="s">
        <v>2137</v>
      </c>
      <c r="F944" s="43">
        <v>1000</v>
      </c>
      <c r="G944" s="93" t="s">
        <v>2050</v>
      </c>
      <c r="H944" s="93" t="s">
        <v>2050</v>
      </c>
      <c r="I944" s="43">
        <v>62</v>
      </c>
      <c r="J944" s="43" t="s">
        <v>172</v>
      </c>
      <c r="K944" s="43" t="s">
        <v>271</v>
      </c>
      <c r="L944" s="43" t="s">
        <v>159</v>
      </c>
      <c r="M944" s="43" t="s">
        <v>271</v>
      </c>
      <c r="N944" s="43" t="s">
        <v>159</v>
      </c>
      <c r="O944" s="2" t="str">
        <f t="shared" si="41"/>
        <v>('DRAWER','RTDATALAB','DNS','DRAWER','1000','지함','지함','62','Y','SYSTEM',NOW(),'SYSTEM',NOW()),</v>
      </c>
    </row>
    <row r="945" spans="1:15" x14ac:dyDescent="0.35">
      <c r="A945" s="43">
        <v>63</v>
      </c>
      <c r="B945" s="43" t="s">
        <v>2137</v>
      </c>
      <c r="C945" s="2" t="s">
        <v>1974</v>
      </c>
      <c r="D945" s="2" t="s">
        <v>2215</v>
      </c>
      <c r="E945" s="2" t="s">
        <v>2138</v>
      </c>
      <c r="F945" s="43">
        <v>1100</v>
      </c>
      <c r="G945" s="93" t="s">
        <v>2051</v>
      </c>
      <c r="H945" s="93" t="s">
        <v>2051</v>
      </c>
      <c r="I945" s="43">
        <v>63</v>
      </c>
      <c r="J945" s="43" t="s">
        <v>172</v>
      </c>
      <c r="K945" s="43" t="s">
        <v>271</v>
      </c>
      <c r="L945" s="43" t="s">
        <v>159</v>
      </c>
      <c r="M945" s="43" t="s">
        <v>271</v>
      </c>
      <c r="N945" s="43" t="s">
        <v>159</v>
      </c>
      <c r="O945" s="2" t="str">
        <f t="shared" si="41"/>
        <v>('DRAWER','RTDATALAB','DNS','STOPPED','1100','중지함','중지함','63','Y','SYSTEM',NOW(),'SYSTEM',NOW()),</v>
      </c>
    </row>
    <row r="946" spans="1:15" x14ac:dyDescent="0.35">
      <c r="A946" s="43">
        <v>64</v>
      </c>
      <c r="B946" s="43" t="s">
        <v>2137</v>
      </c>
      <c r="C946" s="2" t="s">
        <v>1974</v>
      </c>
      <c r="D946" s="2" t="s">
        <v>2215</v>
      </c>
      <c r="E946" s="2" t="s">
        <v>2139</v>
      </c>
      <c r="F946" s="43">
        <v>1200</v>
      </c>
      <c r="G946" s="93" t="s">
        <v>2052</v>
      </c>
      <c r="H946" s="93" t="s">
        <v>2052</v>
      </c>
      <c r="I946" s="43">
        <v>64</v>
      </c>
      <c r="J946" s="43" t="s">
        <v>172</v>
      </c>
      <c r="K946" s="43" t="s">
        <v>271</v>
      </c>
      <c r="L946" s="43" t="s">
        <v>159</v>
      </c>
      <c r="M946" s="43" t="s">
        <v>271</v>
      </c>
      <c r="N946" s="43" t="s">
        <v>159</v>
      </c>
      <c r="O946" s="2" t="str">
        <f t="shared" si="41"/>
        <v>('DRAWER','RTDATALAB','DNS','IMAGINE','1200','상상자','상상자','64','Y','SYSTEM',NOW(),'SYSTEM',NOW()),</v>
      </c>
    </row>
    <row r="947" spans="1:15" x14ac:dyDescent="0.35">
      <c r="A947" s="43">
        <v>65</v>
      </c>
      <c r="B947" s="43" t="s">
        <v>2137</v>
      </c>
      <c r="C947" s="2" t="s">
        <v>1974</v>
      </c>
      <c r="D947" s="2" t="s">
        <v>2215</v>
      </c>
      <c r="E947" s="2" t="s">
        <v>2183</v>
      </c>
      <c r="F947" s="43">
        <v>1300</v>
      </c>
      <c r="G947" s="93" t="s">
        <v>2053</v>
      </c>
      <c r="H947" s="93" t="s">
        <v>2053</v>
      </c>
      <c r="I947" s="43">
        <v>65</v>
      </c>
      <c r="J947" s="43" t="s">
        <v>172</v>
      </c>
      <c r="K947" s="43" t="s">
        <v>271</v>
      </c>
      <c r="L947" s="43" t="s">
        <v>159</v>
      </c>
      <c r="M947" s="43" t="s">
        <v>271</v>
      </c>
      <c r="N947" s="43" t="s">
        <v>159</v>
      </c>
      <c r="O947" s="2" t="str">
        <f t="shared" si="41"/>
        <v>('DRAWER','RTDATALAB','DNS','LOWER_BOX','1300','하상자','하상자','65','Y','SYSTEM',NOW(),'SYSTEM',NOW()),</v>
      </c>
    </row>
    <row r="948" spans="1:15" x14ac:dyDescent="0.35">
      <c r="A948" s="43">
        <v>66</v>
      </c>
      <c r="B948" s="43" t="s">
        <v>2137</v>
      </c>
      <c r="C948" s="2" t="s">
        <v>1974</v>
      </c>
      <c r="D948" s="2" t="s">
        <v>2215</v>
      </c>
      <c r="E948" s="2" t="s">
        <v>2184</v>
      </c>
      <c r="F948" s="43">
        <v>1400</v>
      </c>
      <c r="G948" s="93" t="s">
        <v>2054</v>
      </c>
      <c r="H948" s="93" t="s">
        <v>2054</v>
      </c>
      <c r="I948" s="43">
        <v>66</v>
      </c>
      <c r="J948" s="43" t="s">
        <v>172</v>
      </c>
      <c r="K948" s="43" t="s">
        <v>271</v>
      </c>
      <c r="L948" s="43" t="s">
        <v>159</v>
      </c>
      <c r="M948" s="43" t="s">
        <v>271</v>
      </c>
      <c r="N948" s="43" t="s">
        <v>159</v>
      </c>
      <c r="O948" s="2" t="str">
        <f t="shared" ref="O948:O998" si="42">"("&amp;IF(B948="","NULL","'"&amp;B948&amp;"'")&amp;","&amp;IF(C948="","NULL","'"&amp;C948&amp;"'")&amp;","&amp;IF(D948="","NULL","'"&amp;D948&amp;"'")&amp;","&amp;IF(E948="","NULL","'"&amp;E948&amp;"'")&amp;","&amp;IF(F948="","NULL","'"&amp;F948&amp;"'")&amp;","&amp;IF(G948="","NULL","'"&amp;G948&amp;"'")&amp;","&amp;IF(H948="","NULL","'"&amp;H948&amp;"'")&amp;","&amp;IF(I948="","NULL","'"&amp;I948&amp;"'")&amp;",'"&amp;J948&amp;"','"&amp;K948&amp;"',"&amp;L948&amp;",'"&amp;M948&amp;"',"&amp;N948&amp;IF(A949="",");","),")</f>
        <v>('DRAWER','RTDATALAB','DNS','BAGGY_BOX','1400','싸바리지함','싸바리지함','66','Y','SYSTEM',NOW(),'SYSTEM',NOW()),</v>
      </c>
    </row>
    <row r="949" spans="1:15" x14ac:dyDescent="0.35">
      <c r="A949" s="43">
        <v>67</v>
      </c>
      <c r="B949" s="43" t="s">
        <v>2137</v>
      </c>
      <c r="C949" s="2" t="s">
        <v>1974</v>
      </c>
      <c r="D949" s="2" t="s">
        <v>2215</v>
      </c>
      <c r="E949" s="2" t="s">
        <v>2180</v>
      </c>
      <c r="F949" s="43">
        <v>1500</v>
      </c>
      <c r="G949" s="93" t="s">
        <v>2055</v>
      </c>
      <c r="H949" s="93" t="s">
        <v>2055</v>
      </c>
      <c r="I949" s="43">
        <v>67</v>
      </c>
      <c r="J949" s="43" t="s">
        <v>172</v>
      </c>
      <c r="K949" s="43" t="s">
        <v>271</v>
      </c>
      <c r="L949" s="43" t="s">
        <v>159</v>
      </c>
      <c r="M949" s="43" t="s">
        <v>271</v>
      </c>
      <c r="N949" s="43" t="s">
        <v>159</v>
      </c>
      <c r="O949" s="2" t="str">
        <f t="shared" si="42"/>
        <v>('DRAWER','RTDATALAB','DNS','GIFT_BOX','1500','선물지함','선물지함','67','Y','SYSTEM',NOW(),'SYSTEM',NOW()),</v>
      </c>
    </row>
    <row r="950" spans="1:15" x14ac:dyDescent="0.35">
      <c r="A950" s="43">
        <v>68</v>
      </c>
      <c r="B950" s="43" t="s">
        <v>2137</v>
      </c>
      <c r="C950" s="2" t="s">
        <v>1974</v>
      </c>
      <c r="D950" s="2" t="s">
        <v>2215</v>
      </c>
      <c r="E950" s="2" t="s">
        <v>2180</v>
      </c>
      <c r="F950" s="43">
        <v>1600</v>
      </c>
      <c r="G950" s="93" t="s">
        <v>2056</v>
      </c>
      <c r="H950" s="93" t="s">
        <v>2056</v>
      </c>
      <c r="I950" s="43">
        <v>68</v>
      </c>
      <c r="J950" s="43" t="s">
        <v>172</v>
      </c>
      <c r="K950" s="43" t="s">
        <v>271</v>
      </c>
      <c r="L950" s="43" t="s">
        <v>159</v>
      </c>
      <c r="M950" s="43" t="s">
        <v>271</v>
      </c>
      <c r="N950" s="43" t="s">
        <v>159</v>
      </c>
      <c r="O950" s="2" t="str">
        <f t="shared" si="42"/>
        <v>('DRAWER','RTDATALAB','DNS','GIFT_BOX','1600','선물상상자','선물상상자','68','Y','SYSTEM',NOW(),'SYSTEM',NOW()),</v>
      </c>
    </row>
    <row r="951" spans="1:15" x14ac:dyDescent="0.35">
      <c r="A951" s="43">
        <v>69</v>
      </c>
      <c r="B951" s="43" t="s">
        <v>2137</v>
      </c>
      <c r="C951" s="2" t="s">
        <v>1974</v>
      </c>
      <c r="D951" s="2" t="s">
        <v>2215</v>
      </c>
      <c r="E951" s="2" t="s">
        <v>2180</v>
      </c>
      <c r="F951" s="43">
        <v>1700</v>
      </c>
      <c r="G951" s="93" t="s">
        <v>2057</v>
      </c>
      <c r="H951" s="93" t="s">
        <v>2057</v>
      </c>
      <c r="I951" s="43">
        <v>69</v>
      </c>
      <c r="J951" s="43" t="s">
        <v>172</v>
      </c>
      <c r="K951" s="43" t="s">
        <v>271</v>
      </c>
      <c r="L951" s="43" t="s">
        <v>159</v>
      </c>
      <c r="M951" s="43" t="s">
        <v>271</v>
      </c>
      <c r="N951" s="43" t="s">
        <v>159</v>
      </c>
      <c r="O951" s="2" t="str">
        <f t="shared" si="42"/>
        <v>('DRAWER','RTDATALAB','DNS','GIFT_BOX','1700','선물하상자','선물하상자','69','Y','SYSTEM',NOW(),'SYSTEM',NOW()),</v>
      </c>
    </row>
    <row r="952" spans="1:15" x14ac:dyDescent="0.35">
      <c r="A952" s="43">
        <v>70</v>
      </c>
      <c r="B952" s="43" t="s">
        <v>2137</v>
      </c>
      <c r="C952" s="2" t="s">
        <v>1974</v>
      </c>
      <c r="D952" s="2" t="s">
        <v>2215</v>
      </c>
      <c r="E952" s="2" t="s">
        <v>2185</v>
      </c>
      <c r="F952" s="43">
        <v>1800</v>
      </c>
      <c r="G952" s="93" t="s">
        <v>2058</v>
      </c>
      <c r="H952" s="93" t="s">
        <v>2058</v>
      </c>
      <c r="I952" s="43">
        <v>70</v>
      </c>
      <c r="J952" s="43" t="s">
        <v>172</v>
      </c>
      <c r="K952" s="43" t="s">
        <v>271</v>
      </c>
      <c r="L952" s="43" t="s">
        <v>159</v>
      </c>
      <c r="M952" s="43" t="s">
        <v>271</v>
      </c>
      <c r="N952" s="43" t="s">
        <v>159</v>
      </c>
      <c r="O952" s="2" t="str">
        <f t="shared" si="42"/>
        <v>('DRAWER','RTDATALAB','DNS','GIFT_WRAPPING','1800','선물싸바리지 함','선물싸바리지 함','70','Y','SYSTEM',NOW(),'SYSTEM',NOW()),</v>
      </c>
    </row>
    <row r="953" spans="1:15" x14ac:dyDescent="0.35">
      <c r="A953" s="43">
        <v>71</v>
      </c>
      <c r="B953" s="43" t="s">
        <v>1972</v>
      </c>
      <c r="C953" s="2" t="s">
        <v>1974</v>
      </c>
      <c r="D953" s="2" t="s">
        <v>2215</v>
      </c>
      <c r="E953" s="2" t="s">
        <v>2186</v>
      </c>
      <c r="F953" s="43" t="s">
        <v>2111</v>
      </c>
      <c r="G953" s="93" t="s">
        <v>2059</v>
      </c>
      <c r="H953" s="93" t="s">
        <v>2059</v>
      </c>
      <c r="I953" s="43">
        <v>71</v>
      </c>
      <c r="J953" s="43" t="s">
        <v>172</v>
      </c>
      <c r="K953" s="43" t="s">
        <v>271</v>
      </c>
      <c r="L953" s="43" t="s">
        <v>159</v>
      </c>
      <c r="M953" s="43" t="s">
        <v>271</v>
      </c>
      <c r="N953" s="43" t="s">
        <v>159</v>
      </c>
      <c r="O953" s="2" t="str">
        <f t="shared" si="42"/>
        <v>('GROUP_ID','RTDATALAB','DNS','PAPER_BOX','DQ','지함간지','지함간지','71','Y','SYSTEM',NOW(),'SYSTEM',NOW()),</v>
      </c>
    </row>
    <row r="954" spans="1:15" x14ac:dyDescent="0.35">
      <c r="A954" s="43">
        <v>72</v>
      </c>
      <c r="B954" s="43" t="s">
        <v>2186</v>
      </c>
      <c r="C954" s="2" t="s">
        <v>1974</v>
      </c>
      <c r="D954" s="2" t="s">
        <v>2215</v>
      </c>
      <c r="E954" s="2" t="s">
        <v>2133</v>
      </c>
      <c r="F954" s="43">
        <v>1000</v>
      </c>
      <c r="G954" s="93" t="s">
        <v>2045</v>
      </c>
      <c r="H954" s="93" t="s">
        <v>2045</v>
      </c>
      <c r="I954" s="43">
        <v>72</v>
      </c>
      <c r="J954" s="43" t="s">
        <v>172</v>
      </c>
      <c r="K954" s="43" t="s">
        <v>271</v>
      </c>
      <c r="L954" s="43" t="s">
        <v>159</v>
      </c>
      <c r="M954" s="43" t="s">
        <v>271</v>
      </c>
      <c r="N954" s="43" t="s">
        <v>159</v>
      </c>
      <c r="O954" s="2" t="str">
        <f t="shared" si="42"/>
        <v>('PAPER_BOX','RTDATALAB','DNS','DAEGANJI','1000','대간지','대간지','72','Y','SYSTEM',NOW(),'SYSTEM',NOW()),</v>
      </c>
    </row>
    <row r="955" spans="1:15" x14ac:dyDescent="0.35">
      <c r="A955" s="43">
        <v>73</v>
      </c>
      <c r="B955" s="43" t="s">
        <v>2186</v>
      </c>
      <c r="C955" s="2" t="s">
        <v>1974</v>
      </c>
      <c r="D955" s="2" t="s">
        <v>2215</v>
      </c>
      <c r="E955" s="2" t="s">
        <v>2134</v>
      </c>
      <c r="F955" s="43">
        <v>1100</v>
      </c>
      <c r="G955" s="93" t="s">
        <v>2046</v>
      </c>
      <c r="H955" s="93" t="s">
        <v>2046</v>
      </c>
      <c r="I955" s="43">
        <v>73</v>
      </c>
      <c r="J955" s="43" t="s">
        <v>172</v>
      </c>
      <c r="K955" s="43" t="s">
        <v>271</v>
      </c>
      <c r="L955" s="43" t="s">
        <v>159</v>
      </c>
      <c r="M955" s="43" t="s">
        <v>271</v>
      </c>
      <c r="N955" s="43" t="s">
        <v>159</v>
      </c>
      <c r="O955" s="2" t="str">
        <f t="shared" si="42"/>
        <v>('PAPER_BOX','RTDATALAB','DNS','SOGANJI','1100','소간지','소간지','73','Y','SYSTEM',NOW(),'SYSTEM',NOW()),</v>
      </c>
    </row>
    <row r="956" spans="1:15" x14ac:dyDescent="0.35">
      <c r="A956" s="43">
        <v>74</v>
      </c>
      <c r="B956" s="43" t="s">
        <v>2186</v>
      </c>
      <c r="C956" s="2" t="s">
        <v>1974</v>
      </c>
      <c r="D956" s="2" t="s">
        <v>2215</v>
      </c>
      <c r="E956" s="2" t="s">
        <v>2187</v>
      </c>
      <c r="F956" s="43">
        <v>1200</v>
      </c>
      <c r="G956" s="93" t="s">
        <v>2060</v>
      </c>
      <c r="H956" s="93" t="s">
        <v>2060</v>
      </c>
      <c r="I956" s="43">
        <v>74</v>
      </c>
      <c r="J956" s="43" t="s">
        <v>172</v>
      </c>
      <c r="K956" s="43" t="s">
        <v>271</v>
      </c>
      <c r="L956" s="43" t="s">
        <v>159</v>
      </c>
      <c r="M956" s="43" t="s">
        <v>271</v>
      </c>
      <c r="N956" s="43" t="s">
        <v>159</v>
      </c>
      <c r="O956" s="2" t="str">
        <f t="shared" si="42"/>
        <v>('PAPER_BOX','RTDATALAB','DNS','DECORATION_STAND','1200','장식대','장식대','74','Y','SYSTEM',NOW(),'SYSTEM',NOW()),</v>
      </c>
    </row>
    <row r="957" spans="1:15" x14ac:dyDescent="0.35">
      <c r="A957" s="43">
        <v>75</v>
      </c>
      <c r="B957" s="43" t="s">
        <v>2186</v>
      </c>
      <c r="C957" s="2" t="s">
        <v>1974</v>
      </c>
      <c r="D957" s="2" t="s">
        <v>2215</v>
      </c>
      <c r="E957" s="2" t="s">
        <v>2136</v>
      </c>
      <c r="F957" s="43">
        <v>1300</v>
      </c>
      <c r="G957" s="93" t="s">
        <v>2049</v>
      </c>
      <c r="H957" s="93" t="s">
        <v>2049</v>
      </c>
      <c r="I957" s="43">
        <v>75</v>
      </c>
      <c r="J957" s="43" t="s">
        <v>172</v>
      </c>
      <c r="K957" s="43" t="s">
        <v>271</v>
      </c>
      <c r="L957" s="43" t="s">
        <v>159</v>
      </c>
      <c r="M957" s="43" t="s">
        <v>271</v>
      </c>
      <c r="N957" s="43" t="s">
        <v>159</v>
      </c>
      <c r="O957" s="2" t="str">
        <f t="shared" si="42"/>
        <v>('PAPER_BOX','RTDATALAB','DNS','PAD','1300','패드','패드','75','Y','SYSTEM',NOW(),'SYSTEM',NOW()),</v>
      </c>
    </row>
    <row r="958" spans="1:15" x14ac:dyDescent="0.35">
      <c r="A958" s="43">
        <v>76</v>
      </c>
      <c r="B958" s="43" t="s">
        <v>2186</v>
      </c>
      <c r="C958" s="2" t="s">
        <v>1974</v>
      </c>
      <c r="D958" s="2" t="s">
        <v>2215</v>
      </c>
      <c r="E958" s="2" t="s">
        <v>2182</v>
      </c>
      <c r="F958" s="43">
        <v>1400</v>
      </c>
      <c r="G958" s="93" t="s">
        <v>2047</v>
      </c>
      <c r="H958" s="93" t="s">
        <v>2047</v>
      </c>
      <c r="I958" s="43">
        <v>76</v>
      </c>
      <c r="J958" s="43" t="s">
        <v>172</v>
      </c>
      <c r="K958" s="43" t="s">
        <v>271</v>
      </c>
      <c r="L958" s="43" t="s">
        <v>159</v>
      </c>
      <c r="M958" s="43" t="s">
        <v>271</v>
      </c>
      <c r="N958" s="43" t="s">
        <v>159</v>
      </c>
      <c r="O958" s="2" t="str">
        <f t="shared" si="42"/>
        <v>('PAPER_BOX','RTDATALAB','DNS','HONEY_CELL','1400','허니셀','허니셀','76','Y','SYSTEM',NOW(),'SYSTEM',NOW()),</v>
      </c>
    </row>
    <row r="959" spans="1:15" x14ac:dyDescent="0.35">
      <c r="A959" s="43">
        <v>77</v>
      </c>
      <c r="B959" s="43" t="s">
        <v>2186</v>
      </c>
      <c r="C959" s="2" t="s">
        <v>1974</v>
      </c>
      <c r="D959" s="2" t="s">
        <v>2215</v>
      </c>
      <c r="E959" s="2" t="s">
        <v>2188</v>
      </c>
      <c r="F959" s="43">
        <v>1500</v>
      </c>
      <c r="G959" s="93" t="s">
        <v>2061</v>
      </c>
      <c r="H959" s="93" t="s">
        <v>2061</v>
      </c>
      <c r="I959" s="43">
        <v>77</v>
      </c>
      <c r="J959" s="43" t="s">
        <v>172</v>
      </c>
      <c r="K959" s="43" t="s">
        <v>271</v>
      </c>
      <c r="L959" s="43" t="s">
        <v>159</v>
      </c>
      <c r="M959" s="43" t="s">
        <v>271</v>
      </c>
      <c r="N959" s="43" t="s">
        <v>159</v>
      </c>
      <c r="O959" s="2" t="str">
        <f t="shared" si="42"/>
        <v>('PAPER_BOX','RTDATALAB','DNS','GIFT_SLIP','1500','선물간지','선물간지','77','Y','SYSTEM',NOW(),'SYSTEM',NOW()),</v>
      </c>
    </row>
    <row r="960" spans="1:15" x14ac:dyDescent="0.35">
      <c r="A960" s="43">
        <v>78</v>
      </c>
      <c r="B960" s="43" t="s">
        <v>1972</v>
      </c>
      <c r="C960" s="2" t="s">
        <v>1974</v>
      </c>
      <c r="D960" s="2" t="s">
        <v>2215</v>
      </c>
      <c r="E960" s="2" t="s">
        <v>2216</v>
      </c>
      <c r="F960" s="43" t="s">
        <v>2112</v>
      </c>
      <c r="G960" s="93" t="s">
        <v>1353</v>
      </c>
      <c r="H960" s="93" t="s">
        <v>1353</v>
      </c>
      <c r="I960" s="43">
        <v>78</v>
      </c>
      <c r="J960" s="43" t="s">
        <v>172</v>
      </c>
      <c r="K960" s="43" t="s">
        <v>271</v>
      </c>
      <c r="L960" s="43" t="s">
        <v>159</v>
      </c>
      <c r="M960" s="43" t="s">
        <v>271</v>
      </c>
      <c r="N960" s="43" t="s">
        <v>159</v>
      </c>
      <c r="O960" s="2" t="str">
        <f t="shared" si="42"/>
        <v>('GROUP_ID','RTDATALAB','DNS','LABEL','DR','라벨','라벨','78','Y','SYSTEM',NOW(),'SYSTEM',NOW()),</v>
      </c>
    </row>
    <row r="961" spans="1:15" x14ac:dyDescent="0.35">
      <c r="A961" s="43">
        <v>79</v>
      </c>
      <c r="B961" s="43" t="s">
        <v>2140</v>
      </c>
      <c r="C961" s="2" t="s">
        <v>1974</v>
      </c>
      <c r="D961" s="2" t="s">
        <v>2215</v>
      </c>
      <c r="E961" s="2" t="s">
        <v>2140</v>
      </c>
      <c r="F961" s="43">
        <v>1000</v>
      </c>
      <c r="G961" s="93" t="s">
        <v>1353</v>
      </c>
      <c r="H961" s="93" t="s">
        <v>1353</v>
      </c>
      <c r="I961" s="43">
        <v>79</v>
      </c>
      <c r="J961" s="43" t="s">
        <v>172</v>
      </c>
      <c r="K961" s="43" t="s">
        <v>271</v>
      </c>
      <c r="L961" s="43" t="s">
        <v>159</v>
      </c>
      <c r="M961" s="43" t="s">
        <v>271</v>
      </c>
      <c r="N961" s="43" t="s">
        <v>159</v>
      </c>
      <c r="O961" s="2" t="str">
        <f t="shared" si="42"/>
        <v>('LABEL','RTDATALAB','DNS','LABEL','1000','라벨','라벨','79','Y','SYSTEM',NOW(),'SYSTEM',NOW()),</v>
      </c>
    </row>
    <row r="962" spans="1:15" x14ac:dyDescent="0.35">
      <c r="A962" s="43">
        <v>80</v>
      </c>
      <c r="B962" s="43" t="s">
        <v>2140</v>
      </c>
      <c r="C962" s="2" t="s">
        <v>1974</v>
      </c>
      <c r="D962" s="2" t="s">
        <v>2215</v>
      </c>
      <c r="E962" s="2" t="s">
        <v>2189</v>
      </c>
      <c r="F962" s="43">
        <v>1100</v>
      </c>
      <c r="G962" s="93" t="s">
        <v>2062</v>
      </c>
      <c r="H962" s="93" t="s">
        <v>2062</v>
      </c>
      <c r="I962" s="43">
        <v>80</v>
      </c>
      <c r="J962" s="43" t="s">
        <v>172</v>
      </c>
      <c r="K962" s="43" t="s">
        <v>271</v>
      </c>
      <c r="L962" s="43" t="s">
        <v>159</v>
      </c>
      <c r="M962" s="43" t="s">
        <v>271</v>
      </c>
      <c r="N962" s="43" t="s">
        <v>159</v>
      </c>
      <c r="O962" s="2" t="str">
        <f t="shared" si="42"/>
        <v>('LABEL','RTDATALAB','DNS','IMNOLD_LABEL','1100','임놀드라벨','임놀드라벨','80','Y','SYSTEM',NOW(),'SYSTEM',NOW()),</v>
      </c>
    </row>
    <row r="963" spans="1:15" x14ac:dyDescent="0.35">
      <c r="A963" s="43">
        <v>81</v>
      </c>
      <c r="B963" s="43" t="s">
        <v>1972</v>
      </c>
      <c r="C963" s="2" t="s">
        <v>1974</v>
      </c>
      <c r="D963" s="2" t="s">
        <v>2215</v>
      </c>
      <c r="E963" s="2" t="s">
        <v>2141</v>
      </c>
      <c r="F963" s="43" t="s">
        <v>2113</v>
      </c>
      <c r="G963" s="93" t="s">
        <v>2063</v>
      </c>
      <c r="H963" s="93" t="s">
        <v>2063</v>
      </c>
      <c r="I963" s="43">
        <v>81</v>
      </c>
      <c r="J963" s="43" t="s">
        <v>172</v>
      </c>
      <c r="K963" s="43" t="s">
        <v>271</v>
      </c>
      <c r="L963" s="43" t="s">
        <v>159</v>
      </c>
      <c r="M963" s="43" t="s">
        <v>271</v>
      </c>
      <c r="N963" s="43" t="s">
        <v>159</v>
      </c>
      <c r="O963" s="2" t="str">
        <f t="shared" si="42"/>
        <v>('GROUP_ID','RTDATALAB','DNS','STICKER','DS','스티커','스티커','81','Y','SYSTEM',NOW(),'SYSTEM',NOW()),</v>
      </c>
    </row>
    <row r="964" spans="1:15" x14ac:dyDescent="0.35">
      <c r="A964" s="43">
        <v>82</v>
      </c>
      <c r="B964" s="43" t="s">
        <v>2141</v>
      </c>
      <c r="C964" s="2" t="s">
        <v>1974</v>
      </c>
      <c r="D964" s="2" t="s">
        <v>2215</v>
      </c>
      <c r="E964" s="2" t="s">
        <v>2141</v>
      </c>
      <c r="F964" s="43">
        <v>1000</v>
      </c>
      <c r="G964" s="93" t="s">
        <v>2063</v>
      </c>
      <c r="H964" s="93" t="s">
        <v>2063</v>
      </c>
      <c r="I964" s="43">
        <v>82</v>
      </c>
      <c r="J964" s="43" t="s">
        <v>172</v>
      </c>
      <c r="K964" s="43" t="s">
        <v>271</v>
      </c>
      <c r="L964" s="43" t="s">
        <v>159</v>
      </c>
      <c r="M964" s="43" t="s">
        <v>271</v>
      </c>
      <c r="N964" s="43" t="s">
        <v>159</v>
      </c>
      <c r="O964" s="2" t="str">
        <f t="shared" si="42"/>
        <v>('STICKER','RTDATALAB','DNS','STICKER','1000','스티커','스티커','82','Y','SYSTEM',NOW(),'SYSTEM',NOW()),</v>
      </c>
    </row>
    <row r="965" spans="1:15" x14ac:dyDescent="0.35">
      <c r="A965" s="43">
        <v>83</v>
      </c>
      <c r="B965" s="43" t="s">
        <v>1972</v>
      </c>
      <c r="C965" s="2" t="s">
        <v>1974</v>
      </c>
      <c r="D965" s="2" t="s">
        <v>2215</v>
      </c>
      <c r="E965" s="2" t="s">
        <v>2142</v>
      </c>
      <c r="F965" s="43" t="s">
        <v>2114</v>
      </c>
      <c r="G965" s="93" t="s">
        <v>2064</v>
      </c>
      <c r="H965" s="93" t="s">
        <v>2064</v>
      </c>
      <c r="I965" s="43">
        <v>83</v>
      </c>
      <c r="J965" s="43" t="s">
        <v>172</v>
      </c>
      <c r="K965" s="43" t="s">
        <v>271</v>
      </c>
      <c r="L965" s="43" t="s">
        <v>159</v>
      </c>
      <c r="M965" s="43" t="s">
        <v>271</v>
      </c>
      <c r="N965" s="43" t="s">
        <v>159</v>
      </c>
      <c r="O965" s="2" t="str">
        <f t="shared" si="42"/>
        <v>('GROUP_ID','RTDATALAB','DNS','BELT','DT','지대','지대','83','Y','SYSTEM',NOW(),'SYSTEM',NOW()),</v>
      </c>
    </row>
    <row r="966" spans="1:15" x14ac:dyDescent="0.35">
      <c r="A966" s="43">
        <v>84</v>
      </c>
      <c r="B966" s="43" t="s">
        <v>2142</v>
      </c>
      <c r="C966" s="2" t="s">
        <v>1974</v>
      </c>
      <c r="D966" s="2" t="s">
        <v>2215</v>
      </c>
      <c r="E966" s="2" t="s">
        <v>2190</v>
      </c>
      <c r="F966" s="43">
        <v>1000</v>
      </c>
      <c r="G966" s="93" t="s">
        <v>2065</v>
      </c>
      <c r="H966" s="93" t="s">
        <v>2065</v>
      </c>
      <c r="I966" s="43">
        <v>84</v>
      </c>
      <c r="J966" s="43" t="s">
        <v>172</v>
      </c>
      <c r="K966" s="43" t="s">
        <v>271</v>
      </c>
      <c r="L966" s="43" t="s">
        <v>159</v>
      </c>
      <c r="M966" s="43" t="s">
        <v>271</v>
      </c>
      <c r="N966" s="43" t="s">
        <v>159</v>
      </c>
      <c r="O966" s="2" t="str">
        <f t="shared" si="42"/>
        <v>('BELT','RTDATALAB','DNS','SEWING_MACHINE_ZONE','1000','미싱지대','미싱지대','84','Y','SYSTEM',NOW(),'SYSTEM',NOW()),</v>
      </c>
    </row>
    <row r="967" spans="1:15" x14ac:dyDescent="0.35">
      <c r="A967" s="43">
        <v>85</v>
      </c>
      <c r="B967" s="43" t="s">
        <v>2142</v>
      </c>
      <c r="C967" s="2" t="s">
        <v>1974</v>
      </c>
      <c r="D967" s="2" t="s">
        <v>2215</v>
      </c>
      <c r="E967" s="2" t="s">
        <v>2191</v>
      </c>
      <c r="F967" s="43">
        <v>1100</v>
      </c>
      <c r="G967" s="93" t="s">
        <v>2066</v>
      </c>
      <c r="H967" s="93" t="s">
        <v>2066</v>
      </c>
      <c r="I967" s="43">
        <v>85</v>
      </c>
      <c r="J967" s="43" t="s">
        <v>172</v>
      </c>
      <c r="K967" s="43" t="s">
        <v>271</v>
      </c>
      <c r="L967" s="43" t="s">
        <v>159</v>
      </c>
      <c r="M967" s="43" t="s">
        <v>271</v>
      </c>
      <c r="N967" s="43" t="s">
        <v>159</v>
      </c>
      <c r="O967" s="2" t="str">
        <f t="shared" si="42"/>
        <v>('BELT','RTDATALAB','DNS','PUNCH_ZONE','1100','펀치지대','펀치지대','85','Y','SYSTEM',NOW(),'SYSTEM',NOW()),</v>
      </c>
    </row>
    <row r="968" spans="1:15" x14ac:dyDescent="0.35">
      <c r="A968" s="43">
        <v>86</v>
      </c>
      <c r="B968" s="43" t="s">
        <v>2142</v>
      </c>
      <c r="C968" s="2" t="s">
        <v>1974</v>
      </c>
      <c r="D968" s="2" t="s">
        <v>2215</v>
      </c>
      <c r="E968" s="2" t="s">
        <v>2192</v>
      </c>
      <c r="F968" s="43">
        <v>1200</v>
      </c>
      <c r="G968" s="93" t="s">
        <v>2067</v>
      </c>
      <c r="H968" s="93" t="s">
        <v>2067</v>
      </c>
      <c r="I968" s="43">
        <v>86</v>
      </c>
      <c r="J968" s="43" t="s">
        <v>172</v>
      </c>
      <c r="K968" s="43" t="s">
        <v>271</v>
      </c>
      <c r="L968" s="43" t="s">
        <v>159</v>
      </c>
      <c r="M968" s="43" t="s">
        <v>271</v>
      </c>
      <c r="N968" s="43" t="s">
        <v>159</v>
      </c>
      <c r="O968" s="2" t="str">
        <f t="shared" si="42"/>
        <v>('BELT','RTDATALAB','DNS','EASY_OPEN_ZONE','1200','이지오픈지대','이지오픈지대','86','Y','SYSTEM',NOW(),'SYSTEM',NOW()),</v>
      </c>
    </row>
    <row r="969" spans="1:15" x14ac:dyDescent="0.35">
      <c r="A969" s="43">
        <v>87</v>
      </c>
      <c r="B969" s="43" t="s">
        <v>2142</v>
      </c>
      <c r="C969" s="2" t="s">
        <v>1974</v>
      </c>
      <c r="D969" s="2" t="s">
        <v>2215</v>
      </c>
      <c r="E969" s="2" t="s">
        <v>2143</v>
      </c>
      <c r="F969" s="43">
        <v>1300</v>
      </c>
      <c r="G969" s="93" t="s">
        <v>2068</v>
      </c>
      <c r="H969" s="93" t="s">
        <v>2068</v>
      </c>
      <c r="I969" s="43">
        <v>87</v>
      </c>
      <c r="J969" s="43" t="s">
        <v>172</v>
      </c>
      <c r="K969" s="43" t="s">
        <v>271</v>
      </c>
      <c r="L969" s="43" t="s">
        <v>159</v>
      </c>
      <c r="M969" s="43" t="s">
        <v>271</v>
      </c>
      <c r="N969" s="43" t="s">
        <v>159</v>
      </c>
      <c r="O969" s="2" t="str">
        <f t="shared" si="42"/>
        <v>('BELT','RTDATALAB','DNS','ETC','1300','기타','기타','87','Y','SYSTEM',NOW(),'SYSTEM',NOW()),</v>
      </c>
    </row>
    <row r="970" spans="1:15" x14ac:dyDescent="0.35">
      <c r="A970" s="43">
        <v>88</v>
      </c>
      <c r="B970" s="43" t="s">
        <v>1972</v>
      </c>
      <c r="C970" s="2" t="s">
        <v>1974</v>
      </c>
      <c r="D970" s="2" t="s">
        <v>2215</v>
      </c>
      <c r="E970" s="2" t="s">
        <v>2214</v>
      </c>
      <c r="F970" s="43" t="s">
        <v>2115</v>
      </c>
      <c r="G970" s="93" t="s">
        <v>2069</v>
      </c>
      <c r="H970" s="93" t="s">
        <v>2069</v>
      </c>
      <c r="I970" s="43">
        <v>88</v>
      </c>
      <c r="J970" s="43" t="s">
        <v>172</v>
      </c>
      <c r="K970" s="43" t="s">
        <v>271</v>
      </c>
      <c r="L970" s="43" t="s">
        <v>159</v>
      </c>
      <c r="M970" s="43" t="s">
        <v>271</v>
      </c>
      <c r="N970" s="43" t="s">
        <v>159</v>
      </c>
      <c r="O970" s="2" t="str">
        <f t="shared" si="42"/>
        <v>('GROUP_ID','RTDATALAB','DNS','KB_PURCHASE_TOTAL','DU','KB(구매집계)','KB(구매집계)','88','Y','SYSTEM',NOW(),'SYSTEM',NOW()),</v>
      </c>
    </row>
    <row r="971" spans="1:15" x14ac:dyDescent="0.35">
      <c r="A971" s="43">
        <v>89</v>
      </c>
      <c r="B971" s="43" t="s">
        <v>2214</v>
      </c>
      <c r="C971" s="2" t="s">
        <v>1974</v>
      </c>
      <c r="D971" s="2" t="s">
        <v>2215</v>
      </c>
      <c r="E971" s="2" t="s">
        <v>2193</v>
      </c>
      <c r="F971" s="43">
        <v>1000</v>
      </c>
      <c r="G971" s="93" t="s">
        <v>2070</v>
      </c>
      <c r="H971" s="93" t="s">
        <v>2070</v>
      </c>
      <c r="I971" s="43">
        <v>89</v>
      </c>
      <c r="J971" s="43" t="s">
        <v>172</v>
      </c>
      <c r="K971" s="43" t="s">
        <v>271</v>
      </c>
      <c r="L971" s="43" t="s">
        <v>159</v>
      </c>
      <c r="M971" s="43" t="s">
        <v>271</v>
      </c>
      <c r="N971" s="43" t="s">
        <v>159</v>
      </c>
      <c r="O971" s="2" t="str">
        <f t="shared" si="42"/>
        <v>('KB_PURCHASE_TOTAL','RTDATALAB','DNS','HWANG_KP','1000','황KP','황KP','89','Y','SYSTEM',NOW(),'SYSTEM',NOW()),</v>
      </c>
    </row>
    <row r="972" spans="1:15" x14ac:dyDescent="0.35">
      <c r="A972" s="43">
        <v>90</v>
      </c>
      <c r="B972" s="43" t="s">
        <v>2214</v>
      </c>
      <c r="C972" s="2" t="s">
        <v>1974</v>
      </c>
      <c r="D972" s="2" t="s">
        <v>2215</v>
      </c>
      <c r="E972" s="2" t="s">
        <v>2194</v>
      </c>
      <c r="F972" s="43">
        <v>1100</v>
      </c>
      <c r="G972" s="93" t="s">
        <v>2071</v>
      </c>
      <c r="H972" s="93" t="s">
        <v>2071</v>
      </c>
      <c r="I972" s="43">
        <v>90</v>
      </c>
      <c r="J972" s="43" t="s">
        <v>172</v>
      </c>
      <c r="K972" s="43" t="s">
        <v>271</v>
      </c>
      <c r="L972" s="43" t="s">
        <v>159</v>
      </c>
      <c r="M972" s="43" t="s">
        <v>271</v>
      </c>
      <c r="N972" s="43" t="s">
        <v>159</v>
      </c>
      <c r="O972" s="2" t="str">
        <f t="shared" si="42"/>
        <v>('KB_PURCHASE_TOTAL','RTDATALAB','DNS','HUNDRED_KP','1100','백KP','백KP','90','Y','SYSTEM',NOW(),'SYSTEM',NOW()),</v>
      </c>
    </row>
    <row r="973" spans="1:15" x14ac:dyDescent="0.35">
      <c r="A973" s="43">
        <v>91</v>
      </c>
      <c r="B973" s="43" t="s">
        <v>2214</v>
      </c>
      <c r="C973" s="2" t="s">
        <v>1974</v>
      </c>
      <c r="D973" s="2" t="s">
        <v>2215</v>
      </c>
      <c r="E973" s="2" t="s">
        <v>2072</v>
      </c>
      <c r="F973" s="43">
        <v>1200</v>
      </c>
      <c r="G973" s="93" t="s">
        <v>2072</v>
      </c>
      <c r="H973" s="93" t="s">
        <v>2072</v>
      </c>
      <c r="I973" s="43">
        <v>91</v>
      </c>
      <c r="J973" s="43" t="s">
        <v>172</v>
      </c>
      <c r="K973" s="43" t="s">
        <v>271</v>
      </c>
      <c r="L973" s="43" t="s">
        <v>159</v>
      </c>
      <c r="M973" s="43" t="s">
        <v>271</v>
      </c>
      <c r="N973" s="43" t="s">
        <v>159</v>
      </c>
      <c r="O973" s="2" t="str">
        <f t="shared" si="42"/>
        <v>('KB_PURCHASE_TOTAL','RTDATALAB','DNS','ALLKP','1200','ALLKP','ALLKP','91','Y','SYSTEM',NOW(),'SYSTEM',NOW()),</v>
      </c>
    </row>
    <row r="974" spans="1:15" x14ac:dyDescent="0.35">
      <c r="A974" s="43">
        <v>92</v>
      </c>
      <c r="B974" s="43" t="s">
        <v>2214</v>
      </c>
      <c r="C974" s="2" t="s">
        <v>1974</v>
      </c>
      <c r="D974" s="2" t="s">
        <v>2215</v>
      </c>
      <c r="E974" s="2" t="s">
        <v>2195</v>
      </c>
      <c r="F974" s="43">
        <v>1300</v>
      </c>
      <c r="G974" s="93" t="s">
        <v>2073</v>
      </c>
      <c r="H974" s="93" t="s">
        <v>2073</v>
      </c>
      <c r="I974" s="43">
        <v>92</v>
      </c>
      <c r="J974" s="43" t="s">
        <v>172</v>
      </c>
      <c r="K974" s="43" t="s">
        <v>271</v>
      </c>
      <c r="L974" s="43" t="s">
        <v>159</v>
      </c>
      <c r="M974" s="43" t="s">
        <v>271</v>
      </c>
      <c r="N974" s="43" t="s">
        <v>159</v>
      </c>
      <c r="O974" s="2" t="str">
        <f t="shared" si="42"/>
        <v>('KB_PURCHASE_TOTAL','RTDATALAB','DNS','IMPORTED_PAPER','1300','수입지','수입지','92','Y','SYSTEM',NOW(),'SYSTEM',NOW()),</v>
      </c>
    </row>
    <row r="975" spans="1:15" x14ac:dyDescent="0.35">
      <c r="A975" s="43">
        <v>93</v>
      </c>
      <c r="B975" s="43" t="s">
        <v>1972</v>
      </c>
      <c r="C975" s="2" t="s">
        <v>1974</v>
      </c>
      <c r="D975" s="2" t="s">
        <v>2215</v>
      </c>
      <c r="E975" s="2" t="s">
        <v>2196</v>
      </c>
      <c r="F975" s="43" t="s">
        <v>2116</v>
      </c>
      <c r="G975" s="93" t="s">
        <v>2074</v>
      </c>
      <c r="H975" s="93" t="s">
        <v>2074</v>
      </c>
      <c r="I975" s="43">
        <v>93</v>
      </c>
      <c r="J975" s="43" t="s">
        <v>172</v>
      </c>
      <c r="K975" s="43" t="s">
        <v>271</v>
      </c>
      <c r="L975" s="43" t="s">
        <v>159</v>
      </c>
      <c r="M975" s="43" t="s">
        <v>271</v>
      </c>
      <c r="N975" s="43" t="s">
        <v>159</v>
      </c>
      <c r="O975" s="2" t="str">
        <f t="shared" si="42"/>
        <v>('GROUP_ID','RTDATALAB','DNS','PROCESSING_PLACE','DV','가공지','가공지','93','Y','SYSTEM',NOW(),'SYSTEM',NOW()),</v>
      </c>
    </row>
    <row r="976" spans="1:15" x14ac:dyDescent="0.35">
      <c r="A976" s="43">
        <v>94</v>
      </c>
      <c r="B976" s="43" t="s">
        <v>2196</v>
      </c>
      <c r="C976" s="2" t="s">
        <v>1974</v>
      </c>
      <c r="D976" s="2" t="s">
        <v>2215</v>
      </c>
      <c r="E976" s="2" t="s">
        <v>2144</v>
      </c>
      <c r="F976" s="43">
        <v>1000</v>
      </c>
      <c r="G976" s="93" t="s">
        <v>2075</v>
      </c>
      <c r="H976" s="93" t="s">
        <v>2075</v>
      </c>
      <c r="I976" s="43">
        <v>94</v>
      </c>
      <c r="J976" s="43" t="s">
        <v>172</v>
      </c>
      <c r="K976" s="43" t="s">
        <v>271</v>
      </c>
      <c r="L976" s="43" t="s">
        <v>159</v>
      </c>
      <c r="M976" s="43" t="s">
        <v>271</v>
      </c>
      <c r="N976" s="43" t="s">
        <v>159</v>
      </c>
      <c r="O976" s="2" t="str">
        <f t="shared" si="42"/>
        <v>('PROCESSING_PLACE','RTDATALAB','DNS','ILMAEJI','1000','일매지','일매지','94','Y','SYSTEM',NOW(),'SYSTEM',NOW()),</v>
      </c>
    </row>
    <row r="977" spans="1:15" x14ac:dyDescent="0.35">
      <c r="A977" s="43">
        <v>95</v>
      </c>
      <c r="B977" s="43" t="s">
        <v>2196</v>
      </c>
      <c r="C977" s="2" t="s">
        <v>1974</v>
      </c>
      <c r="D977" s="2" t="s">
        <v>2215</v>
      </c>
      <c r="E977" s="2" t="s">
        <v>2197</v>
      </c>
      <c r="F977" s="43">
        <v>1100</v>
      </c>
      <c r="G977" s="93" t="s">
        <v>2076</v>
      </c>
      <c r="H977" s="93" t="s">
        <v>2076</v>
      </c>
      <c r="I977" s="43">
        <v>95</v>
      </c>
      <c r="J977" s="43" t="s">
        <v>172</v>
      </c>
      <c r="K977" s="43" t="s">
        <v>271</v>
      </c>
      <c r="L977" s="43" t="s">
        <v>159</v>
      </c>
      <c r="M977" s="43" t="s">
        <v>271</v>
      </c>
      <c r="N977" s="43" t="s">
        <v>159</v>
      </c>
      <c r="O977" s="2" t="str">
        <f t="shared" si="42"/>
        <v>('PROCESSING_PLACE','RTDATALAB','DNS','WRAP_PAPER','1100','Wrap지','Wrap지','95','Y','SYSTEM',NOW(),'SYSTEM',NOW()),</v>
      </c>
    </row>
    <row r="978" spans="1:15" x14ac:dyDescent="0.35">
      <c r="A978" s="43">
        <v>96</v>
      </c>
      <c r="B978" s="43" t="s">
        <v>1972</v>
      </c>
      <c r="C978" s="2" t="s">
        <v>1974</v>
      </c>
      <c r="D978" s="2" t="s">
        <v>2215</v>
      </c>
      <c r="E978" s="2" t="s">
        <v>2145</v>
      </c>
      <c r="F978" s="43" t="s">
        <v>2117</v>
      </c>
      <c r="G978" s="93" t="s">
        <v>2077</v>
      </c>
      <c r="H978" s="93" t="s">
        <v>2077</v>
      </c>
      <c r="I978" s="43">
        <v>96</v>
      </c>
      <c r="J978" s="43" t="s">
        <v>172</v>
      </c>
      <c r="K978" s="43" t="s">
        <v>271</v>
      </c>
      <c r="L978" s="43" t="s">
        <v>159</v>
      </c>
      <c r="M978" s="43" t="s">
        <v>271</v>
      </c>
      <c r="N978" s="43" t="s">
        <v>159</v>
      </c>
      <c r="O978" s="2" t="str">
        <f t="shared" si="42"/>
        <v>('GROUP_ID','RTDATALAB','DNS','HUNDRED','DW','백','백','96','Y','SYSTEM',NOW(),'SYSTEM',NOW()),</v>
      </c>
    </row>
    <row r="979" spans="1:15" x14ac:dyDescent="0.35">
      <c r="A979" s="43">
        <v>97</v>
      </c>
      <c r="B979" s="43" t="s">
        <v>2145</v>
      </c>
      <c r="C979" s="2" t="s">
        <v>1974</v>
      </c>
      <c r="D979" s="2" t="s">
        <v>2215</v>
      </c>
      <c r="E979" s="2" t="s">
        <v>2198</v>
      </c>
      <c r="F979" s="43">
        <v>1000</v>
      </c>
      <c r="G979" s="93" t="s">
        <v>2078</v>
      </c>
      <c r="H979" s="93" t="s">
        <v>2078</v>
      </c>
      <c r="I979" s="43">
        <v>97</v>
      </c>
      <c r="J979" s="43" t="s">
        <v>172</v>
      </c>
      <c r="K979" s="43" t="s">
        <v>271</v>
      </c>
      <c r="L979" s="43" t="s">
        <v>159</v>
      </c>
      <c r="M979" s="43" t="s">
        <v>271</v>
      </c>
      <c r="N979" s="43" t="s">
        <v>159</v>
      </c>
      <c r="O979" s="2" t="str">
        <f t="shared" si="42"/>
        <v>('HUNDRED','RTDATALAB','DNS','SHOPPING_BAG','1000','쇼핑백','쇼핑백','97','Y','SYSTEM',NOW(),'SYSTEM',NOW()),</v>
      </c>
    </row>
    <row r="980" spans="1:15" x14ac:dyDescent="0.35">
      <c r="A980" s="43">
        <v>98</v>
      </c>
      <c r="B980" s="43" t="s">
        <v>2145</v>
      </c>
      <c r="C980" s="2" t="s">
        <v>1974</v>
      </c>
      <c r="D980" s="2" t="s">
        <v>2215</v>
      </c>
      <c r="E980" s="2" t="s">
        <v>2199</v>
      </c>
      <c r="F980" s="43">
        <v>1100</v>
      </c>
      <c r="G980" s="93" t="s">
        <v>2079</v>
      </c>
      <c r="H980" s="93" t="s">
        <v>2079</v>
      </c>
      <c r="I980" s="43">
        <v>98</v>
      </c>
      <c r="J980" s="43" t="s">
        <v>172</v>
      </c>
      <c r="K980" s="43" t="s">
        <v>271</v>
      </c>
      <c r="L980" s="43" t="s">
        <v>159</v>
      </c>
      <c r="M980" s="43" t="s">
        <v>271</v>
      </c>
      <c r="N980" s="43" t="s">
        <v>159</v>
      </c>
      <c r="O980" s="2" t="str">
        <f t="shared" si="42"/>
        <v>('HUNDRED','RTDATALAB','DNS','GIFT_SHOPPING_BAG','1100','선물쇼핑백','선물쇼핑백','98','Y','SYSTEM',NOW(),'SYSTEM',NOW()),</v>
      </c>
    </row>
    <row r="981" spans="1:15" x14ac:dyDescent="0.35">
      <c r="A981" s="43">
        <v>99</v>
      </c>
      <c r="B981" s="43" t="s">
        <v>2145</v>
      </c>
      <c r="C981" s="2" t="s">
        <v>1974</v>
      </c>
      <c r="D981" s="2" t="s">
        <v>2215</v>
      </c>
      <c r="E981" s="2" t="s">
        <v>2200</v>
      </c>
      <c r="F981" s="43">
        <v>1200</v>
      </c>
      <c r="G981" s="93" t="s">
        <v>2080</v>
      </c>
      <c r="H981" s="93" t="s">
        <v>2080</v>
      </c>
      <c r="I981" s="43">
        <v>99</v>
      </c>
      <c r="J981" s="43" t="s">
        <v>172</v>
      </c>
      <c r="K981" s="43" t="s">
        <v>271</v>
      </c>
      <c r="L981" s="43" t="s">
        <v>159</v>
      </c>
      <c r="M981" s="43" t="s">
        <v>271</v>
      </c>
      <c r="N981" s="43" t="s">
        <v>159</v>
      </c>
      <c r="O981" s="2" t="str">
        <f t="shared" si="42"/>
        <v>('HUNDRED','RTDATALAB','DNS','NON-WOVEN_BAG','1200','부직포백','부직포백','99','Y','SYSTEM',NOW(),'SYSTEM',NOW()),</v>
      </c>
    </row>
    <row r="982" spans="1:15" x14ac:dyDescent="0.35">
      <c r="A982" s="43">
        <v>100</v>
      </c>
      <c r="B982" s="43" t="s">
        <v>2145</v>
      </c>
      <c r="C982" s="2" t="s">
        <v>1974</v>
      </c>
      <c r="D982" s="2" t="s">
        <v>2215</v>
      </c>
      <c r="E982" s="2" t="s">
        <v>2201</v>
      </c>
      <c r="F982" s="43">
        <v>1300</v>
      </c>
      <c r="G982" s="93" t="s">
        <v>2081</v>
      </c>
      <c r="H982" s="93" t="s">
        <v>2081</v>
      </c>
      <c r="I982" s="43">
        <v>100</v>
      </c>
      <c r="J982" s="43" t="s">
        <v>172</v>
      </c>
      <c r="K982" s="43" t="s">
        <v>271</v>
      </c>
      <c r="L982" s="43" t="s">
        <v>159</v>
      </c>
      <c r="M982" s="43" t="s">
        <v>271</v>
      </c>
      <c r="N982" s="43" t="s">
        <v>159</v>
      </c>
      <c r="O982" s="2" t="str">
        <f t="shared" si="42"/>
        <v>('HUNDRED','RTDATALAB','DNS','CONTAINER_BAG','1300','컨테이너백','컨테이너백','100','Y','SYSTEM',NOW(),'SYSTEM',NOW()),</v>
      </c>
    </row>
    <row r="983" spans="1:15" x14ac:dyDescent="0.35">
      <c r="A983" s="43">
        <v>101</v>
      </c>
      <c r="B983" s="43" t="s">
        <v>2145</v>
      </c>
      <c r="C983" s="2" t="s">
        <v>1974</v>
      </c>
      <c r="D983" s="2" t="s">
        <v>2215</v>
      </c>
      <c r="E983" s="2" t="s">
        <v>2202</v>
      </c>
      <c r="F983" s="43">
        <v>1400</v>
      </c>
      <c r="G983" s="93" t="s">
        <v>2082</v>
      </c>
      <c r="H983" s="93" t="s">
        <v>2082</v>
      </c>
      <c r="I983" s="43">
        <v>101</v>
      </c>
      <c r="J983" s="43" t="s">
        <v>172</v>
      </c>
      <c r="K983" s="43" t="s">
        <v>271</v>
      </c>
      <c r="L983" s="43" t="s">
        <v>159</v>
      </c>
      <c r="M983" s="43" t="s">
        <v>271</v>
      </c>
      <c r="N983" s="43" t="s">
        <v>159</v>
      </c>
      <c r="O983" s="2" t="str">
        <f t="shared" si="42"/>
        <v>('HUNDRED','RTDATALAB','DNS','BUNDLE_BAG','1400','번들백','번들백','101','Y','SYSTEM',NOW(),'SYSTEM',NOW()),</v>
      </c>
    </row>
    <row r="984" spans="1:15" x14ac:dyDescent="0.35">
      <c r="A984" s="43">
        <v>102</v>
      </c>
      <c r="B984" s="43" t="s">
        <v>2145</v>
      </c>
      <c r="C984" s="2" t="s">
        <v>1974</v>
      </c>
      <c r="D984" s="2" t="s">
        <v>2215</v>
      </c>
      <c r="E984" s="2" t="s">
        <v>2203</v>
      </c>
      <c r="F984" s="43">
        <v>9900</v>
      </c>
      <c r="G984" s="93" t="s">
        <v>2083</v>
      </c>
      <c r="H984" s="93" t="s">
        <v>2083</v>
      </c>
      <c r="I984" s="43">
        <v>102</v>
      </c>
      <c r="J984" s="43" t="s">
        <v>172</v>
      </c>
      <c r="K984" s="43" t="s">
        <v>271</v>
      </c>
      <c r="L984" s="43" t="s">
        <v>159</v>
      </c>
      <c r="M984" s="43" t="s">
        <v>271</v>
      </c>
      <c r="N984" s="43" t="s">
        <v>159</v>
      </c>
      <c r="O984" s="2" t="str">
        <f t="shared" si="42"/>
        <v>('HUNDRED','RTDATALAB','DNS','GUITAR_BAG','9900','기타백','기타백','102','Y','SYSTEM',NOW(),'SYSTEM',NOW()),</v>
      </c>
    </row>
    <row r="985" spans="1:15" x14ac:dyDescent="0.35">
      <c r="A985" s="43">
        <v>103</v>
      </c>
      <c r="B985" s="43" t="s">
        <v>1972</v>
      </c>
      <c r="C985" s="2" t="s">
        <v>1974</v>
      </c>
      <c r="D985" s="2" t="s">
        <v>2215</v>
      </c>
      <c r="E985" s="2" t="s">
        <v>2143</v>
      </c>
      <c r="F985" s="43" t="s">
        <v>2118</v>
      </c>
      <c r="G985" s="93" t="s">
        <v>2068</v>
      </c>
      <c r="H985" s="93" t="s">
        <v>2068</v>
      </c>
      <c r="I985" s="43">
        <v>103</v>
      </c>
      <c r="J985" s="43" t="s">
        <v>172</v>
      </c>
      <c r="K985" s="43" t="s">
        <v>271</v>
      </c>
      <c r="L985" s="43" t="s">
        <v>159</v>
      </c>
      <c r="M985" s="43" t="s">
        <v>271</v>
      </c>
      <c r="N985" s="43" t="s">
        <v>159</v>
      </c>
      <c r="O985" s="2" t="str">
        <f t="shared" si="42"/>
        <v>('GROUP_ID','RTDATALAB','DNS','ETC','DZ','기타','기타','103','Y','SYSTEM',NOW(),'SYSTEM',NOW()),</v>
      </c>
    </row>
    <row r="986" spans="1:15" x14ac:dyDescent="0.35">
      <c r="A986" s="43">
        <v>104</v>
      </c>
      <c r="B986" s="43" t="s">
        <v>2143</v>
      </c>
      <c r="C986" s="2" t="s">
        <v>1974</v>
      </c>
      <c r="D986" s="2" t="s">
        <v>2215</v>
      </c>
      <c r="E986" s="2" t="s">
        <v>2146</v>
      </c>
      <c r="F986" s="43">
        <v>1000</v>
      </c>
      <c r="G986" s="93" t="s">
        <v>2084</v>
      </c>
      <c r="H986" s="93" t="s">
        <v>2084</v>
      </c>
      <c r="I986" s="43">
        <v>104</v>
      </c>
      <c r="J986" s="43" t="s">
        <v>172</v>
      </c>
      <c r="K986" s="43" t="s">
        <v>271</v>
      </c>
      <c r="L986" s="43" t="s">
        <v>159</v>
      </c>
      <c r="M986" s="43" t="s">
        <v>271</v>
      </c>
      <c r="N986" s="43" t="s">
        <v>159</v>
      </c>
      <c r="O986" s="2" t="str">
        <f t="shared" si="42"/>
        <v>('ETC','RTDATALAB','DNS','PACKING','1000','패킹','패킹','104','Y','SYSTEM',NOW(),'SYSTEM',NOW()),</v>
      </c>
    </row>
    <row r="987" spans="1:15" x14ac:dyDescent="0.35">
      <c r="A987" s="43">
        <v>105</v>
      </c>
      <c r="B987" s="43" t="s">
        <v>2143</v>
      </c>
      <c r="C987" s="2" t="s">
        <v>1974</v>
      </c>
      <c r="D987" s="2" t="s">
        <v>2215</v>
      </c>
      <c r="E987" s="2" t="s">
        <v>2204</v>
      </c>
      <c r="F987" s="43">
        <v>1100</v>
      </c>
      <c r="G987" s="93" t="s">
        <v>2085</v>
      </c>
      <c r="H987" s="93" t="s">
        <v>2085</v>
      </c>
      <c r="I987" s="43">
        <v>105</v>
      </c>
      <c r="J987" s="43" t="s">
        <v>172</v>
      </c>
      <c r="K987" s="43" t="s">
        <v>271</v>
      </c>
      <c r="L987" s="43" t="s">
        <v>159</v>
      </c>
      <c r="M987" s="43" t="s">
        <v>271</v>
      </c>
      <c r="N987" s="43" t="s">
        <v>159</v>
      </c>
      <c r="O987" s="2" t="str">
        <f t="shared" si="42"/>
        <v>('ETC','RTDATALAB','DNS','NON-WOVEN_FABRIC','1100','부직포천','부직포천','105','Y','SYSTEM',NOW(),'SYSTEM',NOW()),</v>
      </c>
    </row>
    <row r="988" spans="1:15" x14ac:dyDescent="0.35">
      <c r="A988" s="43">
        <v>106</v>
      </c>
      <c r="B988" s="43" t="s">
        <v>2143</v>
      </c>
      <c r="C988" s="2" t="s">
        <v>1974</v>
      </c>
      <c r="D988" s="2" t="s">
        <v>2215</v>
      </c>
      <c r="E988" s="2" t="s">
        <v>2205</v>
      </c>
      <c r="F988" s="43">
        <v>1200</v>
      </c>
      <c r="G988" s="93" t="s">
        <v>2086</v>
      </c>
      <c r="H988" s="93" t="s">
        <v>2086</v>
      </c>
      <c r="I988" s="43">
        <v>106</v>
      </c>
      <c r="J988" s="43" t="s">
        <v>172</v>
      </c>
      <c r="K988" s="43" t="s">
        <v>271</v>
      </c>
      <c r="L988" s="43" t="s">
        <v>159</v>
      </c>
      <c r="M988" s="43" t="s">
        <v>271</v>
      </c>
      <c r="N988" s="43" t="s">
        <v>159</v>
      </c>
      <c r="O988" s="2" t="str">
        <f t="shared" si="42"/>
        <v>('ETC','RTDATALAB','DNS','PLASTIC_BOX','1200','플라스틱박스','플라스틱박스','106','Y','SYSTEM',NOW(),'SYSTEM',NOW()),</v>
      </c>
    </row>
    <row r="989" spans="1:15" x14ac:dyDescent="0.35">
      <c r="A989" s="43">
        <v>107</v>
      </c>
      <c r="B989" s="43" t="s">
        <v>2143</v>
      </c>
      <c r="C989" s="2" t="s">
        <v>1974</v>
      </c>
      <c r="D989" s="2" t="s">
        <v>2215</v>
      </c>
      <c r="E989" s="2" t="s">
        <v>2206</v>
      </c>
      <c r="F989" s="43">
        <v>1300</v>
      </c>
      <c r="G989" s="93" t="s">
        <v>2087</v>
      </c>
      <c r="H989" s="93" t="s">
        <v>2087</v>
      </c>
      <c r="I989" s="43">
        <v>107</v>
      </c>
      <c r="J989" s="43" t="s">
        <v>172</v>
      </c>
      <c r="K989" s="43" t="s">
        <v>271</v>
      </c>
      <c r="L989" s="43" t="s">
        <v>159</v>
      </c>
      <c r="M989" s="43" t="s">
        <v>271</v>
      </c>
      <c r="N989" s="43" t="s">
        <v>159</v>
      </c>
      <c r="O989" s="2" t="str">
        <f t="shared" si="42"/>
        <v>('ETC','RTDATALAB','DNS','SPIROPOLE_BOX','1300','스피로폴박스','스피로폴박스','107','Y','SYSTEM',NOW(),'SYSTEM',NOW()),</v>
      </c>
    </row>
    <row r="990" spans="1:15" x14ac:dyDescent="0.35">
      <c r="A990" s="43">
        <v>108</v>
      </c>
      <c r="B990" s="43" t="s">
        <v>2143</v>
      </c>
      <c r="C990" s="2" t="s">
        <v>1974</v>
      </c>
      <c r="D990" s="2" t="s">
        <v>2215</v>
      </c>
      <c r="E990" s="2" t="s">
        <v>2207</v>
      </c>
      <c r="F990" s="43">
        <v>1400</v>
      </c>
      <c r="G990" s="93" t="s">
        <v>2088</v>
      </c>
      <c r="H990" s="93" t="s">
        <v>2088</v>
      </c>
      <c r="I990" s="43">
        <v>108</v>
      </c>
      <c r="J990" s="43" t="s">
        <v>172</v>
      </c>
      <c r="K990" s="43" t="s">
        <v>271</v>
      </c>
      <c r="L990" s="43" t="s">
        <v>159</v>
      </c>
      <c r="M990" s="43" t="s">
        <v>271</v>
      </c>
      <c r="N990" s="43" t="s">
        <v>159</v>
      </c>
      <c r="O990" s="2" t="str">
        <f t="shared" si="42"/>
        <v>('ETC','RTDATALAB','DNS','CASING_(TRANSFER)','1400','케이싱(이관) ','케이싱(이관) ','108','Y','SYSTEM',NOW(),'SYSTEM',NOW()),</v>
      </c>
    </row>
    <row r="991" spans="1:15" x14ac:dyDescent="0.35">
      <c r="A991" s="43">
        <v>109</v>
      </c>
      <c r="B991" s="43" t="s">
        <v>2143</v>
      </c>
      <c r="C991" s="2" t="s">
        <v>1974</v>
      </c>
      <c r="D991" s="2" t="s">
        <v>2215</v>
      </c>
      <c r="E991" s="2" t="s">
        <v>2147</v>
      </c>
      <c r="F991" s="43">
        <v>1500</v>
      </c>
      <c r="G991" s="93" t="s">
        <v>2089</v>
      </c>
      <c r="H991" s="93" t="s">
        <v>2089</v>
      </c>
      <c r="I991" s="43">
        <v>109</v>
      </c>
      <c r="J991" s="43" t="s">
        <v>172</v>
      </c>
      <c r="K991" s="43" t="s">
        <v>271</v>
      </c>
      <c r="L991" s="43" t="s">
        <v>159</v>
      </c>
      <c r="M991" s="43" t="s">
        <v>271</v>
      </c>
      <c r="N991" s="43" t="s">
        <v>159</v>
      </c>
      <c r="O991" s="2" t="str">
        <f t="shared" si="42"/>
        <v>('ETC','RTDATALAB','DNS','MANUAL','1500','설명서','설명서','109','Y','SYSTEM',NOW(),'SYSTEM',NOW()),</v>
      </c>
    </row>
    <row r="992" spans="1:15" x14ac:dyDescent="0.35">
      <c r="A992" s="43">
        <v>110</v>
      </c>
      <c r="B992" s="43" t="s">
        <v>2143</v>
      </c>
      <c r="C992" s="2" t="s">
        <v>1974</v>
      </c>
      <c r="D992" s="2" t="s">
        <v>2215</v>
      </c>
      <c r="E992" s="2" t="s">
        <v>2208</v>
      </c>
      <c r="F992" s="43">
        <v>1600</v>
      </c>
      <c r="G992" s="93" t="s">
        <v>2090</v>
      </c>
      <c r="H992" s="93" t="s">
        <v>2090</v>
      </c>
      <c r="I992" s="43">
        <v>110</v>
      </c>
      <c r="J992" s="43" t="s">
        <v>172</v>
      </c>
      <c r="K992" s="43" t="s">
        <v>271</v>
      </c>
      <c r="L992" s="43" t="s">
        <v>159</v>
      </c>
      <c r="M992" s="43" t="s">
        <v>271</v>
      </c>
      <c r="N992" s="43" t="s">
        <v>159</v>
      </c>
      <c r="O992" s="2" t="str">
        <f t="shared" si="42"/>
        <v>('ETC','RTDATALAB','DNS','PRINT_PAD','1600','인쇄패드','인쇄패드','110','Y','SYSTEM',NOW(),'SYSTEM',NOW()),</v>
      </c>
    </row>
    <row r="993" spans="1:17" x14ac:dyDescent="0.35">
      <c r="A993" s="43">
        <v>111</v>
      </c>
      <c r="B993" s="43" t="s">
        <v>2143</v>
      </c>
      <c r="C993" s="2" t="s">
        <v>1974</v>
      </c>
      <c r="D993" s="2" t="s">
        <v>2215</v>
      </c>
      <c r="E993" s="2" t="s">
        <v>2209</v>
      </c>
      <c r="F993" s="43">
        <v>1700</v>
      </c>
      <c r="G993" s="93" t="s">
        <v>2091</v>
      </c>
      <c r="H993" s="93" t="s">
        <v>2091</v>
      </c>
      <c r="I993" s="43">
        <v>111</v>
      </c>
      <c r="J993" s="43" t="s">
        <v>172</v>
      </c>
      <c r="K993" s="43" t="s">
        <v>271</v>
      </c>
      <c r="L993" s="43" t="s">
        <v>159</v>
      </c>
      <c r="M993" s="43" t="s">
        <v>271</v>
      </c>
      <c r="N993" s="43" t="s">
        <v>159</v>
      </c>
      <c r="O993" s="2" t="str">
        <f t="shared" si="42"/>
        <v>('ETC','RTDATALAB','DNS','CELLOPHANE_(TRANSFER)','1700','셀로판(이관)','셀로판(이관)','111','Y','SYSTEM',NOW(),'SYSTEM',NOW()),</v>
      </c>
    </row>
    <row r="994" spans="1:17" x14ac:dyDescent="0.35">
      <c r="A994" s="43">
        <v>112</v>
      </c>
      <c r="B994" s="43" t="s">
        <v>2143</v>
      </c>
      <c r="C994" s="2" t="s">
        <v>1974</v>
      </c>
      <c r="D994" s="2" t="s">
        <v>2215</v>
      </c>
      <c r="E994" s="2" t="s">
        <v>2210</v>
      </c>
      <c r="F994" s="43">
        <v>1800</v>
      </c>
      <c r="G994" s="93" t="s">
        <v>2092</v>
      </c>
      <c r="H994" s="93" t="s">
        <v>2092</v>
      </c>
      <c r="I994" s="43">
        <v>112</v>
      </c>
      <c r="J994" s="43" t="s">
        <v>172</v>
      </c>
      <c r="K994" s="43" t="s">
        <v>271</v>
      </c>
      <c r="L994" s="43" t="s">
        <v>159</v>
      </c>
      <c r="M994" s="43" t="s">
        <v>271</v>
      </c>
      <c r="N994" s="43" t="s">
        <v>159</v>
      </c>
      <c r="O994" s="2" t="str">
        <f t="shared" si="42"/>
        <v>('ETC','RTDATALAB','DNS','INJECTION_GUITAR','1800','사출기타','사출기타','112','Y','SYSTEM',NOW(),'SYSTEM',NOW()),</v>
      </c>
    </row>
    <row r="995" spans="1:17" x14ac:dyDescent="0.35">
      <c r="A995" s="43">
        <v>113</v>
      </c>
      <c r="B995" s="43" t="s">
        <v>2143</v>
      </c>
      <c r="C995" s="2" t="s">
        <v>1974</v>
      </c>
      <c r="D995" s="2" t="s">
        <v>2215</v>
      </c>
      <c r="E995" s="2" t="s">
        <v>2211</v>
      </c>
      <c r="F995" s="43">
        <v>1900</v>
      </c>
      <c r="G995" s="93" t="s">
        <v>2093</v>
      </c>
      <c r="H995" s="93" t="s">
        <v>2093</v>
      </c>
      <c r="I995" s="43">
        <v>113</v>
      </c>
      <c r="J995" s="43" t="s">
        <v>172</v>
      </c>
      <c r="K995" s="43" t="s">
        <v>271</v>
      </c>
      <c r="L995" s="43" t="s">
        <v>159</v>
      </c>
      <c r="M995" s="43" t="s">
        <v>271</v>
      </c>
      <c r="N995" s="43" t="s">
        <v>159</v>
      </c>
      <c r="O995" s="2" t="str">
        <f t="shared" si="42"/>
        <v>('ETC','RTDATALAB','DNS','INSERT_PAPER','1900','인서트지','인서트지','113','Y','SYSTEM',NOW(),'SYSTEM',NOW()),</v>
      </c>
    </row>
    <row r="996" spans="1:17" x14ac:dyDescent="0.35">
      <c r="A996" s="43">
        <v>114</v>
      </c>
      <c r="B996" s="43" t="s">
        <v>2143</v>
      </c>
      <c r="C996" s="2" t="s">
        <v>1974</v>
      </c>
      <c r="D996" s="2" t="s">
        <v>2215</v>
      </c>
      <c r="E996" s="2" t="s">
        <v>2212</v>
      </c>
      <c r="F996" s="43">
        <v>2000</v>
      </c>
      <c r="G996" s="93" t="s">
        <v>2094</v>
      </c>
      <c r="H996" s="93" t="s">
        <v>2094</v>
      </c>
      <c r="I996" s="43">
        <v>114</v>
      </c>
      <c r="J996" s="43" t="s">
        <v>172</v>
      </c>
      <c r="K996" s="43" t="s">
        <v>271</v>
      </c>
      <c r="L996" s="43" t="s">
        <v>159</v>
      </c>
      <c r="M996" s="43" t="s">
        <v>271</v>
      </c>
      <c r="N996" s="43" t="s">
        <v>159</v>
      </c>
      <c r="O996" s="2" t="str">
        <f t="shared" si="42"/>
        <v>('ETC','RTDATALAB','DNS','PP_BAG','2000','PP백','PP백','114','Y','SYSTEM',NOW(),'SYSTEM',NOW()),</v>
      </c>
    </row>
    <row r="997" spans="1:17" x14ac:dyDescent="0.35">
      <c r="A997" s="43">
        <v>115</v>
      </c>
      <c r="B997" s="43" t="s">
        <v>2143</v>
      </c>
      <c r="C997" s="2" t="s">
        <v>1974</v>
      </c>
      <c r="D997" s="2" t="s">
        <v>2215</v>
      </c>
      <c r="E997" s="2" t="s">
        <v>2213</v>
      </c>
      <c r="F997" s="43">
        <v>2100</v>
      </c>
      <c r="G997" s="93" t="s">
        <v>2095</v>
      </c>
      <c r="H997" s="93" t="s">
        <v>2095</v>
      </c>
      <c r="I997" s="43">
        <v>115</v>
      </c>
      <c r="J997" s="43" t="s">
        <v>172</v>
      </c>
      <c r="K997" s="43" t="s">
        <v>271</v>
      </c>
      <c r="L997" s="43" t="s">
        <v>159</v>
      </c>
      <c r="M997" s="43" t="s">
        <v>271</v>
      </c>
      <c r="N997" s="43" t="s">
        <v>159</v>
      </c>
      <c r="O997" s="2" t="str">
        <f t="shared" si="42"/>
        <v>('ETC','RTDATALAB','DNS','ALUMINUM_CUP','2100','알미늄컵','알미늄컵','115','Y','SYSTEM',NOW(),'SYSTEM',NOW()),</v>
      </c>
    </row>
    <row r="998" spans="1:17" x14ac:dyDescent="0.35">
      <c r="A998" s="43">
        <v>116</v>
      </c>
      <c r="B998" s="43" t="s">
        <v>2143</v>
      </c>
      <c r="C998" s="2" t="s">
        <v>1974</v>
      </c>
      <c r="D998" s="2" t="s">
        <v>2215</v>
      </c>
      <c r="E998" s="2" t="s">
        <v>2143</v>
      </c>
      <c r="F998" s="43">
        <v>9900</v>
      </c>
      <c r="G998" s="93" t="s">
        <v>2068</v>
      </c>
      <c r="H998" s="93" t="s">
        <v>2068</v>
      </c>
      <c r="I998" s="43">
        <v>116</v>
      </c>
      <c r="J998" s="43" t="s">
        <v>172</v>
      </c>
      <c r="K998" s="43" t="s">
        <v>271</v>
      </c>
      <c r="L998" s="43" t="s">
        <v>159</v>
      </c>
      <c r="M998" s="43" t="s">
        <v>271</v>
      </c>
      <c r="N998" s="43" t="s">
        <v>159</v>
      </c>
      <c r="O998" s="2" t="str">
        <f t="shared" si="42"/>
        <v>('ETC','RTDATALAB','DNS','ETC','9900','기타','기타','116','Y','SYSTEM',NOW(),'SYSTEM',NOW());</v>
      </c>
    </row>
    <row r="1003" spans="1:17" x14ac:dyDescent="0.35">
      <c r="A1003" s="133" t="str">
        <f>VLOOKUP(C1003,table!B:D,3,FALSE)</f>
        <v>관리자</v>
      </c>
      <c r="B1003" s="133"/>
      <c r="C1003" s="134" t="s">
        <v>1123</v>
      </c>
      <c r="D1003" s="134"/>
      <c r="E1003" s="134"/>
      <c r="F1003" s="134"/>
      <c r="G1003" s="134"/>
      <c r="H1003" s="134"/>
      <c r="I1003" s="134"/>
      <c r="J1003" s="134"/>
      <c r="K1003" s="134"/>
      <c r="L1003" s="134"/>
      <c r="M1003" s="133" t="s">
        <v>156</v>
      </c>
      <c r="O1003" s="35"/>
    </row>
    <row r="1004" spans="1:17" x14ac:dyDescent="0.35">
      <c r="A1004" s="133"/>
      <c r="B1004" s="133"/>
      <c r="C1004" s="134" t="str">
        <f>VLOOKUP(C1003,table!B:D,2,FALSE)</f>
        <v>T_SUPPLIER</v>
      </c>
      <c r="D1004" s="134"/>
      <c r="E1004" s="134"/>
      <c r="F1004" s="134"/>
      <c r="G1004" s="134"/>
      <c r="H1004" s="134"/>
      <c r="I1004" s="134"/>
      <c r="J1004" s="134"/>
      <c r="K1004" s="134"/>
      <c r="L1004" s="134"/>
      <c r="M1004" s="133"/>
      <c r="O1004" s="35"/>
    </row>
    <row r="1005" spans="1:17" x14ac:dyDescent="0.35">
      <c r="A1005" s="133" t="s">
        <v>2</v>
      </c>
      <c r="B1005" s="101" t="s">
        <v>2222</v>
      </c>
      <c r="C1005" s="101" t="s">
        <v>2223</v>
      </c>
      <c r="D1005" s="101" t="s">
        <v>2224</v>
      </c>
      <c r="E1005" s="100" t="s">
        <v>2225</v>
      </c>
      <c r="F1005" s="101" t="s">
        <v>2226</v>
      </c>
      <c r="G1005" s="101" t="s">
        <v>2228</v>
      </c>
      <c r="H1005" s="101" t="s">
        <v>2229</v>
      </c>
      <c r="I1005" s="101" t="s">
        <v>2230</v>
      </c>
      <c r="J1005" s="101" t="s">
        <v>2231</v>
      </c>
      <c r="K1005" s="101" t="s">
        <v>2227</v>
      </c>
      <c r="L1005" s="101" t="s">
        <v>75</v>
      </c>
      <c r="M1005" s="101" t="s">
        <v>57</v>
      </c>
      <c r="N1005" s="101" t="s">
        <v>379</v>
      </c>
      <c r="O1005" s="101" t="s">
        <v>84</v>
      </c>
      <c r="P1005" s="101" t="s">
        <v>88</v>
      </c>
      <c r="Q1005" s="2" t="str">
        <f>"TRUNCATE TABLE "&amp;$C1004&amp;";"</f>
        <v>TRUNCATE TABLE T_SUPPLIER;</v>
      </c>
    </row>
    <row r="1006" spans="1:17" x14ac:dyDescent="0.35">
      <c r="A1006" s="133"/>
      <c r="B1006" s="101" t="str">
        <f>VLOOKUP(B1005,domain!$B:$C,2,FALSE)</f>
        <v>SUPPLIER_ID</v>
      </c>
      <c r="C1006" s="101" t="str">
        <f>VLOOKUP(C1005,domain!$B:$C,2,FALSE)</f>
        <v>SUPPLIER_NM</v>
      </c>
      <c r="D1006" s="101" t="str">
        <f>VLOOKUP(D1005,domain!$B:$C,2,FALSE)</f>
        <v>SUPPLIER_DSC</v>
      </c>
      <c r="E1006" s="101" t="str">
        <f>VLOOKUP(E1005,domain!$B:$C,2,FALSE)</f>
        <v>SUPPLIER_CODE</v>
      </c>
      <c r="F1006" s="101" t="str">
        <f>VLOOKUP(F1005,domain!$B:$C,2,FALSE)</f>
        <v>SUPPLIER_NO</v>
      </c>
      <c r="G1006" s="101" t="str">
        <f>VLOOKUP(G1005,domain!$B:$C,2,FALSE)</f>
        <v>ADDRESS</v>
      </c>
      <c r="H1006" s="101" t="str">
        <f>VLOOKUP(H1005,domain!$B:$C,2,FALSE)</f>
        <v>TELEPHONE_NO</v>
      </c>
      <c r="I1006" s="101" t="str">
        <f>VLOOKUP(I1005,domain!$B:$C,2,FALSE)</f>
        <v>REPRESENTATIVE_NM</v>
      </c>
      <c r="J1006" s="101" t="str">
        <f>VLOOKUP(J1005,domain!$B:$C,2,FALSE)</f>
        <v>NOTE</v>
      </c>
      <c r="K1006" s="101" t="str">
        <f>VLOOKUP(K1005,domain!$B:$C,2,FALSE)</f>
        <v>UP_COMPANY_CODE</v>
      </c>
      <c r="L1006" s="101" t="str">
        <f>VLOOKUP(L1005,domain!$B:$C,2,FALSE)</f>
        <v>USE_YN</v>
      </c>
      <c r="M1006" s="101" t="str">
        <f>VLOOKUP(M1005,domain!$B:$C,2,FALSE)</f>
        <v>RGST_ID</v>
      </c>
      <c r="N1006" s="101" t="str">
        <f>VLOOKUP(N1005,domain!$B:$C,2,FALSE)</f>
        <v>RGST_DT</v>
      </c>
      <c r="O1006" s="101" t="str">
        <f>VLOOKUP(O1005,domain!$B:$C,2,FALSE)</f>
        <v>MODI_ID</v>
      </c>
      <c r="P1006" s="101" t="str">
        <f>VLOOKUP(P1005,domain!$B:$C,2,FALSE)</f>
        <v>MODI_DT</v>
      </c>
      <c r="Q1006" s="2" t="str">
        <f>"INSERT INTO "&amp;C1004&amp;" ("&amp;B1006&amp;","&amp;C1006&amp;","&amp;D1006&amp;","&amp;E1006&amp;","&amp;F1006&amp;","&amp;G1006&amp;","&amp;H1006&amp;","&amp;I1006&amp;","&amp;J1006&amp;","&amp;K1006&amp;","&amp;L1006&amp;","&amp;M1006&amp;","&amp;N1006&amp;","&amp;O1006&amp;","&amp;P1006&amp;") VALUES"</f>
        <v>INSERT INTO T_SUPPLIER (SUPPLIER_ID,SUPPLIER_NM,SUPPLIER_DSC,SUPPLIER_CODE,SUPPLIER_NO,ADDRESS,TELEPHONE_NO,REPRESENTATIVE_NM,NOTE,UP_COMPANY_CODE,USE_YN,RGST_ID,RGST_DT,MODI_ID,MODI_DT) VALUES</v>
      </c>
    </row>
    <row r="1007" spans="1:17" x14ac:dyDescent="0.35">
      <c r="A1007" s="43">
        <v>1</v>
      </c>
      <c r="B1007" s="43" t="s">
        <v>2237</v>
      </c>
      <c r="C1007" s="43" t="s">
        <v>2232</v>
      </c>
      <c r="D1007" s="43" t="s">
        <v>2232</v>
      </c>
      <c r="E1007" s="43" t="s">
        <v>2233</v>
      </c>
      <c r="F1007" s="43">
        <v>1234567890</v>
      </c>
      <c r="G1007" s="43" t="s">
        <v>2234</v>
      </c>
      <c r="H1007" s="43" t="s">
        <v>2235</v>
      </c>
      <c r="I1007" s="43" t="s">
        <v>2236</v>
      </c>
      <c r="J1007" s="43"/>
      <c r="K1007" s="43" t="s">
        <v>1974</v>
      </c>
      <c r="L1007" s="43" t="s">
        <v>172</v>
      </c>
      <c r="M1007" s="43" t="s">
        <v>271</v>
      </c>
      <c r="N1007" s="43" t="s">
        <v>159</v>
      </c>
      <c r="O1007" s="43" t="s">
        <v>271</v>
      </c>
      <c r="P1007" s="43" t="s">
        <v>159</v>
      </c>
      <c r="Q1007" s="2" t="str">
        <f>"("&amp;IF(B1007="","NULL","'"&amp;B1007&amp;"'")&amp;","&amp;IF(C1007="","NULL","'"&amp;C1007&amp;"'")&amp;","&amp;IF(D1007="","NULL","'"&amp;D1007&amp;"'")&amp;","&amp;IF(E1007="","NULL","'"&amp;E1007&amp;"'")&amp;","&amp;IF(F1007="","NULL","'"&amp;F1007&amp;"'")&amp;","&amp;IF(G1007="","NULL","'"&amp;G1007&amp;"'")&amp;","&amp;IF(H1007="","NULL","'"&amp;H1007&amp;"'")&amp;","&amp;IF(I1007="","NULL","'"&amp;I1007&amp;"'")&amp;","&amp;IF(J1007="","NULL","'"&amp;J1007&amp;"'")&amp;","&amp;IF(K1007="","NULL","'"&amp;K1007&amp;"'")&amp;",'"&amp;L1007&amp;"','"&amp;M1007&amp;"',"&amp;N1007&amp;",'"&amp;O1007&amp;"',"&amp;P1007&amp;IF(A1008="",");","),")</f>
        <v>('test1','KAMILL','KAMILL','KM','1234567890','서울','02-1234-5678','홍길동',NULL,'RTDATALAB','Y','SYSTEM',NOW(),'SYSTEM',NOW()),</v>
      </c>
    </row>
    <row r="1008" spans="1:17" s="35" customFormat="1" x14ac:dyDescent="0.35">
      <c r="A1008" s="43">
        <v>1</v>
      </c>
      <c r="B1008" s="43" t="s">
        <v>2238</v>
      </c>
      <c r="C1008" s="43" t="s">
        <v>2239</v>
      </c>
      <c r="D1008" s="43" t="s">
        <v>2239</v>
      </c>
      <c r="E1008" s="43" t="s">
        <v>2240</v>
      </c>
      <c r="F1008" s="43">
        <v>1023456789</v>
      </c>
      <c r="G1008" s="43" t="s">
        <v>2241</v>
      </c>
      <c r="H1008" s="43" t="s">
        <v>2242</v>
      </c>
      <c r="I1008" s="43" t="s">
        <v>2243</v>
      </c>
      <c r="J1008" s="43"/>
      <c r="K1008" s="43" t="s">
        <v>1974</v>
      </c>
      <c r="L1008" s="43" t="s">
        <v>172</v>
      </c>
      <c r="M1008" s="43" t="s">
        <v>271</v>
      </c>
      <c r="N1008" s="43" t="s">
        <v>159</v>
      </c>
      <c r="O1008" s="43" t="s">
        <v>271</v>
      </c>
      <c r="P1008" s="43" t="s">
        <v>159</v>
      </c>
      <c r="Q1008" s="2" t="str">
        <f>"("&amp;IF(B1008="","NULL","'"&amp;B1008&amp;"'")&amp;","&amp;IF(C1008="","NULL","'"&amp;C1008&amp;"'")&amp;","&amp;IF(D1008="","NULL","'"&amp;D1008&amp;"'")&amp;","&amp;IF(E1008="","NULL","'"&amp;E1008&amp;"'")&amp;","&amp;IF(F1008="","NULL","'"&amp;F1008&amp;"'")&amp;","&amp;IF(G1008="","NULL","'"&amp;G1008&amp;"'")&amp;","&amp;IF(H1008="","NULL","'"&amp;H1008&amp;"'")&amp;","&amp;IF(I1008="","NULL","'"&amp;I1008&amp;"'")&amp;","&amp;IF(J1008="","NULL","'"&amp;J1008&amp;"'")&amp;","&amp;IF(K1008="","NULL","'"&amp;K1008&amp;"'")&amp;",'"&amp;L1008&amp;"','"&amp;M1008&amp;"',"&amp;N1008&amp;",'"&amp;O1008&amp;"',"&amp;P1008&amp;IF(A1009="",");","),")</f>
        <v>('test2','CHUSH','CHUSH','CH','1023456789','부산','051-1234-5678','김영철',NULL,'RTDATALAB','Y','SYSTEM',NOW(),'SYSTEM',NOW());</v>
      </c>
    </row>
    <row r="1009" spans="1:16" x14ac:dyDescent="0.35">
      <c r="F1009" s="59"/>
      <c r="H1009"/>
      <c r="K1009" s="35"/>
      <c r="M1009"/>
    </row>
    <row r="1010" spans="1:16" x14ac:dyDescent="0.35">
      <c r="F1010" s="59"/>
      <c r="H1010"/>
      <c r="K1010" s="35"/>
      <c r="M1010"/>
    </row>
    <row r="1011" spans="1:16" x14ac:dyDescent="0.35">
      <c r="F1011" s="59"/>
      <c r="H1011"/>
      <c r="K1011" s="35"/>
      <c r="M1011"/>
    </row>
    <row r="1012" spans="1:16" x14ac:dyDescent="0.35">
      <c r="F1012" s="59"/>
      <c r="H1012"/>
      <c r="K1012" s="35"/>
      <c r="M1012"/>
    </row>
    <row r="1013" spans="1:16" x14ac:dyDescent="0.35">
      <c r="A1013" s="133" t="str">
        <f>VLOOKUP(C1013,table!B:D,3,FALSE)</f>
        <v>관리자</v>
      </c>
      <c r="B1013" s="133"/>
      <c r="C1013" s="134" t="s">
        <v>1130</v>
      </c>
      <c r="D1013" s="134"/>
      <c r="E1013" s="134"/>
      <c r="F1013" s="134"/>
      <c r="G1013" s="134"/>
      <c r="H1013" s="134"/>
      <c r="I1013" s="134"/>
      <c r="J1013" s="134"/>
      <c r="K1013" s="134"/>
      <c r="L1013" s="134"/>
      <c r="M1013" s="133" t="s">
        <v>156</v>
      </c>
      <c r="N1013" s="35"/>
      <c r="O1013" s="35"/>
      <c r="P1013" s="35"/>
    </row>
    <row r="1014" spans="1:16" x14ac:dyDescent="0.35">
      <c r="A1014" s="133"/>
      <c r="B1014" s="133"/>
      <c r="C1014" s="134" t="str">
        <f>VLOOKUP(C1013,table!B:D,2,FALSE)</f>
        <v>T_SUPPLIER_MANAGER</v>
      </c>
      <c r="D1014" s="134"/>
      <c r="E1014" s="134"/>
      <c r="F1014" s="134"/>
      <c r="G1014" s="134"/>
      <c r="H1014" s="134"/>
      <c r="I1014" s="134"/>
      <c r="J1014" s="134"/>
      <c r="K1014" s="134"/>
      <c r="L1014" s="134"/>
      <c r="M1014" s="133"/>
      <c r="N1014" s="35"/>
      <c r="O1014" s="35"/>
      <c r="P1014" s="35"/>
    </row>
    <row r="1015" spans="1:16" x14ac:dyDescent="0.35">
      <c r="A1015" s="133" t="s">
        <v>2</v>
      </c>
      <c r="B1015" s="101" t="s">
        <v>2246</v>
      </c>
      <c r="C1015" s="101" t="s">
        <v>2225</v>
      </c>
      <c r="D1015" s="101" t="s">
        <v>2247</v>
      </c>
      <c r="E1015" s="100" t="s">
        <v>2248</v>
      </c>
      <c r="F1015" s="101" t="s">
        <v>2249</v>
      </c>
      <c r="G1015" s="101" t="s">
        <v>2250</v>
      </c>
      <c r="H1015" s="101" t="s">
        <v>2251</v>
      </c>
      <c r="I1015" s="101" t="s">
        <v>2252</v>
      </c>
      <c r="J1015" s="101" t="s">
        <v>75</v>
      </c>
      <c r="K1015" s="101" t="s">
        <v>57</v>
      </c>
      <c r="L1015" s="101" t="s">
        <v>379</v>
      </c>
      <c r="M1015" s="101" t="s">
        <v>84</v>
      </c>
      <c r="N1015" s="101" t="s">
        <v>88</v>
      </c>
      <c r="O1015" s="2" t="str">
        <f>"TRUNCATE TABLE "&amp;$C1014&amp;";"</f>
        <v>TRUNCATE TABLE T_SUPPLIER_MANAGER;</v>
      </c>
    </row>
    <row r="1016" spans="1:16" x14ac:dyDescent="0.35">
      <c r="A1016" s="133"/>
      <c r="B1016" s="101" t="str">
        <f>VLOOKUP(B1015,domain!$B:$C,2,FALSE)</f>
        <v>MANAGER_ID</v>
      </c>
      <c r="C1016" s="101" t="str">
        <f>VLOOKUP(C1015,domain!$B:$C,2,FALSE)</f>
        <v>SUPPLIER_CODE</v>
      </c>
      <c r="D1016" s="101" t="str">
        <f>VLOOKUP(D1015,domain!$B:$C,2,FALSE)</f>
        <v>MANAGER_NM</v>
      </c>
      <c r="E1016" s="101" t="str">
        <f>VLOOKUP(E1015,domain!$B:$C,2,FALSE)</f>
        <v>MANAGER_PHONE</v>
      </c>
      <c r="F1016" s="101" t="str">
        <f>VLOOKUP(F1015,domain!$B:$C,2,FALSE)</f>
        <v>MANAGER_MAIL</v>
      </c>
      <c r="G1016" s="101" t="str">
        <f>VLOOKUP(G1015,domain!$B:$C,2,FALSE)</f>
        <v>MANAGER_DEPT</v>
      </c>
      <c r="H1016" s="101" t="str">
        <f>VLOOKUP(H1015,domain!$B:$C,2,FALSE)</f>
        <v>MANAGER_PSTN</v>
      </c>
      <c r="I1016" s="101" t="str">
        <f>VLOOKUP(I1015,domain!$B:$C,2,FALSE)</f>
        <v>MANAGER_REPRESENT</v>
      </c>
      <c r="J1016" s="101" t="str">
        <f>VLOOKUP(J1015,domain!$B:$C,2,FALSE)</f>
        <v>USE_YN</v>
      </c>
      <c r="K1016" s="101" t="str">
        <f>VLOOKUP(K1015,domain!$B:$C,2,FALSE)</f>
        <v>RGST_ID</v>
      </c>
      <c r="L1016" s="101" t="str">
        <f>VLOOKUP(L1015,domain!$B:$C,2,FALSE)</f>
        <v>RGST_DT</v>
      </c>
      <c r="M1016" s="101" t="str">
        <f>VLOOKUP(M1015,domain!$B:$C,2,FALSE)</f>
        <v>MODI_ID</v>
      </c>
      <c r="N1016" s="101" t="str">
        <f>VLOOKUP(N1015,domain!$B:$C,2,FALSE)</f>
        <v>MODI_DT</v>
      </c>
      <c r="O1016" s="2" t="str">
        <f>"INSERT INTO "&amp;C1014&amp;" ("&amp;B1016&amp;","&amp;C1016&amp;","&amp;D1016&amp;","&amp;E1016&amp;","&amp;F1016&amp;","&amp;G1016&amp;","&amp;H1016&amp;","&amp;I1016&amp;","&amp;J1016&amp;","&amp;K1016&amp;","&amp;L1016&amp;","&amp;M1016&amp;","&amp;N1016&amp;") VALUES"</f>
        <v>INSERT INTO T_SUPPLIER_MANAGER (MANAGER_ID,SUPPLIER_CODE,MANAGER_NM,MANAGER_PHONE,MANAGER_MAIL,MANAGER_DEPT,MANAGER_PSTN,MANAGER_REPRESENT,USE_YN,RGST_ID,RGST_DT,MODI_ID,MODI_DT) VALUES</v>
      </c>
    </row>
    <row r="1017" spans="1:16" x14ac:dyDescent="0.35">
      <c r="A1017" s="43">
        <v>1</v>
      </c>
      <c r="B1017" s="43" t="s">
        <v>2253</v>
      </c>
      <c r="C1017" s="43" t="s">
        <v>2233</v>
      </c>
      <c r="D1017" s="43" t="s">
        <v>2256</v>
      </c>
      <c r="E1017" s="43" t="s">
        <v>2257</v>
      </c>
      <c r="F1017" s="14" t="s">
        <v>2259</v>
      </c>
      <c r="G1017" s="43" t="s">
        <v>2261</v>
      </c>
      <c r="H1017" s="43" t="s">
        <v>2263</v>
      </c>
      <c r="I1017" s="43" t="s">
        <v>1964</v>
      </c>
      <c r="J1017" s="43" t="s">
        <v>172</v>
      </c>
      <c r="K1017" s="43" t="s">
        <v>271</v>
      </c>
      <c r="L1017" s="43" t="s">
        <v>159</v>
      </c>
      <c r="M1017" s="43" t="s">
        <v>271</v>
      </c>
      <c r="N1017" s="43" t="s">
        <v>159</v>
      </c>
      <c r="O1017" s="2" t="str">
        <f>"("&amp;IF(B1017="","NULL","'"&amp;B1017&amp;"'")&amp;","&amp;IF(C1017="","NULL","'"&amp;C1017&amp;"'")&amp;","&amp;IF(D1017="","NULL","'"&amp;D1017&amp;"'")&amp;","&amp;IF(E1017="","NULL","'"&amp;E1017&amp;"'")&amp;","&amp;IF(F1017="","NULL","'"&amp;F1017&amp;"'")&amp;","&amp;IF(G1017="","NULL","'"&amp;G1017&amp;"'")&amp;","&amp;IF(H1017="","NULL","'"&amp;H1017&amp;"'")&amp;","&amp;IF(I1017="","NULL","'"&amp;I1017&amp;"'")&amp;",'"&amp;J1017&amp;"','"&amp;K1017&amp;"',"&amp;L1017&amp;",'"&amp;M1017&amp;"',"&amp;N1017&amp;IF(A1018="",");","),")</f>
        <v>('MNG1','KM','아이유','010-1234-5678','iu@gmail.com','경영지원부','과장','Y','Y','SYSTEM',NOW(),'SYSTEM',NOW()),</v>
      </c>
    </row>
    <row r="1018" spans="1:16" x14ac:dyDescent="0.35">
      <c r="A1018" s="43">
        <v>1</v>
      </c>
      <c r="B1018" s="43" t="s">
        <v>2254</v>
      </c>
      <c r="C1018" s="43" t="s">
        <v>2233</v>
      </c>
      <c r="D1018" s="43" t="s">
        <v>2255</v>
      </c>
      <c r="E1018" s="43" t="s">
        <v>2258</v>
      </c>
      <c r="F1018" s="14" t="s">
        <v>2260</v>
      </c>
      <c r="G1018" s="43" t="s">
        <v>2262</v>
      </c>
      <c r="H1018" s="43" t="s">
        <v>2264</v>
      </c>
      <c r="I1018" s="43"/>
      <c r="J1018" s="43" t="s">
        <v>172</v>
      </c>
      <c r="K1018" s="43" t="s">
        <v>271</v>
      </c>
      <c r="L1018" s="43" t="s">
        <v>159</v>
      </c>
      <c r="M1018" s="43" t="s">
        <v>271</v>
      </c>
      <c r="N1018" s="43" t="s">
        <v>159</v>
      </c>
      <c r="O1018" s="2" t="str">
        <f>"("&amp;IF(B1018="","NULL","'"&amp;B1018&amp;"'")&amp;","&amp;IF(C1018="","NULL","'"&amp;C1018&amp;"'")&amp;","&amp;IF(D1018="","NULL","'"&amp;D1018&amp;"'")&amp;","&amp;IF(E1018="","NULL","'"&amp;E1018&amp;"'")&amp;","&amp;IF(F1018="","NULL","'"&amp;F1018&amp;"'")&amp;","&amp;IF(G1018="","NULL","'"&amp;G1018&amp;"'")&amp;","&amp;IF(H1018="","NULL","'"&amp;H1018&amp;"'")&amp;","&amp;IF(I1018="","NULL","'"&amp;I1018&amp;"'")&amp;",'"&amp;J1018&amp;"','"&amp;K1018&amp;"',"&amp;L1018&amp;",'"&amp;M1018&amp;"',"&amp;N1018&amp;IF(A1019="",");","),")</f>
        <v>('MNG2','KM','이나라','010-9876-5432','nara@gmail.com','제조부','대리',NULL,'Y','SYSTEM',NOW(),'SYSTEM',NOW());</v>
      </c>
    </row>
    <row r="1019" spans="1:16" x14ac:dyDescent="0.35">
      <c r="F1019" s="59"/>
      <c r="H1019"/>
      <c r="K1019" s="35"/>
      <c r="M1019"/>
    </row>
    <row r="1020" spans="1:16" x14ac:dyDescent="0.35">
      <c r="F1020" s="59"/>
      <c r="H1020"/>
      <c r="K1020" s="35"/>
      <c r="M1020"/>
    </row>
    <row r="1021" spans="1:16" x14ac:dyDescent="0.35">
      <c r="D1021" s="59"/>
      <c r="F1021"/>
      <c r="H1021"/>
      <c r="I1021" s="35"/>
      <c r="M1021"/>
    </row>
    <row r="1022" spans="1:16" x14ac:dyDescent="0.35">
      <c r="D1022" s="59"/>
      <c r="F1022"/>
      <c r="H1022"/>
      <c r="I1022" s="35"/>
      <c r="M1022"/>
    </row>
    <row r="1023" spans="1:16" x14ac:dyDescent="0.35">
      <c r="D1023" s="59"/>
      <c r="F1023"/>
      <c r="H1023"/>
      <c r="I1023" s="35"/>
      <c r="M1023"/>
    </row>
    <row r="1024" spans="1:16" x14ac:dyDescent="0.35">
      <c r="D1024" s="59"/>
      <c r="F1024"/>
      <c r="H1024"/>
      <c r="I1024" s="35"/>
      <c r="M1024"/>
    </row>
    <row r="1025" spans="4:13" x14ac:dyDescent="0.35">
      <c r="D1025" s="59"/>
      <c r="F1025"/>
      <c r="H1025"/>
      <c r="I1025" s="35"/>
      <c r="M1025"/>
    </row>
    <row r="1026" spans="4:13" x14ac:dyDescent="0.35">
      <c r="F1026" s="59"/>
      <c r="H1026"/>
      <c r="K1026" s="35"/>
      <c r="M1026"/>
    </row>
    <row r="1027" spans="4:13" x14ac:dyDescent="0.35">
      <c r="F1027" s="59"/>
      <c r="H1027"/>
      <c r="K1027" s="35"/>
      <c r="M1027"/>
    </row>
    <row r="1028" spans="4:13" x14ac:dyDescent="0.35">
      <c r="F1028" s="59"/>
      <c r="H1028"/>
      <c r="K1028" s="35"/>
      <c r="M1028"/>
    </row>
    <row r="1029" spans="4:13" x14ac:dyDescent="0.35">
      <c r="F1029" s="59"/>
      <c r="H1029"/>
      <c r="K1029" s="35"/>
      <c r="M1029"/>
    </row>
    <row r="1030" spans="4:13" x14ac:dyDescent="0.35">
      <c r="F1030" s="59"/>
      <c r="H1030"/>
      <c r="K1030" s="35"/>
      <c r="M1030"/>
    </row>
    <row r="1031" spans="4:13" x14ac:dyDescent="0.35">
      <c r="F1031" s="59"/>
      <c r="H1031"/>
      <c r="K1031" s="35"/>
      <c r="M1031"/>
    </row>
    <row r="1032" spans="4:13" x14ac:dyDescent="0.35">
      <c r="F1032" s="59"/>
      <c r="H1032"/>
      <c r="K1032" s="35"/>
      <c r="M1032"/>
    </row>
    <row r="1033" spans="4:13" x14ac:dyDescent="0.35">
      <c r="F1033" s="59"/>
      <c r="H1033"/>
      <c r="K1033" s="35"/>
      <c r="M1033"/>
    </row>
    <row r="1034" spans="4:13" x14ac:dyDescent="0.35">
      <c r="F1034" s="59"/>
      <c r="H1034"/>
      <c r="K1034" s="35"/>
      <c r="M1034"/>
    </row>
    <row r="1035" spans="4:13" x14ac:dyDescent="0.35">
      <c r="F1035" s="59"/>
      <c r="H1035"/>
      <c r="K1035" s="35"/>
      <c r="M1035"/>
    </row>
  </sheetData>
  <mergeCells count="98">
    <mergeCell ref="C404:U404"/>
    <mergeCell ref="C405:U405"/>
    <mergeCell ref="V404:V405"/>
    <mergeCell ref="A404:B405"/>
    <mergeCell ref="A406:A407"/>
    <mergeCell ref="P305:P306"/>
    <mergeCell ref="C305:O305"/>
    <mergeCell ref="C349:I349"/>
    <mergeCell ref="C348:I348"/>
    <mergeCell ref="J348:J349"/>
    <mergeCell ref="C306:N306"/>
    <mergeCell ref="A3:B4"/>
    <mergeCell ref="C3:G3"/>
    <mergeCell ref="H3:H4"/>
    <mergeCell ref="C4:G4"/>
    <mergeCell ref="A5:A6"/>
    <mergeCell ref="L58:L59"/>
    <mergeCell ref="C145:J145"/>
    <mergeCell ref="C144:J144"/>
    <mergeCell ref="K144:K145"/>
    <mergeCell ref="A222:A223"/>
    <mergeCell ref="A219:F219"/>
    <mergeCell ref="C221:E221"/>
    <mergeCell ref="C220:E220"/>
    <mergeCell ref="A183:A184"/>
    <mergeCell ref="A220:B221"/>
    <mergeCell ref="F220:F221"/>
    <mergeCell ref="C59:K59"/>
    <mergeCell ref="C58:K58"/>
    <mergeCell ref="A173:A174"/>
    <mergeCell ref="J162:J163"/>
    <mergeCell ref="C163:I163"/>
    <mergeCell ref="A350:A351"/>
    <mergeCell ref="A348:B349"/>
    <mergeCell ref="A58:B59"/>
    <mergeCell ref="A144:B145"/>
    <mergeCell ref="A162:B163"/>
    <mergeCell ref="A171:B172"/>
    <mergeCell ref="A164:A165"/>
    <mergeCell ref="A146:A147"/>
    <mergeCell ref="A60:A61"/>
    <mergeCell ref="A307:A308"/>
    <mergeCell ref="A194:A195"/>
    <mergeCell ref="A248:A249"/>
    <mergeCell ref="A260:B261"/>
    <mergeCell ref="A305:B306"/>
    <mergeCell ref="A180:M180"/>
    <mergeCell ref="A246:B247"/>
    <mergeCell ref="C296:J296"/>
    <mergeCell ref="C282:H282"/>
    <mergeCell ref="C271:L271"/>
    <mergeCell ref="A297:A298"/>
    <mergeCell ref="A295:B296"/>
    <mergeCell ref="A283:A284"/>
    <mergeCell ref="A281:B282"/>
    <mergeCell ref="C281:H281"/>
    <mergeCell ref="A270:B271"/>
    <mergeCell ref="A272:A273"/>
    <mergeCell ref="C270:L270"/>
    <mergeCell ref="K295:K296"/>
    <mergeCell ref="I281:I282"/>
    <mergeCell ref="C295:J295"/>
    <mergeCell ref="C162:I162"/>
    <mergeCell ref="C172:I172"/>
    <mergeCell ref="C171:I171"/>
    <mergeCell ref="A191:AC191"/>
    <mergeCell ref="A192:B193"/>
    <mergeCell ref="C192:AB192"/>
    <mergeCell ref="AC192:AC193"/>
    <mergeCell ref="C193:AB193"/>
    <mergeCell ref="J171:J172"/>
    <mergeCell ref="C182:M182"/>
    <mergeCell ref="C181:M181"/>
    <mergeCell ref="N181:N182"/>
    <mergeCell ref="A181:B182"/>
    <mergeCell ref="M270:M271"/>
    <mergeCell ref="A262:A263"/>
    <mergeCell ref="P246:P247"/>
    <mergeCell ref="M260:M261"/>
    <mergeCell ref="C261:L261"/>
    <mergeCell ref="C260:L260"/>
    <mergeCell ref="C246:O246"/>
    <mergeCell ref="C247:O247"/>
    <mergeCell ref="A879:B880"/>
    <mergeCell ref="N879:N880"/>
    <mergeCell ref="A881:A882"/>
    <mergeCell ref="C879:M879"/>
    <mergeCell ref="C880:M880"/>
    <mergeCell ref="A1003:B1004"/>
    <mergeCell ref="M1003:M1004"/>
    <mergeCell ref="A1005:A1006"/>
    <mergeCell ref="C1003:L1003"/>
    <mergeCell ref="C1004:L1004"/>
    <mergeCell ref="A1013:B1014"/>
    <mergeCell ref="C1013:L1013"/>
    <mergeCell ref="M1013:M1014"/>
    <mergeCell ref="C1014:L1014"/>
    <mergeCell ref="A1015:A1016"/>
  </mergeCells>
  <phoneticPr fontId="2" type="noConversion"/>
  <conditionalFormatting sqref="H408">
    <cfRule type="containsText" dxfId="0" priority="1" operator="containsText" text="D_0">
      <formula>NOT(ISERROR(SEARCH("D_0",H408)))</formula>
    </cfRule>
  </conditionalFormatting>
  <pageMargins left="0.7" right="0.7" top="0.75" bottom="0.75" header="0.3" footer="0.3"/>
  <pageSetup paperSize="9" orientation="portrait" r:id="rId1"/>
  <ignoredErrors>
    <ignoredError sqref="G810 D850 D81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I 6 1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j I 6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O t V I o i k e 4 D g A A A B E A A A A T A B w A R m 9 y b X V s Y X M v U 2 V j d G l v b j E u b S C i G A A o o B Q A A A A A A A A A A A A A A A A A A A A A A A A A A A A r T k 0 u y c z P U w i G 0 I b W A F B L A Q I t A B Q A A g A I A I y O t V I P I 7 p u p A A A A P U A A A A S A A A A A A A A A A A A A A A A A A A A A A B D b 2 5 m a W c v U G F j a 2 F n Z S 5 4 b W x Q S w E C L Q A U A A I A C A C M j r V S D 8 r p q 6 Q A A A D p A A A A E w A A A A A A A A A A A A A A A A D w A A A A W 0 N v b n R l b n R f V H l w Z X N d L n h t b F B L A Q I t A B Q A A g A I A I y O t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l f P O 6 a m 3 S q S H F X n Z w 9 O f A A A A A A I A A A A A A B B m A A A A A Q A A I A A A A K P L P C n A 7 V V J m 1 l J 7 F R D O 9 O s g A 8 V / c 4 H Y m z s B r 5 9 5 j L k A A A A A A 6 A A A A A A g A A I A A A A J Q z S U b q R v P 6 + V U X j + d y w M B f t F t 1 a g F E E y l M X x F m B A G c U A A A A F o F c x 8 e z 9 Y n 4 + p R v z b o D t S g l b W E Q n e H Y k a w a D H / J z I D o D n H Y d 3 P E S M v R z C d S L m 2 I J z u f X h s 7 k k J y H G S v I 5 9 j h W 5 m 6 c Y k Q X y 8 W d b A p o C s S L B Q A A A A H U s h s k v k N V 9 s 5 A x c H b e 2 3 q K 1 W / 3 e 2 W 9 z y R f x 8 9 x x 9 7 7 J R 0 x I g H P 2 C r B X r G h z G 1 c R o r K m b U Q P Z R w X r H E H 5 / R D n E = < / D a t a M a s h u p > 
</file>

<file path=customXml/itemProps1.xml><?xml version="1.0" encoding="utf-8"?>
<ds:datastoreItem xmlns:ds="http://schemas.openxmlformats.org/officeDocument/2006/customXml" ds:itemID="{37D8BA7B-0C73-44C7-92DC-785A453C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table</vt:lpstr>
      <vt:lpstr>column</vt:lpstr>
      <vt:lpstr>domain</vt:lpstr>
      <vt:lpstr>index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JinMin-Jang</cp:lastModifiedBy>
  <cp:lastPrinted>2020-12-20T06:10:48Z</cp:lastPrinted>
  <dcterms:created xsi:type="dcterms:W3CDTF">2020-12-19T10:18:57Z</dcterms:created>
  <dcterms:modified xsi:type="dcterms:W3CDTF">2022-01-24T07:39:55Z</dcterms:modified>
</cp:coreProperties>
</file>