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rt" sheetId="1" r:id="rId3"/>
    <sheet state="visible" name="graph" sheetId="2" r:id="rId4"/>
    <sheet state="visible" name="raw data" sheetId="3" r:id="rId5"/>
    <sheet state="visible" name="calculating" sheetId="4" r:id="rId6"/>
    <sheet state="visible" name="PSycho" sheetId="5" r:id="rId7"/>
    <sheet state="visible" name="Tom" sheetId="6" r:id="rId8"/>
    <sheet state="visible" name="Germ" sheetId="7" r:id="rId9"/>
    <sheet state="visible" name="Age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G1">
      <text>
        <t xml:space="preserve">Yang:
where did jayden first put his/her chocolate</t>
      </text>
    </comment>
    <comment authorId="0" ref="AH1">
      <text>
        <t xml:space="preserve">Yang:
where is it now?</t>
      </text>
    </comment>
    <comment authorId="0" ref="AI1">
      <text>
        <t xml:space="preserve">Yang:
where will Jayden first look for his chocoolate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1">
      <text>
        <t xml:space="preserve">Yang:
self belief-crayon
</t>
      </text>
    </comment>
    <comment authorId="0" ref="R1">
      <text>
        <t xml:space="preserve">Yang:
other's belief-crayon
</t>
      </text>
    </comment>
    <comment authorId="0" ref="S1">
      <text>
        <t xml:space="preserve">Yang:
self belief-bandaids
</t>
      </text>
    </comment>
    <comment authorId="0" ref="T1">
      <text>
        <t xml:space="preserve">Yang:
other's belief-bandaids
</t>
      </text>
    </comment>
    <comment authorId="0" ref="U1">
      <text>
        <t xml:space="preserve">Yang:
Sally Ann</t>
      </text>
    </comment>
    <comment authorId="0" ref="V1">
      <text>
        <t xml:space="preserve">Yang:
belief emotion
</t>
      </text>
    </comment>
    <comment authorId="0" ref="AI1">
      <text>
        <t xml:space="preserve">Yang:
checking question-correct answer is yes
</t>
      </text>
    </comment>
    <comment authorId="0" ref="AJ1">
      <text>
        <t xml:space="preserve">Yang:
checking question-correct answer is yes
</t>
      </text>
    </comment>
    <comment authorId="0" ref="AK1">
      <text>
        <t xml:space="preserve">Yang:
checking question-correct answer is no
</t>
      </text>
    </comment>
    <comment authorId="0" ref="AR1">
      <text>
        <t xml:space="preserve">Yang:
where did Jayden first put his/her chocolate?</t>
      </text>
    </comment>
    <comment authorId="0" ref="AS1">
      <text>
        <t xml:space="preserve">Yang:
Where is it now?</t>
      </text>
    </comment>
    <comment authorId="0" ref="AT1">
      <text>
        <t xml:space="preserve">Yang:
What do you think is inside this cracker box
</t>
      </text>
    </comment>
    <comment authorId="0" ref="AU1">
      <text>
        <t xml:space="preserve">Yang:
What's Kyle's favorite snack?
</t>
      </text>
    </comment>
    <comment authorId="0" ref="BA1">
      <text>
        <t xml:space="preserve">Yang:
checking question
</t>
      </text>
    </comment>
    <comment authorId="0" ref="BE1">
      <text>
        <t xml:space="preserve">Yang:
checking question
</t>
      </text>
    </comment>
  </commentList>
</comments>
</file>

<file path=xl/sharedStrings.xml><?xml version="1.0" encoding="utf-8"?>
<sst xmlns="http://schemas.openxmlformats.org/spreadsheetml/2006/main" count="3818" uniqueCount="356">
  <si>
    <t>Subject ID</t>
  </si>
  <si>
    <t>Gender</t>
  </si>
  <si>
    <t>DOB</t>
  </si>
  <si>
    <t>Test date</t>
  </si>
  <si>
    <t>2nd Test date</t>
  </si>
  <si>
    <t>interval</t>
  </si>
  <si>
    <t>Age</t>
  </si>
  <si>
    <t>First task</t>
  </si>
  <si>
    <t>testing order</t>
  </si>
  <si>
    <t>Crayon1</t>
  </si>
  <si>
    <t>Crayon2</t>
  </si>
  <si>
    <t>Crayon3</t>
  </si>
  <si>
    <t>Crayon4</t>
  </si>
  <si>
    <t>Crayon5</t>
  </si>
  <si>
    <t>Crayon6</t>
  </si>
  <si>
    <t>Charlie</t>
  </si>
  <si>
    <t>Chris</t>
  </si>
  <si>
    <t>London</t>
  </si>
  <si>
    <t>August</t>
  </si>
  <si>
    <t>Dana</t>
  </si>
  <si>
    <t>Bandaid1</t>
  </si>
  <si>
    <t>Bandaid2</t>
  </si>
  <si>
    <t>Bandaid3</t>
  </si>
  <si>
    <t>Bandaid4</t>
  </si>
  <si>
    <t>Bandaid5</t>
  </si>
  <si>
    <t>Bandaid6</t>
  </si>
  <si>
    <t>Aiden</t>
  </si>
  <si>
    <t>Casey</t>
  </si>
  <si>
    <t>Gray</t>
  </si>
  <si>
    <t>Alex</t>
  </si>
  <si>
    <t>Riley</t>
  </si>
  <si>
    <t>Jaden1</t>
  </si>
  <si>
    <t>Jayden2</t>
  </si>
  <si>
    <t>Jayden3</t>
  </si>
  <si>
    <t>Ari</t>
  </si>
  <si>
    <t>Jordan</t>
  </si>
  <si>
    <t>cracker1</t>
  </si>
  <si>
    <t>cracker2</t>
  </si>
  <si>
    <t>cracker3</t>
  </si>
  <si>
    <t>cracker4</t>
  </si>
  <si>
    <t>Blake</t>
  </si>
  <si>
    <t>Andy</t>
  </si>
  <si>
    <t>Taylor</t>
  </si>
  <si>
    <t>ToM_1</t>
  </si>
  <si>
    <t>ToM_2</t>
  </si>
  <si>
    <t>ToM_3</t>
  </si>
  <si>
    <t>ToM_4</t>
  </si>
  <si>
    <t>Germ</t>
  </si>
  <si>
    <t>Psycho</t>
  </si>
  <si>
    <t>notes</t>
  </si>
  <si>
    <t>ToM_che1</t>
  </si>
  <si>
    <t>ToM_che2</t>
  </si>
  <si>
    <t>ToM_choice</t>
  </si>
  <si>
    <t>Germ_choice</t>
  </si>
  <si>
    <t>CCLC06</t>
  </si>
  <si>
    <t>Male</t>
  </si>
  <si>
    <t>Psychosomatic_choice</t>
  </si>
  <si>
    <t>ToM checking</t>
  </si>
  <si>
    <t>other checking</t>
  </si>
  <si>
    <t xml:space="preserve">crayon </t>
  </si>
  <si>
    <t>B2C1A1</t>
  </si>
  <si>
    <t>crayons</t>
  </si>
  <si>
    <t>keys</t>
  </si>
  <si>
    <t>y</t>
  </si>
  <si>
    <t>book</t>
  </si>
  <si>
    <t>pencils</t>
  </si>
  <si>
    <t>cabinet</t>
  </si>
  <si>
    <t>fridge</t>
  </si>
  <si>
    <t>animal crackers</t>
  </si>
  <si>
    <t>Animal crackers</t>
  </si>
  <si>
    <t>mad</t>
  </si>
  <si>
    <t>n</t>
  </si>
  <si>
    <t>right, left</t>
  </si>
  <si>
    <t>basket</t>
  </si>
  <si>
    <t>box</t>
  </si>
  <si>
    <t>table</t>
  </si>
  <si>
    <t>temp</t>
  </si>
  <si>
    <t>email(foot)</t>
  </si>
  <si>
    <t>CCLC05</t>
  </si>
  <si>
    <t>Female</t>
  </si>
  <si>
    <t>C1A1B1</t>
  </si>
  <si>
    <t>didn’t want to answer</t>
  </si>
  <si>
    <t>Band-aids</t>
  </si>
  <si>
    <t>animals</t>
  </si>
  <si>
    <t>sad</t>
  </si>
  <si>
    <t>left, right</t>
  </si>
  <si>
    <t>door</t>
  </si>
  <si>
    <t>CCLC36</t>
  </si>
  <si>
    <t>A1B1C1</t>
  </si>
  <si>
    <t>cookies</t>
  </si>
  <si>
    <t>chalks</t>
  </si>
  <si>
    <t>happy</t>
  </si>
  <si>
    <t>right, middle</t>
  </si>
  <si>
    <t>breakfast</t>
  </si>
  <si>
    <t>phone(tummy)</t>
  </si>
  <si>
    <t>CCLC17</t>
  </si>
  <si>
    <t>A1B2C2</t>
  </si>
  <si>
    <t>chicken</t>
  </si>
  <si>
    <t>gorilla</t>
  </si>
  <si>
    <t xml:space="preserve">right </t>
  </si>
  <si>
    <t>CCLC28</t>
  </si>
  <si>
    <t>C1A2B1</t>
  </si>
  <si>
    <t>Crayons</t>
  </si>
  <si>
    <t>animal cookies</t>
  </si>
  <si>
    <t>CCLC22</t>
  </si>
  <si>
    <t>B1A2C2</t>
  </si>
  <si>
    <t>pink crayon</t>
  </si>
  <si>
    <t>tree</t>
  </si>
  <si>
    <t>elephant</t>
  </si>
  <si>
    <t>right,</t>
  </si>
  <si>
    <t>CCLC29</t>
  </si>
  <si>
    <t>B1C2A2</t>
  </si>
  <si>
    <t>middle,left</t>
  </si>
  <si>
    <t xml:space="preserve">ToM checking question was repeated many times, until she gave the right answer. But she was distracted by many things, she didn't follow the stories. </t>
  </si>
  <si>
    <t>CCLC37</t>
  </si>
  <si>
    <t>A2B2C1</t>
  </si>
  <si>
    <t>markers</t>
  </si>
  <si>
    <t>Crayon/markers</t>
  </si>
  <si>
    <t>crayon</t>
  </si>
  <si>
    <t>crackers</t>
  </si>
  <si>
    <t>middle,rght</t>
  </si>
  <si>
    <t>IEP1-123</t>
  </si>
  <si>
    <t>A1B1C2</t>
  </si>
  <si>
    <t xml:space="preserve">crayons </t>
  </si>
  <si>
    <t>IEP1-127</t>
  </si>
  <si>
    <t>C1A1B2</t>
  </si>
  <si>
    <t>box→basket</t>
  </si>
  <si>
    <t>IEP1-108</t>
  </si>
  <si>
    <t>B2C2A1</t>
  </si>
  <si>
    <t>rocks</t>
  </si>
  <si>
    <t>toys</t>
  </si>
  <si>
    <t>IEP1-95</t>
  </si>
  <si>
    <t>cheese</t>
  </si>
  <si>
    <t>left, don’t remember</t>
  </si>
  <si>
    <t>box-&gt;basket</t>
  </si>
  <si>
    <t>IEP1-125</t>
  </si>
  <si>
    <t>C2A2B1</t>
  </si>
  <si>
    <t>middle, left</t>
  </si>
  <si>
    <t>IEP2-64</t>
  </si>
  <si>
    <t>B2C1A2</t>
  </si>
  <si>
    <t>bandaids</t>
  </si>
  <si>
    <t>IEP2-65</t>
  </si>
  <si>
    <t>A2B2C2</t>
  </si>
  <si>
    <t>Cat-food</t>
  </si>
  <si>
    <t>IEP2-67</t>
  </si>
  <si>
    <t>IEP2-39</t>
  </si>
  <si>
    <t>A1B2C1</t>
  </si>
  <si>
    <t>ToM</t>
  </si>
  <si>
    <t>IEP1-111</t>
  </si>
  <si>
    <t>C2A1B2</t>
  </si>
  <si>
    <t>Number of children in this category</t>
  </si>
  <si>
    <t>pencil</t>
  </si>
  <si>
    <t>number of children chose ToM</t>
  </si>
  <si>
    <t>percentage of choosing ToM</t>
  </si>
  <si>
    <t>IEP1-121</t>
  </si>
  <si>
    <t>Number of children chose Germ</t>
  </si>
  <si>
    <t>Percentage of choosing Germ</t>
  </si>
  <si>
    <t>Psychosomatic</t>
  </si>
  <si>
    <t>B1C1A2</t>
  </si>
  <si>
    <t>2nd visit: need to repeat where Eddie put the marble.</t>
  </si>
  <si>
    <t>IEP1-103</t>
  </si>
  <si>
    <t>C1A2B2</t>
  </si>
  <si>
    <t>statue</t>
  </si>
  <si>
    <t>Number of children chose Psychosomatic</t>
  </si>
  <si>
    <t>blocks</t>
  </si>
  <si>
    <t>IEP1-128</t>
  </si>
  <si>
    <t>A2B1C2</t>
  </si>
  <si>
    <t>Percentage of choosing psychosomatic</t>
  </si>
  <si>
    <t>Total</t>
  </si>
  <si>
    <t>no answer</t>
  </si>
  <si>
    <t>2nd visit: didn't know the answer to the first question. Very distracted during the stories</t>
  </si>
  <si>
    <t>IEP2-61</t>
  </si>
  <si>
    <t>IEP2-58</t>
  </si>
  <si>
    <t>Number of children chose the domain</t>
  </si>
  <si>
    <t>Percentage of choosing the domain</t>
  </si>
  <si>
    <t>B2C2A2</t>
  </si>
  <si>
    <t>Chi-squared</t>
  </si>
  <si>
    <t>Certain wrong belief</t>
  </si>
  <si>
    <t>Bandaids</t>
  </si>
  <si>
    <t>didn’t remember names</t>
  </si>
  <si>
    <t>IEP2-45</t>
  </si>
  <si>
    <t>C2A1B1</t>
  </si>
  <si>
    <t>IEP1-118</t>
  </si>
  <si>
    <t>IEP1-122</t>
  </si>
  <si>
    <t>cheese crackers</t>
  </si>
  <si>
    <t>IEP1-113</t>
  </si>
  <si>
    <t>male</t>
  </si>
  <si>
    <t>LS-53</t>
  </si>
  <si>
    <t>C2A2B2</t>
  </si>
  <si>
    <t>pencisl</t>
  </si>
  <si>
    <t>didn’t remember</t>
  </si>
  <si>
    <t>Box → basket</t>
  </si>
  <si>
    <t>LS-68</t>
  </si>
  <si>
    <t>LS-37</t>
  </si>
  <si>
    <t>spider</t>
  </si>
  <si>
    <t>Basket → box</t>
  </si>
  <si>
    <t>LS-22</t>
  </si>
  <si>
    <t>A2B1C1</t>
  </si>
  <si>
    <t>LS-33</t>
  </si>
  <si>
    <t>Uncertain belief</t>
  </si>
  <si>
    <t>good, understood and listened carefully</t>
  </si>
  <si>
    <t>LS-54</t>
  </si>
  <si>
    <t>letter</t>
  </si>
  <si>
    <t>thinking a lot, listened carefully</t>
  </si>
  <si>
    <t>LS-44</t>
  </si>
  <si>
    <t>B1C2A1</t>
  </si>
  <si>
    <t>attention is bad, distracted and guessed without thinking</t>
  </si>
  <si>
    <t>LS-34</t>
  </si>
  <si>
    <t>distracted and bored, after choosing sore foot she didn’t listen carefully and wasn’t interested</t>
  </si>
  <si>
    <t>LS-3</t>
  </si>
  <si>
    <t>pens</t>
  </si>
  <si>
    <t>frog</t>
  </si>
  <si>
    <t>listen carefully, but bored in bunny story</t>
  </si>
  <si>
    <t>RL-11</t>
  </si>
  <si>
    <t>middle</t>
  </si>
  <si>
    <t>marble</t>
  </si>
  <si>
    <t>bored, distracted</t>
  </si>
  <si>
    <t>RL-8</t>
  </si>
  <si>
    <t>Right</t>
  </si>
  <si>
    <t>great reasoning, a lot</t>
  </si>
  <si>
    <t>RL-1</t>
  </si>
  <si>
    <t>Certain correct belief</t>
  </si>
  <si>
    <t>left,right</t>
  </si>
  <si>
    <t>great</t>
  </si>
  <si>
    <t>RL-6</t>
  </si>
  <si>
    <t>Basekt</t>
  </si>
  <si>
    <t>distracted, said “no” a lot</t>
  </si>
  <si>
    <t>was a bit bored, distracted in bunny book</t>
  </si>
  <si>
    <t>RL-2</t>
  </si>
  <si>
    <t>cracker</t>
  </si>
  <si>
    <t>ok</t>
  </si>
  <si>
    <t>Zoo1</t>
  </si>
  <si>
    <t>Zoo2</t>
  </si>
  <si>
    <t>cabient</t>
  </si>
  <si>
    <t>little book</t>
  </si>
  <si>
    <t>left,rigt</t>
  </si>
  <si>
    <t>WC-6</t>
  </si>
  <si>
    <t>bandais</t>
  </si>
  <si>
    <t>middle,right</t>
  </si>
  <si>
    <t>KS-9</t>
  </si>
  <si>
    <t>https://www.graphpad.com/quickcalcs/contingency1/</t>
  </si>
  <si>
    <t>little sticks</t>
  </si>
  <si>
    <t>toy</t>
  </si>
  <si>
    <t>Middle → left, left → right</t>
  </si>
  <si>
    <t>language is fine, good.</t>
  </si>
  <si>
    <t>KS-11</t>
  </si>
  <si>
    <t>andy</t>
  </si>
  <si>
    <t>Across domains</t>
  </si>
  <si>
    <t>Right → left</t>
  </si>
  <si>
    <t>didn’t talk at first but later talked</t>
  </si>
  <si>
    <t>KS-5</t>
  </si>
  <si>
    <t>General ToM book bias</t>
  </si>
  <si>
    <t>Distance from the general book bias</t>
  </si>
  <si>
    <t>General Germ book bias</t>
  </si>
  <si>
    <t>General Psychosomatic book bias</t>
  </si>
  <si>
    <t>Rocks → crackers</t>
  </si>
  <si>
    <t>Distance from the general book bias across three domains weighted the total number of children in each group</t>
  </si>
  <si>
    <t>N/A</t>
  </si>
  <si>
    <t>talked a lot about other things; distracted by own thoughs and not paying enough attention</t>
  </si>
  <si>
    <t>WC-4</t>
  </si>
  <si>
    <t>OLF-2</t>
  </si>
  <si>
    <t>female</t>
  </si>
  <si>
    <t>key</t>
  </si>
  <si>
    <t>flowers</t>
  </si>
  <si>
    <t>tissues</t>
  </si>
  <si>
    <t>papers</t>
  </si>
  <si>
    <t>n/a</t>
  </si>
  <si>
    <t>yes bias, seems to understand stories. Second test was good</t>
  </si>
  <si>
    <t>OLF-3</t>
  </si>
  <si>
    <t>Don’t know → bandaids</t>
  </si>
  <si>
    <t>don’t know → bandaids</t>
  </si>
  <si>
    <t>OLF-1</t>
  </si>
  <si>
    <t>coins</t>
  </si>
  <si>
    <t>balls</t>
  </si>
  <si>
    <t>GD-8</t>
  </si>
  <si>
    <t>B1C1A1</t>
  </si>
  <si>
    <t>Right → left, left → right</t>
  </si>
  <si>
    <t>GD-14</t>
  </si>
  <si>
    <t>car keys</t>
  </si>
  <si>
    <t>cheezits</t>
  </si>
  <si>
    <t>GD-9</t>
  </si>
  <si>
    <t>picture</t>
  </si>
  <si>
    <t>cheezit</t>
  </si>
  <si>
    <t>peeked pencils in bandaids box</t>
  </si>
  <si>
    <t>GD-20</t>
  </si>
  <si>
    <t>Right → left, right</t>
  </si>
  <si>
    <t>bored</t>
  </si>
  <si>
    <t>GD-21</t>
  </si>
  <si>
    <t>GD-19</t>
  </si>
  <si>
    <t>Bandaid</t>
  </si>
  <si>
    <t>no bias it seems, understands</t>
  </si>
  <si>
    <t>GD-12</t>
  </si>
  <si>
    <t>pencils or rocks</t>
  </si>
  <si>
    <t>nothing</t>
  </si>
  <si>
    <t>crayon box wrong</t>
  </si>
  <si>
    <t>GD-6</t>
  </si>
  <si>
    <t>Cer. Wrong</t>
  </si>
  <si>
    <t>shapes</t>
  </si>
  <si>
    <t>stars</t>
  </si>
  <si>
    <t>bootstrap distributions simulate with the sample size, 23, 22, 9</t>
  </si>
  <si>
    <t>Uncer</t>
  </si>
  <si>
    <t>Cer. Right</t>
  </si>
  <si>
    <t>ToM_ass_T</t>
  </si>
  <si>
    <t>Germ_ass_T</t>
  </si>
  <si>
    <t>Psych_ass_T</t>
  </si>
  <si>
    <t>yesbias</t>
  </si>
  <si>
    <t>01</t>
  </si>
  <si>
    <t>ToM_ass1</t>
  </si>
  <si>
    <t>ToM_ass2</t>
  </si>
  <si>
    <t>ToM_ass3</t>
  </si>
  <si>
    <t>ToM_ass4</t>
  </si>
  <si>
    <t>ToM_ass5</t>
  </si>
  <si>
    <t>ToM_ass6</t>
  </si>
  <si>
    <t>germ-Chris</t>
  </si>
  <si>
    <t>germ-Dana</t>
  </si>
  <si>
    <t>germ-Casey</t>
  </si>
  <si>
    <t>germ-Riley</t>
  </si>
  <si>
    <t>germ-Jordan</t>
  </si>
  <si>
    <t>germ-Andy</t>
  </si>
  <si>
    <t>psy-Charlie</t>
  </si>
  <si>
    <t>psy-August</t>
  </si>
  <si>
    <t>psy-Aiden</t>
  </si>
  <si>
    <t>psy-Alex</t>
  </si>
  <si>
    <t>psy-Ari</t>
  </si>
  <si>
    <t>psy-Blake</t>
  </si>
  <si>
    <t>check-Taylor</t>
  </si>
  <si>
    <t>check-Gray</t>
  </si>
  <si>
    <t>check-London</t>
  </si>
  <si>
    <t>crayoncheck1</t>
  </si>
  <si>
    <t>crayoncheck2</t>
  </si>
  <si>
    <t>crayoncheck3</t>
  </si>
  <si>
    <t>bandaidcheck1</t>
  </si>
  <si>
    <t>bandaidcheck2</t>
  </si>
  <si>
    <t>bandaidcheck3</t>
  </si>
  <si>
    <t>SallyAnnecheck1</t>
  </si>
  <si>
    <t>SallyAnnecheck2</t>
  </si>
  <si>
    <t>beliefemotioncheck1</t>
  </si>
  <si>
    <t>beliefemotioncheck2</t>
  </si>
  <si>
    <t>Other checking</t>
  </si>
  <si>
    <t>all checking</t>
  </si>
  <si>
    <t>total yes in germ&amp;psy</t>
  </si>
  <si>
    <t>NewGerm</t>
  </si>
  <si>
    <t>Tom</t>
  </si>
  <si>
    <t>012</t>
  </si>
  <si>
    <t>False-belief</t>
  </si>
  <si>
    <t>Low performers</t>
  </si>
  <si>
    <t>High performers</t>
  </si>
  <si>
    <t>*For median split cuts after 2 for Tom and after 3 for Germ; not ideal way to balance ages otherwise</t>
  </si>
  <si>
    <t>Copied from germ</t>
  </si>
  <si>
    <t>False-belief and Germ books</t>
  </si>
  <si>
    <t>0123</t>
  </si>
  <si>
    <t>Psychosomatic Evidence book</t>
  </si>
  <si>
    <t>got broken arm correct</t>
  </si>
  <si>
    <t>0,1</t>
  </si>
  <si>
    <t>2,3</t>
  </si>
  <si>
    <t>2,3,4,5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</si>
</sst>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/d/yyyy"/>
  </numFmts>
  <fonts count="12">
    <font>
      <sz val="11.0"/>
      <color rgb="FF000000"/>
      <name val="Calibri"/>
    </font>
    <font>
      <sz val="11.0"/>
      <name val="Calibri"/>
    </font>
    <font>
      <sz val="11.0"/>
      <color rgb="FFFF0000"/>
      <name val="Calibri"/>
    </font>
    <font>
      <sz val="10.0"/>
      <color rgb="FF000000"/>
      <name val="Arial"/>
    </font>
    <font>
      <sz val="11.0"/>
      <color rgb="FF000000"/>
      <name val="Times New Roman"/>
    </font>
    <font>
      <sz val="11.0"/>
      <name val="Times New Roman"/>
    </font>
    <font>
      <b/>
      <sz val="11.0"/>
      <color rgb="FF000000"/>
      <name val="Calibri"/>
    </font>
    <font>
      <sz val="11.0"/>
      <color rgb="FF000000"/>
      <name val="Inconsolata"/>
    </font>
    <font>
      <sz val="11.0"/>
      <color rgb="FF000000"/>
      <name val="Arial"/>
    </font>
    <font>
      <u/>
      <sz val="11.0"/>
      <color rgb="FF000000"/>
      <name val="Times New Roman"/>
    </font>
    <font>
      <sz val="11.0"/>
      <color rgb="FFFF0000"/>
      <name val="Times New Roman"/>
    </font>
    <font>
      <i/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E2F0D9"/>
        <bgColor rgb="FFE2F0D9"/>
      </patternFill>
    </fill>
    <fill>
      <patternFill patternType="solid">
        <fgColor rgb="FFF8CBAD"/>
        <bgColor rgb="FFF8CBAD"/>
      </patternFill>
    </fill>
    <fill>
      <patternFill patternType="solid">
        <fgColor rgb="FFFFF2CC"/>
        <bgColor rgb="FFFFF2CC"/>
      </patternFill>
    </fill>
    <fill>
      <patternFill patternType="solid">
        <fgColor rgb="FFFBE5D6"/>
        <bgColor rgb="FFFBE5D6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6DCE5"/>
        <bgColor rgb="FFD6DCE5"/>
      </patternFill>
    </fill>
    <fill>
      <patternFill patternType="solid">
        <fgColor rgb="FFFF0000"/>
        <bgColor rgb="FFFF0000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0" numFmtId="0" xfId="0" applyBorder="1" applyFill="1" applyFont="1"/>
    <xf borderId="1" fillId="3" fontId="0" numFmtId="0" xfId="0" applyBorder="1" applyFill="1" applyFont="1"/>
    <xf borderId="1" fillId="4" fontId="0" numFmtId="0" xfId="0" applyBorder="1" applyFill="1" applyFont="1"/>
    <xf borderId="1" fillId="5" fontId="0" numFmtId="0" xfId="0" applyBorder="1" applyFill="1" applyFont="1"/>
    <xf borderId="0" fillId="0" fontId="0" numFmtId="164" xfId="0" applyFont="1" applyNumberFormat="1"/>
    <xf borderId="0" fillId="0" fontId="0" numFmtId="14" xfId="0" applyFont="1" applyNumberFormat="1"/>
    <xf borderId="0" fillId="0" fontId="0" numFmtId="2" xfId="0" applyFont="1" applyNumberFormat="1"/>
    <xf borderId="1" fillId="6" fontId="0" numFmtId="0" xfId="0" applyBorder="1" applyFill="1" applyFont="1"/>
    <xf borderId="0" fillId="0" fontId="0" numFmtId="0" xfId="0" applyAlignment="1" applyFont="1">
      <alignment shrinkToFit="0" wrapText="1"/>
    </xf>
    <xf borderId="1" fillId="7" fontId="0" numFmtId="0" xfId="0" applyBorder="1" applyFill="1" applyFont="1"/>
    <xf borderId="0" fillId="0" fontId="1" numFmtId="0" xfId="0" applyFont="1"/>
    <xf borderId="1" fillId="4" fontId="2" numFmtId="0" xfId="0" applyBorder="1" applyFont="1"/>
    <xf borderId="1" fillId="5" fontId="2" numFmtId="0" xfId="0" applyBorder="1" applyFont="1"/>
    <xf borderId="0" fillId="0" fontId="3" numFmtId="164" xfId="0" applyFont="1" applyNumberFormat="1"/>
    <xf borderId="0" fillId="0" fontId="0" numFmtId="164" xfId="0" applyAlignment="1" applyFont="1" applyNumberFormat="1">
      <alignment horizontal="right"/>
    </xf>
    <xf borderId="0" fillId="0" fontId="0" numFmtId="164" xfId="0" applyAlignment="1" applyFont="1" applyNumberFormat="1">
      <alignment horizontal="center"/>
    </xf>
    <xf borderId="0" fillId="0" fontId="0" numFmtId="0" xfId="0" applyAlignment="1" applyFont="1">
      <alignment horizontal="right"/>
    </xf>
    <xf borderId="1" fillId="6" fontId="4" numFmtId="0" xfId="0" applyBorder="1" applyFont="1"/>
    <xf borderId="1" fillId="6" fontId="5" numFmtId="0" xfId="0" applyBorder="1" applyFont="1"/>
    <xf borderId="1" fillId="4" fontId="4" numFmtId="0" xfId="0" applyBorder="1" applyFont="1"/>
    <xf borderId="1" fillId="4" fontId="5" numFmtId="0" xfId="0" applyBorder="1" applyFont="1"/>
    <xf borderId="0" fillId="0" fontId="0" numFmtId="14" xfId="0" applyAlignment="1" applyFont="1" applyNumberFormat="1">
      <alignment horizontal="right"/>
    </xf>
    <xf borderId="1" fillId="8" fontId="1" numFmtId="0" xfId="0" applyBorder="1" applyFill="1" applyFont="1"/>
    <xf borderId="1" fillId="8" fontId="5" numFmtId="0" xfId="0" applyBorder="1" applyFont="1"/>
    <xf borderId="1" fillId="8" fontId="4" numFmtId="0" xfId="0" applyBorder="1" applyFont="1"/>
    <xf borderId="1" fillId="9" fontId="4" numFmtId="0" xfId="0" applyBorder="1" applyFill="1" applyFont="1"/>
    <xf borderId="1" fillId="9" fontId="5" numFmtId="0" xfId="0" applyBorder="1" applyFont="1"/>
    <xf borderId="0" fillId="0" fontId="4" numFmtId="0" xfId="0" applyFont="1"/>
    <xf borderId="0" fillId="0" fontId="4" numFmtId="49" xfId="0" applyFont="1" applyNumberFormat="1"/>
    <xf borderId="0" fillId="0" fontId="4" numFmtId="10" xfId="0" applyFont="1" applyNumberFormat="1"/>
    <xf borderId="1" fillId="9" fontId="4" numFmtId="49" xfId="0" applyBorder="1" applyFont="1" applyNumberFormat="1"/>
    <xf borderId="0" fillId="0" fontId="6" numFmtId="0" xfId="0" applyFont="1"/>
    <xf borderId="1" fillId="9" fontId="4" numFmtId="10" xfId="0" applyBorder="1" applyFont="1" applyNumberFormat="1"/>
    <xf borderId="0" fillId="0" fontId="6" numFmtId="14" xfId="0" applyFont="1" applyNumberFormat="1"/>
    <xf borderId="1" fillId="10" fontId="7" numFmtId="0" xfId="0" applyBorder="1" applyFill="1" applyFont="1"/>
    <xf borderId="1" fillId="10" fontId="7" numFmtId="49" xfId="0" applyBorder="1" applyFont="1" applyNumberFormat="1"/>
    <xf borderId="0" fillId="0" fontId="8" numFmtId="165" xfId="0" applyAlignment="1" applyFont="1" applyNumberFormat="1">
      <alignment horizontal="center"/>
    </xf>
    <xf borderId="0" fillId="0" fontId="9" numFmtId="0" xfId="0" applyFont="1"/>
    <xf borderId="0" fillId="0" fontId="0" numFmtId="165" xfId="0" applyAlignment="1" applyFont="1" applyNumberFormat="1">
      <alignment horizontal="right"/>
    </xf>
    <xf borderId="1" fillId="6" fontId="4" numFmtId="49" xfId="0" applyBorder="1" applyFont="1" applyNumberFormat="1"/>
    <xf borderId="1" fillId="11" fontId="4" numFmtId="0" xfId="0" applyBorder="1" applyFill="1" applyFont="1"/>
    <xf borderId="0" fillId="0" fontId="10" numFmtId="10" xfId="0" applyFont="1" applyNumberFormat="1"/>
    <xf borderId="0" fillId="0" fontId="10" numFmtId="0" xfId="0" applyFont="1"/>
    <xf borderId="1" fillId="2" fontId="2" numFmtId="0" xfId="0" applyBorder="1" applyFont="1"/>
    <xf borderId="0" fillId="0" fontId="4" numFmtId="9" xfId="0" applyFont="1" applyNumberFormat="1"/>
    <xf borderId="2" fillId="0" fontId="0" numFmtId="0" xfId="0" applyBorder="1" applyFont="1"/>
    <xf quotePrefix="1" borderId="0" fillId="0" fontId="0" numFmtId="0" xfId="0" applyFont="1"/>
    <xf borderId="0" fillId="0" fontId="11" numFmtId="0" xfId="0" applyFont="1"/>
    <xf borderId="1" fillId="12" fontId="0" numFmtId="0" xfId="0" applyBorder="1" applyFill="1" applyFont="1"/>
    <xf borderId="1" fillId="13" fontId="0" numFmtId="0" xfId="0" applyBorder="1" applyFill="1" applyFont="1"/>
    <xf borderId="1" fillId="12" fontId="1" numFmtId="0" xfId="0" applyBorder="1" applyFont="1"/>
    <xf borderId="1" fillId="14" fontId="0" numFmtId="0" xfId="0" applyBorder="1" applyFill="1" applyFont="1"/>
    <xf borderId="0" fillId="0" fontId="0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400">
                <a:latin typeface="serif"/>
              </a:defRPr>
            </a:pPr>
            <a:r>
              <a:t>Percentage of children choosing to learn about the tested domain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graph!$E$8</c:f>
            </c:strRef>
          </c:tx>
          <c:spPr>
            <a:solidFill>
              <a:srgbClr val="3366CC"/>
            </a:solidFill>
          </c:spPr>
          <c:cat>
            <c:strRef>
              <c:f>graph!$F$7:$I$7</c:f>
            </c:strRef>
          </c:cat>
          <c:val>
            <c:numRef>
              <c:f>graph!$F$8:$I$8</c:f>
            </c:numRef>
          </c:val>
        </c:ser>
        <c:ser>
          <c:idx val="1"/>
          <c:order val="1"/>
          <c:tx>
            <c:strRef>
              <c:f>graph!$E$9</c:f>
            </c:strRef>
          </c:tx>
          <c:spPr>
            <a:solidFill>
              <a:srgbClr val="DC3912"/>
            </a:solidFill>
          </c:spPr>
          <c:cat>
            <c:strRef>
              <c:f>graph!$F$7:$I$7</c:f>
            </c:strRef>
          </c:cat>
          <c:val>
            <c:numRef>
              <c:f>graph!$F$9:$I$9</c:f>
            </c:numRef>
          </c:val>
        </c:ser>
        <c:ser>
          <c:idx val="2"/>
          <c:order val="2"/>
          <c:tx>
            <c:strRef>
              <c:f>graph!$E$10</c:f>
            </c:strRef>
          </c:tx>
          <c:spPr>
            <a:solidFill>
              <a:srgbClr val="93C47D"/>
            </a:solidFill>
          </c:spPr>
          <c:cat>
            <c:strRef>
              <c:f>graph!$F$7:$I$7</c:f>
            </c:strRef>
          </c:cat>
          <c:val>
            <c:numRef>
              <c:f>graph!$F$10:$I$10</c:f>
            </c:numRef>
          </c:val>
        </c:ser>
        <c:axId val="1946525149"/>
        <c:axId val="779297367"/>
      </c:barChart>
      <c:catAx>
        <c:axId val="1946525149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 sz="2000">
                <a:latin typeface="serif"/>
              </a:defRPr>
            </a:pPr>
          </a:p>
        </c:txPr>
        <c:crossAx val="779297367"/>
      </c:catAx>
      <c:valAx>
        <c:axId val="779297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800">
                <a:latin typeface="serif"/>
              </a:defRPr>
            </a:pPr>
          </a:p>
        </c:txPr>
        <c:crossAx val="194652514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Tom!$S$58:$S$59</c:f>
            </c:numRef>
          </c:val>
        </c:ser>
        <c:axId val="1452463266"/>
        <c:axId val="340091333"/>
      </c:barChart>
      <c:catAx>
        <c:axId val="1452463266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 sz="1400"/>
            </a:pPr>
          </a:p>
        </c:txPr>
        <c:crossAx val="340091333"/>
      </c:catAx>
      <c:valAx>
        <c:axId val="34009133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200"/>
            </a:pPr>
          </a:p>
        </c:txPr>
        <c:crossAx val="1452463266"/>
      </c:valAx>
      <c:spPr>
        <a:solidFill>
          <a:srgbClr val="FFFFFF"/>
        </a:solidFill>
      </c:spPr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FF"/>
            </a:solidFill>
          </c:spPr>
          <c:val>
            <c:numRef>
              <c:f>Tom!$S$61:$S$62</c:f>
            </c:numRef>
          </c:val>
        </c:ser>
        <c:axId val="1176746377"/>
        <c:axId val="798019787"/>
      </c:barChart>
      <c:catAx>
        <c:axId val="1176746377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 sz="1400"/>
            </a:pPr>
          </a:p>
        </c:txPr>
        <c:crossAx val="798019787"/>
      </c:catAx>
      <c:valAx>
        <c:axId val="7980197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200"/>
            </a:pPr>
          </a:p>
        </c:txPr>
        <c:crossAx val="1176746377"/>
      </c:valAx>
      <c:spPr>
        <a:solidFill>
          <a:srgbClr val="FFFFFF"/>
        </a:solidFill>
      </c:spPr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0</xdr:colOff>
      <xdr:row>12</xdr:row>
      <xdr:rowOff>9525</xdr:rowOff>
    </xdr:from>
    <xdr:ext cx="81534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18</xdr:col>
      <xdr:colOff>628650</xdr:colOff>
      <xdr:row>67</xdr:row>
      <xdr:rowOff>85725</xdr:rowOff>
    </xdr:from>
    <xdr:ext cx="7858125" cy="4362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14</xdr:col>
      <xdr:colOff>238125</xdr:colOff>
      <xdr:row>67</xdr:row>
      <xdr:rowOff>19050</xdr:rowOff>
    </xdr:from>
    <xdr:ext cx="4010025" cy="42862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685800</xdr:colOff>
      <xdr:row>67</xdr:row>
      <xdr:rowOff>19050</xdr:rowOff>
    </xdr:from>
    <xdr:ext cx="3905250" cy="42862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57150</xdr:colOff>
      <xdr:row>66</xdr:row>
      <xdr:rowOff>47625</xdr:rowOff>
    </xdr:from>
    <xdr:ext cx="6334125" cy="50196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628650</xdr:colOff>
      <xdr:row>67</xdr:row>
      <xdr:rowOff>114300</xdr:rowOff>
    </xdr:from>
    <xdr:ext cx="6591300" cy="314325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raphpad.com/quickcalcs/contingency1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3" width="9.0"/>
    <col customWidth="1" min="4" max="7" width="10.43"/>
    <col customWidth="1" min="8" max="8" width="5.43"/>
    <col customWidth="1" min="9" max="9" width="9.0"/>
    <col customWidth="1" min="10" max="10" width="12.0"/>
    <col customWidth="1" min="11" max="11" width="10.71"/>
    <col customWidth="1" min="12" max="12" width="12.43"/>
    <col customWidth="1" min="13" max="14" width="12.0"/>
    <col customWidth="1" min="15" max="15" width="12.29"/>
    <col customWidth="1" min="16" max="16" width="9.29"/>
    <col customWidth="1" min="17" max="21" width="9.0"/>
    <col customWidth="1" min="22" max="26" width="8.71"/>
  </cols>
  <sheetData>
    <row r="1" ht="14.25" customHeight="1">
      <c r="B1" t="str">
        <f>calculating!B1</f>
        <v>Subject ID</v>
      </c>
      <c r="C1" t="str">
        <f>calculating!C1</f>
        <v>Gender</v>
      </c>
      <c r="D1" t="str">
        <f>calculating!D1</f>
        <v>DOB</v>
      </c>
      <c r="E1" t="str">
        <f>calculating!E1</f>
        <v>Test date</v>
      </c>
      <c r="F1" s="1" t="str">
        <f>'raw data'!F1</f>
        <v>2nd Test date</v>
      </c>
      <c r="G1" s="1" t="str">
        <f>'raw data'!G1</f>
        <v>interval</v>
      </c>
      <c r="H1" t="str">
        <f>calculating!H1</f>
        <v>Age</v>
      </c>
      <c r="I1" t="str">
        <f>calculating!I1</f>
        <v>First task</v>
      </c>
      <c r="J1" t="str">
        <f>calculating!J1</f>
        <v>testing order</v>
      </c>
      <c r="K1" s="2" t="str">
        <f>calculating!K1</f>
        <v>ToM_ass_T</v>
      </c>
      <c r="L1" s="2" t="s">
        <v>52</v>
      </c>
      <c r="M1" s="4" t="str">
        <f>calculating!M1</f>
        <v>Germ_ass_T</v>
      </c>
      <c r="N1" s="4" t="s">
        <v>53</v>
      </c>
      <c r="O1" s="5" t="str">
        <f>calculating!O1</f>
        <v>Psych_ass_T</v>
      </c>
      <c r="P1" s="5" t="s">
        <v>56</v>
      </c>
      <c r="R1" t="s">
        <v>57</v>
      </c>
      <c r="S1" t="s">
        <v>58</v>
      </c>
    </row>
    <row r="2" ht="14.25" customHeight="1">
      <c r="A2">
        <f>calculating!A2</f>
        <v>5</v>
      </c>
      <c r="B2" s="1" t="str">
        <f>calculating!B2</f>
        <v>CCLC06</v>
      </c>
      <c r="C2" s="1" t="str">
        <f>calculating!C2</f>
        <v>Male</v>
      </c>
      <c r="D2" s="7">
        <f>calculating!D2</f>
        <v>41127</v>
      </c>
      <c r="E2" s="7">
        <f>calculating!E2</f>
        <v>43056</v>
      </c>
      <c r="F2" s="7">
        <f>'raw data'!F2</f>
        <v>43067</v>
      </c>
      <c r="G2" s="8">
        <f>'raw data'!G2</f>
        <v>11</v>
      </c>
      <c r="H2" s="8">
        <f>calculating!H2</f>
        <v>5.281314168</v>
      </c>
      <c r="I2" s="1" t="str">
        <f>calculating!I2</f>
        <v>crayon </v>
      </c>
      <c r="J2" s="1" t="str">
        <f>calculating!J2</f>
        <v>B2C1A1</v>
      </c>
      <c r="K2" s="9"/>
      <c r="L2" s="9"/>
      <c r="M2" s="4" t="str">
        <f>IF(calculating!BB2=1, "yesbias", calculating!M2)</f>
        <v>yesbias</v>
      </c>
      <c r="N2" s="4" t="str">
        <f>IF(calculating!BB2=1,"yesbias", IF(calculating!N2="temp", 1, 0))</f>
        <v>yesbias</v>
      </c>
      <c r="O2" s="11" t="str">
        <f>IF(calculating!BB2=1, "yesbias",calculating!O2)</f>
        <v>yesbias</v>
      </c>
      <c r="P2" s="11" t="str">
        <f>IF(calculating!BB2=1,"yesbias", IF(calculating!P2="phone(tummy)", 1, 0))</f>
        <v>yesbias</v>
      </c>
      <c r="Q2" s="1"/>
      <c r="R2" s="1">
        <f>calculating!AW2</f>
        <v>0.8888888889</v>
      </c>
      <c r="S2" s="1">
        <f>calculating!AX2</f>
        <v>0.6666666667</v>
      </c>
      <c r="T2" s="1"/>
      <c r="U2" s="1"/>
    </row>
    <row r="3" ht="14.25" customHeight="1">
      <c r="A3">
        <f>calculating!A3</f>
        <v>6</v>
      </c>
      <c r="B3" s="1" t="str">
        <f>calculating!B3</f>
        <v>CCLC05</v>
      </c>
      <c r="C3" s="1" t="str">
        <f>calculating!C3</f>
        <v>Female</v>
      </c>
      <c r="D3" s="7">
        <f>calculating!D3</f>
        <v>41127</v>
      </c>
      <c r="E3" s="7">
        <f>calculating!E3</f>
        <v>43056</v>
      </c>
      <c r="F3" s="7">
        <f>'raw data'!F3</f>
        <v>43067</v>
      </c>
      <c r="G3" s="8">
        <f>'raw data'!G3</f>
        <v>11</v>
      </c>
      <c r="H3" s="8">
        <f>calculating!H3</f>
        <v>5.281314168</v>
      </c>
      <c r="I3" s="1" t="str">
        <f>calculating!I3</f>
        <v>crayon </v>
      </c>
      <c r="J3" s="1" t="str">
        <f>calculating!J3</f>
        <v>C1A1B1</v>
      </c>
      <c r="K3" s="9"/>
      <c r="L3" s="9"/>
      <c r="M3" s="4" t="str">
        <f>IF(calculating!BB3=1, "yesbias", calculating!M3)</f>
        <v>yesbias</v>
      </c>
      <c r="N3" s="4" t="str">
        <f>IF(calculating!BB3=1,"yesbias", IF(calculating!N3="temp", 1, 0))</f>
        <v>yesbias</v>
      </c>
      <c r="O3" s="11" t="str">
        <f>IF(calculating!BB3=1, "yesbias",calculating!O3)</f>
        <v>yesbias</v>
      </c>
      <c r="P3" s="11" t="str">
        <f>IF(calculating!BB3=1,"yesbias", IF(calculating!P3="phone(tummy)", 1, 0))</f>
        <v>yesbias</v>
      </c>
      <c r="Q3" s="1"/>
      <c r="R3" s="1">
        <f>calculating!AW3</f>
        <v>0.8888888889</v>
      </c>
      <c r="S3" s="1">
        <f>calculating!AX3</f>
        <v>0.6666666667</v>
      </c>
      <c r="T3" s="1"/>
      <c r="U3" s="1"/>
    </row>
    <row r="4" ht="14.25" customHeight="1">
      <c r="A4">
        <f>calculating!A4</f>
        <v>7</v>
      </c>
      <c r="B4" s="1" t="str">
        <f>calculating!B4</f>
        <v>CCLC36</v>
      </c>
      <c r="C4" s="1" t="str">
        <f>calculating!C4</f>
        <v>Female</v>
      </c>
      <c r="D4" s="7">
        <f>calculating!D4</f>
        <v>41427</v>
      </c>
      <c r="E4" s="7">
        <f>calculating!E4</f>
        <v>43056</v>
      </c>
      <c r="F4" s="7">
        <f>'raw data'!F4</f>
        <v>43060</v>
      </c>
      <c r="G4" s="8">
        <f>'raw data'!G4</f>
        <v>4</v>
      </c>
      <c r="H4" s="8">
        <f>calculating!H4</f>
        <v>4.459958932</v>
      </c>
      <c r="I4" s="1" t="str">
        <f>calculating!I4</f>
        <v>crayon </v>
      </c>
      <c r="J4" s="1" t="str">
        <f>calculating!J4</f>
        <v>A1B1C1</v>
      </c>
      <c r="K4" s="2"/>
      <c r="L4" s="2"/>
      <c r="M4" s="13">
        <f>IF(calculating!BB4=1, "yesbias", calculating!M4)</f>
        <v>4</v>
      </c>
      <c r="N4" s="13">
        <f>IF(calculating!BB4=1,"yesbias", IF(calculating!N4="temp", 1, 0))</f>
        <v>0</v>
      </c>
      <c r="O4" s="14">
        <f>IF(calculating!BB4=1, "yesbias",calculating!O4)</f>
        <v>1</v>
      </c>
      <c r="P4" s="14">
        <f>IF(calculating!BB4=1,"yesbias", IF(calculating!P4="phone(tummy)", 1, 0))</f>
        <v>1</v>
      </c>
      <c r="Q4" s="1"/>
      <c r="R4" s="1">
        <f>calculating!AW4</f>
        <v>0.7777777778</v>
      </c>
      <c r="S4" s="1">
        <f>calculating!AX4</f>
        <v>0.6666666667</v>
      </c>
      <c r="T4" s="1"/>
    </row>
    <row r="5" ht="14.25" customHeight="1">
      <c r="A5">
        <f>calculating!A5</f>
        <v>8</v>
      </c>
      <c r="B5" s="1" t="str">
        <f>calculating!B5</f>
        <v>CCLC17</v>
      </c>
      <c r="C5" s="1" t="str">
        <f>calculating!C5</f>
        <v>Female</v>
      </c>
      <c r="D5" s="7">
        <f>calculating!D5</f>
        <v>43085</v>
      </c>
      <c r="E5" s="7">
        <f>calculating!E5</f>
        <v>43056</v>
      </c>
      <c r="F5" s="7">
        <f>'raw data'!F5</f>
        <v>43060</v>
      </c>
      <c r="G5" s="8">
        <f>'raw data'!G5</f>
        <v>4</v>
      </c>
      <c r="H5" s="8">
        <f>calculating!H5</f>
        <v>3.920602</v>
      </c>
      <c r="I5" s="1" t="str">
        <f>calculating!I5</f>
        <v>crayon </v>
      </c>
      <c r="J5" s="1" t="str">
        <f>calculating!J5</f>
        <v>A1B2C2</v>
      </c>
      <c r="K5" s="2"/>
      <c r="L5" s="2"/>
      <c r="M5" s="13">
        <f>IF(calculating!BB5=1, "yesbias", calculating!M5)</f>
        <v>1</v>
      </c>
      <c r="N5" s="13">
        <f>IF(calculating!BB5=1,"yesbias", IF(calculating!N5="temp", 1, 0))</f>
        <v>1</v>
      </c>
      <c r="O5" s="5">
        <f>IF(calculating!BB5=1, "yesbias",calculating!O5)</f>
        <v>5</v>
      </c>
      <c r="P5" s="5">
        <f>IF(calculating!BB5=1,"yesbias", IF(calculating!P5="phone(tummy)", 1, 0))</f>
        <v>0</v>
      </c>
      <c r="Q5" s="1"/>
      <c r="R5" s="1">
        <f>calculating!AW5</f>
        <v>0.8888888889</v>
      </c>
      <c r="S5" s="1">
        <f>calculating!AX5</f>
        <v>0.3333333333</v>
      </c>
      <c r="T5" s="1"/>
    </row>
    <row r="6" ht="14.25" customHeight="1">
      <c r="A6">
        <f>calculating!A6</f>
        <v>9</v>
      </c>
      <c r="B6" s="1" t="str">
        <f>calculating!B6</f>
        <v>CCLC28</v>
      </c>
      <c r="C6" s="1" t="str">
        <f>calculating!C6</f>
        <v>Male</v>
      </c>
      <c r="D6" s="7">
        <f>calculating!D6</f>
        <v>41252</v>
      </c>
      <c r="E6" s="7">
        <f>calculating!E6</f>
        <v>43067</v>
      </c>
      <c r="F6" s="7">
        <f>'raw data'!F6</f>
        <v>43070</v>
      </c>
      <c r="G6" s="8">
        <f>'raw data'!G6</f>
        <v>3</v>
      </c>
      <c r="H6" s="8">
        <f>calculating!H6</f>
        <v>4.969199179</v>
      </c>
      <c r="I6" s="1" t="str">
        <f>calculating!I6</f>
        <v>crayon </v>
      </c>
      <c r="J6" s="1" t="str">
        <f>calculating!J6</f>
        <v>C1A2B1</v>
      </c>
      <c r="K6" s="2"/>
      <c r="L6" s="2"/>
      <c r="M6" s="4">
        <f>IF(calculating!BB6=1, "yesbias", calculating!M6)</f>
        <v>4</v>
      </c>
      <c r="N6" s="4">
        <f>IF(calculating!BB6=1,"yesbias", IF(calculating!N6="temp", 1, 0))</f>
        <v>1</v>
      </c>
      <c r="O6" s="14">
        <f>IF(calculating!BB6=1, "yesbias",calculating!O6)</f>
        <v>1</v>
      </c>
      <c r="P6" s="14">
        <f>IF(calculating!BB6=1,"yesbias", IF(calculating!P6="phone(tummy)", 1, 0))</f>
        <v>1</v>
      </c>
      <c r="Q6" s="1"/>
      <c r="R6" s="1">
        <f>calculating!AW6</f>
        <v>1</v>
      </c>
      <c r="S6" s="1">
        <f>calculating!AX6</f>
        <v>1</v>
      </c>
      <c r="T6" s="1"/>
    </row>
    <row r="7" ht="14.25" customHeight="1">
      <c r="A7">
        <f>calculating!A7</f>
        <v>10</v>
      </c>
      <c r="B7" s="1" t="str">
        <f>calculating!B7</f>
        <v>CCLC22</v>
      </c>
      <c r="C7" s="1" t="str">
        <f>calculating!C7</f>
        <v>Female</v>
      </c>
      <c r="D7" s="7">
        <f>calculating!D7</f>
        <v>41502</v>
      </c>
      <c r="E7" s="7">
        <f>calculating!E7</f>
        <v>43067</v>
      </c>
      <c r="F7" s="7">
        <f>'raw data'!F7</f>
        <v>43070</v>
      </c>
      <c r="G7" s="8">
        <f>'raw data'!G7</f>
        <v>3</v>
      </c>
      <c r="H7" s="8">
        <f>calculating!H7</f>
        <v>4.284736482</v>
      </c>
      <c r="I7" s="1" t="str">
        <f>calculating!I7</f>
        <v>crayon </v>
      </c>
      <c r="J7" s="1" t="str">
        <f>calculating!J7</f>
        <v>B1A2C2</v>
      </c>
      <c r="K7" s="2"/>
      <c r="L7" s="2"/>
      <c r="M7" s="4">
        <f>IF(calculating!BB7=1, "yesbias", calculating!M7)</f>
        <v>1</v>
      </c>
      <c r="N7" s="4">
        <f>IF(calculating!BB7=1,"yesbias", IF(calculating!N7="temp", 1, 0))</f>
        <v>0</v>
      </c>
      <c r="O7" s="14">
        <f>IF(calculating!BB7=1, "yesbias",calculating!O7)</f>
        <v>4</v>
      </c>
      <c r="P7" s="14">
        <f>IF(calculating!BB7=1,"yesbias", IF(calculating!P7="phone(tummy)", 1, 0))</f>
        <v>0</v>
      </c>
      <c r="Q7" s="1"/>
      <c r="R7" s="1">
        <f>calculating!AW7</f>
        <v>0.7777777778</v>
      </c>
      <c r="S7" s="1">
        <f>calculating!AX7</f>
        <v>0.3333333333</v>
      </c>
      <c r="T7" s="1"/>
    </row>
    <row r="8" ht="14.25" customHeight="1">
      <c r="A8">
        <f>calculating!A8</f>
        <v>11</v>
      </c>
      <c r="B8" s="1" t="str">
        <f>calculating!B8</f>
        <v>CCLC29</v>
      </c>
      <c r="C8" s="1" t="str">
        <f>calculating!C8</f>
        <v>Female</v>
      </c>
      <c r="D8" s="7">
        <f>calculating!D8</f>
        <v>41594</v>
      </c>
      <c r="E8" s="7">
        <f>calculating!E8</f>
        <v>43070</v>
      </c>
      <c r="F8" s="7">
        <f>'raw data'!F8</f>
        <v>43074</v>
      </c>
      <c r="G8" s="8">
        <f>'raw data'!G8</f>
        <v>4</v>
      </c>
      <c r="H8" s="8">
        <f>calculating!H8</f>
        <v>4.041067762</v>
      </c>
      <c r="I8" s="1" t="str">
        <f>calculating!I8</f>
        <v>Andy</v>
      </c>
      <c r="J8" s="1" t="str">
        <f>calculating!J8</f>
        <v>B1C2A2</v>
      </c>
      <c r="K8" s="2"/>
      <c r="L8" s="2"/>
      <c r="M8" s="13">
        <f>IF(calculating!BB8=1, "yesbias", calculating!M8)</f>
        <v>4</v>
      </c>
      <c r="N8" s="13">
        <f>IF(calculating!BB8=1,"yesbias", IF(calculating!N8="temp", 1, 0))</f>
        <v>0</v>
      </c>
      <c r="O8" s="14">
        <f>IF(calculating!BB8=1, "yesbias",calculating!O8)</f>
        <v>4</v>
      </c>
      <c r="P8" s="14">
        <f>IF(calculating!BB8=1,"yesbias", IF(calculating!P8="phone(tummy)", 1, 0))</f>
        <v>0</v>
      </c>
      <c r="Q8" s="1"/>
      <c r="R8" s="1">
        <f>calculating!AW8</f>
        <v>0.8888888889</v>
      </c>
      <c r="S8" s="1">
        <f>calculating!AX8</f>
        <v>0.3333333333</v>
      </c>
      <c r="T8" s="1"/>
    </row>
    <row r="9" ht="14.25" customHeight="1">
      <c r="A9">
        <f>calculating!A9</f>
        <v>12</v>
      </c>
      <c r="B9" s="1" t="str">
        <f>calculating!B9</f>
        <v>CCLC37</v>
      </c>
      <c r="C9" s="1" t="str">
        <f>calculating!C9</f>
        <v>Male</v>
      </c>
      <c r="D9" s="7">
        <f>calculating!D9</f>
        <v>41759</v>
      </c>
      <c r="E9" s="7">
        <f>calculating!E9</f>
        <v>43070</v>
      </c>
      <c r="F9" s="7">
        <f>'raw data'!F9</f>
        <v>43074</v>
      </c>
      <c r="G9" s="8">
        <f>'raw data'!G9</f>
        <v>4</v>
      </c>
      <c r="H9" s="8">
        <f>calculating!H9</f>
        <v>3.589322382</v>
      </c>
      <c r="I9" s="1" t="str">
        <f>calculating!I9</f>
        <v>Andy</v>
      </c>
      <c r="J9" s="1" t="str">
        <f>calculating!J9</f>
        <v>A2B2C1</v>
      </c>
      <c r="K9" s="2"/>
      <c r="L9" s="2"/>
      <c r="M9" s="4">
        <f>IF(calculating!BB9=1, "yesbias", calculating!M9)</f>
        <v>4</v>
      </c>
      <c r="N9" s="4">
        <f>IF(calculating!BB9=1,"yesbias", IF(calculating!N9="temp", 1, 0))</f>
        <v>1</v>
      </c>
      <c r="O9" s="5">
        <f>IF(calculating!BB9=1, "yesbias",calculating!O9)</f>
        <v>4</v>
      </c>
      <c r="P9" s="5">
        <f>IF(calculating!BB9=1,"yesbias", IF(calculating!P9="phone(tummy)", 1, 0))</f>
        <v>1</v>
      </c>
      <c r="Q9" s="1"/>
      <c r="R9" s="1">
        <f>calculating!AW9</f>
        <v>0.6666666667</v>
      </c>
      <c r="S9" s="1">
        <f>calculating!AX9</f>
        <v>0.3333333333</v>
      </c>
      <c r="T9" s="1"/>
    </row>
    <row r="10" ht="14.25" customHeight="1">
      <c r="A10" s="33">
        <f>calculating!A10</f>
        <v>13</v>
      </c>
      <c r="B10" s="33" t="str">
        <f>calculating!B10</f>
        <v>IEP1-123</v>
      </c>
      <c r="C10" s="33" t="str">
        <f>calculating!C10</f>
        <v>Female</v>
      </c>
      <c r="D10" s="35">
        <f>calculating!D10</f>
        <v>41199</v>
      </c>
      <c r="E10" s="7">
        <f>calculating!E10</f>
        <v>43077</v>
      </c>
      <c r="F10" s="7">
        <f>'raw data'!F10</f>
        <v>43081</v>
      </c>
      <c r="G10" s="8">
        <f>'raw data'!G10</f>
        <v>4</v>
      </c>
      <c r="H10" s="8">
        <f>calculating!H10</f>
        <v>5.141683778</v>
      </c>
      <c r="I10" s="1" t="str">
        <f>calculating!I10</f>
        <v>Andy</v>
      </c>
      <c r="J10" s="1" t="str">
        <f>calculating!J10</f>
        <v>A1B1C2</v>
      </c>
      <c r="K10" s="2"/>
      <c r="L10" s="2"/>
      <c r="M10" s="4">
        <f>IF(calculating!BB10=1, "yesbias", calculating!M10)</f>
        <v>3</v>
      </c>
      <c r="N10" s="4">
        <f>IF(calculating!BB10=1,"yesbias", IF(calculating!N10="temp", 1, 0))</f>
        <v>1</v>
      </c>
      <c r="O10" s="14">
        <f>IF(calculating!BB10=1, "yesbias",calculating!O10)</f>
        <v>3</v>
      </c>
      <c r="P10" s="14">
        <f>IF(calculating!BB10=1,"yesbias", IF(calculating!P10="phone(tummy)", 1, 0))</f>
        <v>0</v>
      </c>
      <c r="Q10" s="33"/>
      <c r="R10" s="33">
        <f>calculating!AW10</f>
        <v>1</v>
      </c>
      <c r="S10" s="33">
        <f>calculating!AX10</f>
        <v>0.3333333333</v>
      </c>
      <c r="T10" s="33"/>
      <c r="U10" s="33"/>
      <c r="V10" s="33"/>
      <c r="W10" s="33"/>
      <c r="X10" s="33"/>
      <c r="Y10" s="33"/>
      <c r="Z10" s="33"/>
    </row>
    <row r="11" ht="14.25" customHeight="1">
      <c r="A11" s="33">
        <f>calculating!A11</f>
        <v>14</v>
      </c>
      <c r="B11" s="33" t="str">
        <f>calculating!B11</f>
        <v>IEP1-127</v>
      </c>
      <c r="C11" s="33" t="str">
        <f>calculating!C11</f>
        <v>Female</v>
      </c>
      <c r="D11" s="35">
        <f>calculating!D11</f>
        <v>41428</v>
      </c>
      <c r="E11" s="7">
        <f>calculating!E11</f>
        <v>43077</v>
      </c>
      <c r="F11" s="7">
        <f>'raw data'!F11</f>
        <v>43081</v>
      </c>
      <c r="G11" s="8">
        <f>'raw data'!G11</f>
        <v>4</v>
      </c>
      <c r="H11" s="8">
        <f>calculating!H11</f>
        <v>4.514715948</v>
      </c>
      <c r="I11" s="1" t="str">
        <f>calculating!I11</f>
        <v>Andy</v>
      </c>
      <c r="J11" s="1" t="str">
        <f>calculating!J11</f>
        <v>C1A1B2</v>
      </c>
      <c r="K11" s="2"/>
      <c r="L11" s="2"/>
      <c r="M11" s="4">
        <f>IF(calculating!BB11=1, "yesbias", calculating!M11)</f>
        <v>3</v>
      </c>
      <c r="N11" s="4">
        <f>IF(calculating!BB11=1,"yesbias", IF(calculating!N11="temp", 1, 0))</f>
        <v>1</v>
      </c>
      <c r="O11" s="5">
        <f>IF(calculating!BB11=1, "yesbias",calculating!O11)</f>
        <v>3</v>
      </c>
      <c r="P11" s="5">
        <f>IF(calculating!BB11=1,"yesbias", IF(calculating!P11="phone(tummy)", 1, 0))</f>
        <v>1</v>
      </c>
      <c r="Q11" s="33"/>
      <c r="R11" s="33">
        <f>calculating!AW11</f>
        <v>0.8888888889</v>
      </c>
      <c r="S11" s="33">
        <f>calculating!AX11</f>
        <v>0.6666666667</v>
      </c>
      <c r="T11" s="33"/>
      <c r="U11" s="33"/>
      <c r="V11" s="33"/>
      <c r="W11" s="33"/>
      <c r="X11" s="33"/>
      <c r="Y11" s="33"/>
      <c r="Z11" s="33"/>
    </row>
    <row r="12" ht="14.25" customHeight="1">
      <c r="A12" s="33">
        <f>calculating!A12</f>
        <v>15</v>
      </c>
      <c r="B12" s="33" t="str">
        <f>calculating!B12</f>
        <v>IEP1-108</v>
      </c>
      <c r="C12" s="33" t="str">
        <f>calculating!C12</f>
        <v>Male</v>
      </c>
      <c r="D12" s="35">
        <f>calculating!D12</f>
        <v>41257</v>
      </c>
      <c r="E12" s="7">
        <f>calculating!E12</f>
        <v>43077</v>
      </c>
      <c r="F12" s="7">
        <f>'raw data'!F12</f>
        <v>43081</v>
      </c>
      <c r="G12" s="8">
        <f>'raw data'!G12</f>
        <v>4</v>
      </c>
      <c r="H12" s="8">
        <f>calculating!H12</f>
        <v>4.982888433</v>
      </c>
      <c r="I12" s="1" t="str">
        <f>calculating!I12</f>
        <v>Andy</v>
      </c>
      <c r="J12" s="1" t="str">
        <f>calculating!J12</f>
        <v>B2C2A1</v>
      </c>
      <c r="K12" s="2"/>
      <c r="L12" s="2"/>
      <c r="M12" s="13">
        <f>IF(calculating!BB12=1, "yesbias", calculating!M12)</f>
        <v>0</v>
      </c>
      <c r="N12" s="13">
        <f>IF(calculating!BB12=1,"yesbias", IF(calculating!N12="temp", 1, 0))</f>
        <v>1</v>
      </c>
      <c r="O12" s="5">
        <f>IF(calculating!BB12=1, "yesbias",calculating!O12)</f>
        <v>3</v>
      </c>
      <c r="P12" s="5">
        <f>IF(calculating!BB12=1,"yesbias", IF(calculating!P12="phone(tummy)", 1, 0))</f>
        <v>1</v>
      </c>
      <c r="Q12" s="33"/>
      <c r="R12" s="33">
        <f>calculating!AW12</f>
        <v>0.7777777778</v>
      </c>
      <c r="S12" s="33">
        <f>calculating!AX12</f>
        <v>0.6666666667</v>
      </c>
      <c r="T12" s="33"/>
      <c r="U12" s="33"/>
      <c r="V12" s="33"/>
      <c r="W12" s="33"/>
      <c r="X12" s="33"/>
      <c r="Y12" s="33"/>
      <c r="Z12" s="33"/>
    </row>
    <row r="13" ht="14.25" customHeight="1">
      <c r="A13" s="33">
        <f>calculating!A13</f>
        <v>16</v>
      </c>
      <c r="B13" s="33" t="str">
        <f>calculating!B13</f>
        <v>IEP1-95</v>
      </c>
      <c r="C13" s="33" t="str">
        <f>calculating!C13</f>
        <v>Female</v>
      </c>
      <c r="D13" s="35">
        <f>calculating!D13</f>
        <v>41310</v>
      </c>
      <c r="E13" s="7">
        <f>calculating!E13</f>
        <v>43077</v>
      </c>
      <c r="F13" s="7">
        <f>'raw data'!F13</f>
        <v>43081</v>
      </c>
      <c r="G13" s="8">
        <f>'raw data'!G13</f>
        <v>4</v>
      </c>
      <c r="H13" s="8">
        <f>calculating!H13</f>
        <v>4.837782341</v>
      </c>
      <c r="I13" s="1" t="str">
        <f>calculating!I13</f>
        <v>Andy</v>
      </c>
      <c r="J13" s="1" t="str">
        <f>calculating!J13</f>
        <v>A2B2C1</v>
      </c>
      <c r="K13" s="2"/>
      <c r="L13" s="2"/>
      <c r="M13" s="4">
        <f>IF(calculating!BB13=1, "yesbias", calculating!M13)</f>
        <v>5</v>
      </c>
      <c r="N13" s="4">
        <f>IF(calculating!BB13=1,"yesbias", IF(calculating!N13="temp", 1, 0))</f>
        <v>0</v>
      </c>
      <c r="O13" s="5">
        <f>IF(calculating!BB13=1, "yesbias",calculating!O13)</f>
        <v>2</v>
      </c>
      <c r="P13" s="5">
        <f>IF(calculating!BB13=1,"yesbias", IF(calculating!P13="phone(tummy)", 1, 0))</f>
        <v>1</v>
      </c>
      <c r="Q13" s="33"/>
      <c r="R13" s="33">
        <f>calculating!AW13</f>
        <v>0.8888888889</v>
      </c>
      <c r="S13" s="33">
        <f>calculating!AX13</f>
        <v>0.6666666667</v>
      </c>
      <c r="T13" s="33"/>
      <c r="U13" s="33"/>
      <c r="V13" s="33"/>
      <c r="W13" s="33"/>
      <c r="X13" s="33"/>
      <c r="Y13" s="33"/>
      <c r="Z13" s="33"/>
    </row>
    <row r="14" ht="13.5" customHeight="1">
      <c r="A14" s="33">
        <f>calculating!A14</f>
        <v>17</v>
      </c>
      <c r="B14" s="33" t="str">
        <f>calculating!B14</f>
        <v>IEP1-125</v>
      </c>
      <c r="C14" s="33" t="str">
        <f>calculating!C14</f>
        <v>Female</v>
      </c>
      <c r="D14" s="35">
        <f>calculating!D14</f>
        <v>41439</v>
      </c>
      <c r="E14" s="7">
        <f>calculating!E14</f>
        <v>43077</v>
      </c>
      <c r="F14" s="7">
        <f>'raw data'!F14</f>
        <v>43081</v>
      </c>
      <c r="G14" s="8">
        <f>'raw data'!G14</f>
        <v>4</v>
      </c>
      <c r="H14" s="8">
        <f>calculating!H14</f>
        <v>4.484599589</v>
      </c>
      <c r="I14" s="1" t="str">
        <f>calculating!I14</f>
        <v>Andy</v>
      </c>
      <c r="J14" s="1" t="str">
        <f>calculating!J14</f>
        <v>C2A2B1</v>
      </c>
      <c r="K14" s="2"/>
      <c r="L14" s="2"/>
      <c r="M14" s="13">
        <f>IF(calculating!BB14=1, "yesbias", calculating!M14)</f>
        <v>3</v>
      </c>
      <c r="N14" s="13">
        <f>IF(calculating!BB14=1,"yesbias", IF(calculating!N14="temp", 1, 0))</f>
        <v>0</v>
      </c>
      <c r="O14" s="5">
        <f>IF(calculating!BB14=1, "yesbias",calculating!O14)</f>
        <v>1</v>
      </c>
      <c r="P14" s="5">
        <f>IF(calculating!BB14=1,"yesbias", IF(calculating!P14="phone(tummy)", 1, 0))</f>
        <v>0</v>
      </c>
      <c r="Q14" s="33"/>
      <c r="R14" s="33">
        <f>calculating!AW14</f>
        <v>1</v>
      </c>
      <c r="S14" s="33">
        <f>calculating!AX14</f>
        <v>0.3333333333</v>
      </c>
      <c r="T14" s="33"/>
      <c r="U14" s="33"/>
      <c r="V14" s="33"/>
      <c r="W14" s="33"/>
      <c r="X14" s="33"/>
      <c r="Y14" s="33"/>
      <c r="Z14" s="33"/>
    </row>
    <row r="15" ht="14.25" customHeight="1">
      <c r="A15" s="1">
        <f>calculating!A15</f>
        <v>18</v>
      </c>
      <c r="B15" s="33" t="str">
        <f>calculating!B15</f>
        <v>IEP2-64</v>
      </c>
      <c r="C15" s="33" t="str">
        <f>calculating!C15</f>
        <v>Female</v>
      </c>
      <c r="D15" s="35">
        <f>calculating!D15</f>
        <v>41219</v>
      </c>
      <c r="E15" s="7">
        <f>calculating!E15</f>
        <v>43126</v>
      </c>
      <c r="F15" s="7">
        <f>'raw data'!F15</f>
        <v>43129</v>
      </c>
      <c r="G15" s="8">
        <f>'raw data'!G15</f>
        <v>3</v>
      </c>
      <c r="H15" s="8">
        <f>calculating!H15</f>
        <v>5.221081451</v>
      </c>
      <c r="I15" s="1" t="str">
        <f>calculating!I15</f>
        <v>Andy</v>
      </c>
      <c r="J15" s="1" t="str">
        <f>calculating!J15</f>
        <v>B2C1A2</v>
      </c>
      <c r="K15" s="45">
        <f>calculating!K15</f>
        <v>5</v>
      </c>
      <c r="L15" s="45">
        <f>IF(calculating!L15="table", 1, 0)</f>
        <v>1</v>
      </c>
      <c r="M15" s="13">
        <f>IF(calculating!BB15=1, "yesbias", calculating!M15)</f>
        <v>6</v>
      </c>
      <c r="N15" s="13">
        <f>IF(calculating!BB15=1,"yesbias", IF(calculating!N15="temp", 1, 0))</f>
        <v>1</v>
      </c>
      <c r="O15" s="5">
        <f>IF(calculating!BB15=1, "yesbias",calculating!O15)</f>
        <v>6</v>
      </c>
      <c r="P15" s="5">
        <f>IF(calculating!BB15=1,"yesbias", IF(calculating!P15="phone(tummy)", 1, 0))</f>
        <v>0</v>
      </c>
      <c r="R15" s="33">
        <f>calculating!AW15</f>
        <v>1</v>
      </c>
      <c r="S15" s="33">
        <f>calculating!AX15</f>
        <v>1</v>
      </c>
    </row>
    <row r="16" ht="14.25" customHeight="1">
      <c r="A16">
        <f>calculating!A16</f>
        <v>19</v>
      </c>
      <c r="B16" s="33" t="str">
        <f>calculating!B16</f>
        <v>IEP2-65</v>
      </c>
      <c r="C16" s="33" t="str">
        <f>calculating!C16</f>
        <v>Female</v>
      </c>
      <c r="D16" s="35">
        <f>calculating!D16</f>
        <v>41254</v>
      </c>
      <c r="E16" s="7">
        <f>calculating!E16</f>
        <v>43126</v>
      </c>
      <c r="F16" s="7">
        <f>'raw data'!F16</f>
        <v>43132</v>
      </c>
      <c r="G16" s="8">
        <f>'raw data'!G16</f>
        <v>6</v>
      </c>
      <c r="H16" s="8">
        <f>calculating!H16</f>
        <v>5.125256674</v>
      </c>
      <c r="I16" s="1" t="str">
        <f>calculating!I16</f>
        <v>Andy</v>
      </c>
      <c r="J16" s="1" t="str">
        <f>calculating!J16</f>
        <v>A2B2C2</v>
      </c>
      <c r="K16" s="2">
        <f>calculating!K16</f>
        <v>0</v>
      </c>
      <c r="L16" s="2">
        <f>IF(calculating!L16="table", 1, 0)</f>
        <v>1</v>
      </c>
      <c r="M16" s="4">
        <f>IF(calculating!BB16=1, "yesbias", calculating!M16)</f>
        <v>4</v>
      </c>
      <c r="N16" s="4">
        <f>IF(calculating!BB16=1,"yesbias", IF(calculating!N16="temp", 1, 0))</f>
        <v>0</v>
      </c>
      <c r="O16" s="5">
        <f>IF(calculating!BB16=1, "yesbias",calculating!O16)</f>
        <v>5</v>
      </c>
      <c r="P16" s="5">
        <f>IF(calculating!BB16=1,"yesbias", IF(calculating!P16="phone(tummy)", 1, 0))</f>
        <v>0</v>
      </c>
      <c r="Q16" s="1"/>
      <c r="R16" s="33">
        <f>calculating!AW16</f>
        <v>0.7777777778</v>
      </c>
      <c r="S16" s="33">
        <f>calculating!AX16</f>
        <v>1</v>
      </c>
    </row>
    <row r="17" ht="14.25" customHeight="1">
      <c r="A17">
        <f>calculating!A17</f>
        <v>20</v>
      </c>
      <c r="B17" s="33" t="str">
        <f>calculating!B17</f>
        <v>IEP2-67</v>
      </c>
      <c r="C17" s="33" t="str">
        <f>calculating!C17</f>
        <v>Male</v>
      </c>
      <c r="D17" s="35">
        <f>calculating!D17</f>
        <v>41444</v>
      </c>
      <c r="E17" s="7">
        <f>calculating!E17</f>
        <v>43126</v>
      </c>
      <c r="F17" s="7">
        <f>'raw data'!F17</f>
        <v>43129</v>
      </c>
      <c r="G17" s="8">
        <f>'raw data'!G17</f>
        <v>3</v>
      </c>
      <c r="H17" s="8">
        <f>calculating!H17</f>
        <v>4.605065024</v>
      </c>
      <c r="I17" s="1" t="str">
        <f>calculating!I17</f>
        <v>Andy</v>
      </c>
      <c r="J17" s="1" t="str">
        <f>calculating!J17</f>
        <v>C1A1B1</v>
      </c>
      <c r="K17" s="2">
        <f>calculating!K17</f>
        <v>4</v>
      </c>
      <c r="L17" s="2">
        <f>IF(calculating!L17="table", 1, 0)</f>
        <v>1</v>
      </c>
      <c r="M17" s="4" t="str">
        <f>IF(calculating!BB17=1, "yesbias", calculating!M17)</f>
        <v>yesbias</v>
      </c>
      <c r="N17" s="4" t="str">
        <f>IF(calculating!BB17=1,"yesbias", IF(calculating!N17="temp", 1, 0))</f>
        <v>yesbias</v>
      </c>
      <c r="O17" s="5" t="str">
        <f>IF(calculating!BB17=1, "yesbias",calculating!O17)</f>
        <v>yesbias</v>
      </c>
      <c r="P17" s="5" t="str">
        <f>IF(calculating!BB17=1,"yesbias", IF(calculating!P17="phone(tummy)", 1, 0))</f>
        <v>yesbias</v>
      </c>
      <c r="Q17" s="1"/>
      <c r="R17" s="33">
        <f>calculating!AW17</f>
        <v>1</v>
      </c>
      <c r="S17" s="33">
        <f>calculating!AX17</f>
        <v>0.6666666667</v>
      </c>
    </row>
    <row r="18" ht="14.25" customHeight="1">
      <c r="A18" s="1">
        <f>calculating!A18</f>
        <v>23</v>
      </c>
      <c r="B18" s="33" t="str">
        <f>calculating!B18</f>
        <v>IEP2-39</v>
      </c>
      <c r="C18" s="33" t="str">
        <f>calculating!C18</f>
        <v>Female</v>
      </c>
      <c r="D18" s="35">
        <f>calculating!D18</f>
        <v>41406</v>
      </c>
      <c r="E18" s="7">
        <f>calculating!E18</f>
        <v>43126</v>
      </c>
      <c r="F18" s="7">
        <f>'raw data'!F18</f>
        <v>43129</v>
      </c>
      <c r="G18" s="8">
        <f>'raw data'!G18</f>
        <v>3</v>
      </c>
      <c r="H18" s="8">
        <f>calculating!H18</f>
        <v>4.709103354</v>
      </c>
      <c r="I18" s="1" t="str">
        <f>calculating!I18</f>
        <v>Andy</v>
      </c>
      <c r="J18" s="1" t="str">
        <f>calculating!J18</f>
        <v>A1B2C1</v>
      </c>
      <c r="K18" s="2">
        <f>calculating!K18</f>
        <v>4</v>
      </c>
      <c r="L18" s="2">
        <f>IF(calculating!L18="table", 1, 0)</f>
        <v>1</v>
      </c>
      <c r="M18" s="4">
        <f>IF(calculating!BB18=1, "yesbias", calculating!M18)</f>
        <v>5</v>
      </c>
      <c r="N18" s="4">
        <f>IF(calculating!BB18=1,"yesbias", IF(calculating!N18="temp", 1, IF(calculating!N18="breakfast",0,"")))</f>
        <v>1</v>
      </c>
      <c r="O18" s="5">
        <f>IF(calculating!BB18=1, "yesbias",calculating!O18)</f>
        <v>1</v>
      </c>
      <c r="P18" s="5">
        <f>IF(calculating!BB18=1,"yesbias", IF(calculating!P18="phone(tummy)", 1, IF(calculating!P18="email(foot)",0,"")))</f>
        <v>1</v>
      </c>
      <c r="Q18" s="1"/>
      <c r="R18" s="33">
        <f>calculating!AW18</f>
        <v>0.8888888889</v>
      </c>
      <c r="S18" s="33">
        <f>calculating!AX18</f>
        <v>1</v>
      </c>
    </row>
    <row r="19" ht="14.25" customHeight="1">
      <c r="A19" s="1">
        <f>calculating!A19</f>
        <v>24</v>
      </c>
      <c r="B19" s="33" t="str">
        <f>calculating!B19</f>
        <v>IEP1-111</v>
      </c>
      <c r="C19" s="33" t="str">
        <f>calculating!C19</f>
        <v>Female</v>
      </c>
      <c r="D19" s="35">
        <f>calculating!D19</f>
        <v>41751</v>
      </c>
      <c r="E19" s="7">
        <f>calculating!E19</f>
        <v>43133</v>
      </c>
      <c r="F19" s="7">
        <f>'raw data'!F19</f>
        <v>43136</v>
      </c>
      <c r="G19" s="8">
        <f>'raw data'!G19</f>
        <v>3</v>
      </c>
      <c r="H19" s="8">
        <f>calculating!H19</f>
        <v>3.783709788</v>
      </c>
      <c r="I19" s="1" t="str">
        <f>calculating!I19</f>
        <v>crayon</v>
      </c>
      <c r="J19" s="1" t="str">
        <f>calculating!J19</f>
        <v>C2A1B2</v>
      </c>
      <c r="K19" s="2">
        <f>calculating!K19</f>
        <v>1</v>
      </c>
      <c r="L19" s="2">
        <f>IF(calculating!L19="table", 1, IF(calculating!L19="door",0, ""))</f>
        <v>0</v>
      </c>
      <c r="M19" s="4">
        <f>IF(calculating!BB19=1, "yesbias", calculating!M19)</f>
        <v>0</v>
      </c>
      <c r="N19" s="4">
        <f>IF(calculating!BB19=1,"yesbias", IF(calculating!N19="temp", 1, IF(calculating!N19="breakfast",0,"")))</f>
        <v>0</v>
      </c>
      <c r="O19" s="5">
        <f>IF(calculating!BB19=1, "yesbias",calculating!O19)</f>
        <v>1</v>
      </c>
      <c r="P19" s="5">
        <f>IF(calculating!BB19=1,"yesbias", IF(calculating!P19="phone(tummy)", 1, IF(calculating!P19="email(foot)",0,"")))</f>
        <v>1</v>
      </c>
      <c r="Q19" s="1"/>
      <c r="R19" s="33">
        <f>calculating!AW19</f>
        <v>0.8888888889</v>
      </c>
      <c r="S19" s="33">
        <f>calculating!AX19</f>
        <v>0.3333333333</v>
      </c>
      <c r="T19" s="1"/>
      <c r="U19" s="1"/>
    </row>
    <row r="20" ht="14.25" customHeight="1">
      <c r="A20" s="1">
        <f>calculating!A20</f>
        <v>26</v>
      </c>
      <c r="B20" s="33" t="str">
        <f>calculating!B20</f>
        <v>IEP1-121</v>
      </c>
      <c r="C20" s="33" t="str">
        <f>calculating!C20</f>
        <v>Female</v>
      </c>
      <c r="D20" s="35">
        <f>calculating!D20</f>
        <v>41592</v>
      </c>
      <c r="E20" s="7">
        <f>calculating!E20</f>
        <v>43133</v>
      </c>
      <c r="F20" s="7">
        <f>'raw data'!F20</f>
        <v>43136</v>
      </c>
      <c r="G20" s="8">
        <f>'raw data'!G20</f>
        <v>3</v>
      </c>
      <c r="H20" s="8">
        <f>calculating!H20</f>
        <v>4.219028063</v>
      </c>
      <c r="I20" s="1" t="str">
        <f>calculating!I20</f>
        <v>crayon</v>
      </c>
      <c r="J20" s="1" t="str">
        <f>calculating!J20</f>
        <v>B1C1A2</v>
      </c>
      <c r="K20" s="2">
        <f>calculating!K20</f>
        <v>0</v>
      </c>
      <c r="L20" s="45">
        <f>IF(calculating!L20="table", 1, IF(calculating!L20="door",0, ""))</f>
        <v>1</v>
      </c>
      <c r="M20" s="4">
        <f>IF(calculating!BB20=1, "yesbias", calculating!M20)</f>
        <v>2</v>
      </c>
      <c r="N20" s="4">
        <f>IF(calculating!BB20=1,"yesbias", IF(calculating!N20="temp", 1, IF(calculating!N20="breakfast",0,"")))</f>
        <v>1</v>
      </c>
      <c r="O20" s="5">
        <f>IF(calculating!BB20=1, "yesbias",calculating!O20)</f>
        <v>4</v>
      </c>
      <c r="P20" s="5">
        <f>IF(calculating!BB20=1,"yesbias", IF(calculating!P20="phone(tummy)", 1, IF(calculating!P20="email(foot)",0,"")))</f>
        <v>1</v>
      </c>
      <c r="Q20" s="1"/>
      <c r="R20" s="33">
        <f>calculating!AW20</f>
        <v>0.8888888889</v>
      </c>
      <c r="S20" s="33">
        <f>calculating!AX20</f>
        <v>0</v>
      </c>
    </row>
    <row r="21" ht="14.25" customHeight="1">
      <c r="A21" s="1">
        <f>calculating!A21</f>
        <v>27</v>
      </c>
      <c r="B21" s="33" t="str">
        <f>calculating!B21</f>
        <v>IEP1-103</v>
      </c>
      <c r="C21" s="33" t="str">
        <f>calculating!C21</f>
        <v>Female</v>
      </c>
      <c r="D21" s="35">
        <f>calculating!D21</f>
        <v>41301</v>
      </c>
      <c r="E21" s="7">
        <f>calculating!E21</f>
        <v>43133</v>
      </c>
      <c r="F21" s="7">
        <f>'raw data'!F21</f>
        <v>43136</v>
      </c>
      <c r="G21" s="8">
        <f>'raw data'!G21</f>
        <v>3</v>
      </c>
      <c r="H21" s="8">
        <f>calculating!H21</f>
        <v>5.015742642</v>
      </c>
      <c r="I21" s="1" t="str">
        <f>calculating!I21</f>
        <v>crayon</v>
      </c>
      <c r="J21" s="1" t="str">
        <f>calculating!J21</f>
        <v>C1A2B2</v>
      </c>
      <c r="K21" s="2">
        <f>calculating!K21</f>
        <v>0</v>
      </c>
      <c r="L21" s="45">
        <f>IF(calculating!L21="table", 1, IF(calculating!L21="door",0, ""))</f>
        <v>1</v>
      </c>
      <c r="M21" s="4">
        <f>IF(calculating!BB21=1, "yesbias", calculating!M21)</f>
        <v>6</v>
      </c>
      <c r="N21" s="13">
        <f>IF(calculating!BB21=1,"yesbias", IF(calculating!N21="temp", 1, IF(calculating!N21="breakfast",0,"")))</f>
        <v>1</v>
      </c>
      <c r="O21" s="5">
        <f>IF(calculating!BB21=1, "yesbias",calculating!O21)</f>
        <v>4</v>
      </c>
      <c r="P21" s="5">
        <f>IF(calculating!BB21=1,"yesbias", IF(calculating!P21="phone(tummy)", 1, IF(calculating!P21="email(foot)",0,"")))</f>
        <v>1</v>
      </c>
      <c r="Q21" s="1"/>
      <c r="R21" s="33">
        <f>calculating!AW21</f>
        <v>0.7777777778</v>
      </c>
      <c r="S21" s="33">
        <f>calculating!AX21</f>
        <v>0.6666666667</v>
      </c>
    </row>
    <row r="22" ht="14.25" customHeight="1">
      <c r="A22" s="1">
        <f>calculating!A22</f>
        <v>28</v>
      </c>
      <c r="B22" s="33" t="str">
        <f>calculating!B22</f>
        <v>IEP1-128</v>
      </c>
      <c r="C22" s="33" t="str">
        <f>calculating!C22</f>
        <v>Female</v>
      </c>
      <c r="D22" s="35">
        <f>calculating!D22</f>
        <v>41500</v>
      </c>
      <c r="E22" s="7">
        <f>calculating!E22</f>
        <v>43133</v>
      </c>
      <c r="F22" s="7">
        <f>'raw data'!F22</f>
        <v>43140</v>
      </c>
      <c r="G22" s="8">
        <f>'raw data'!G22</f>
        <v>7</v>
      </c>
      <c r="H22" s="8">
        <f>calculating!H22</f>
        <v>4.470910335</v>
      </c>
      <c r="I22" s="1" t="str">
        <f>calculating!I22</f>
        <v>crayon</v>
      </c>
      <c r="J22" s="1" t="str">
        <f>calculating!J22</f>
        <v>A2B1C2</v>
      </c>
      <c r="K22" s="2">
        <f>calculating!K22</f>
        <v>1</v>
      </c>
      <c r="L22" s="2">
        <f>IF(calculating!L22="table", 1, IF(calculating!L22="door",0, ""))</f>
        <v>0</v>
      </c>
      <c r="M22" s="4">
        <f>IF(calculating!BB22=1, "yesbias", calculating!M22)</f>
        <v>0</v>
      </c>
      <c r="N22" s="4">
        <f>IF(calculating!BB22=1,"yesbias", IF(calculating!N22="temp", 1, IF(calculating!N22="breakfast",0,"")))</f>
        <v>0</v>
      </c>
      <c r="O22" s="5">
        <f>IF(calculating!BB22=1, "yesbias",calculating!O22)</f>
        <v>1</v>
      </c>
      <c r="P22" s="14">
        <f>IF(calculating!BB22=1,"yesbias", IF(calculating!P22="phone(tummy)", 1, IF(calculating!P22="email(foot)",0,"")))</f>
        <v>1</v>
      </c>
      <c r="Q22" s="1"/>
      <c r="R22" s="33">
        <f>calculating!AW22</f>
        <v>0.7777777778</v>
      </c>
      <c r="S22" s="33">
        <f>calculating!AX22</f>
        <v>0.3333333333</v>
      </c>
    </row>
    <row r="23" ht="14.25" customHeight="1">
      <c r="A23">
        <f>calculating!A22</f>
        <v>28</v>
      </c>
      <c r="B23" s="33" t="str">
        <f>calculating!B23</f>
        <v>IEP2-61</v>
      </c>
      <c r="C23" s="33" t="str">
        <f>calculating!C23</f>
        <v>Male</v>
      </c>
      <c r="D23" s="35">
        <f>calculating!D23</f>
        <v>41766</v>
      </c>
      <c r="E23" s="7">
        <f>calculating!E23</f>
        <v>43139</v>
      </c>
      <c r="F23" s="7">
        <f>'raw data'!F23</f>
        <v>43143</v>
      </c>
      <c r="G23" s="8">
        <f>'raw data'!G23</f>
        <v>4</v>
      </c>
      <c r="H23" s="8">
        <f>calculating!H23</f>
        <v>3.759069131</v>
      </c>
      <c r="I23" s="1" t="str">
        <f>calculating!I23</f>
        <v>crayon</v>
      </c>
      <c r="J23" s="1" t="str">
        <f>calculating!J23</f>
        <v>B2C1A1</v>
      </c>
      <c r="K23" s="2">
        <f>calculating!K23</f>
        <v>2</v>
      </c>
      <c r="L23" s="2">
        <f>IF(calculating!L23="table", 1, IF(calculating!L23="door",0, ""))</f>
        <v>1</v>
      </c>
      <c r="M23" s="4">
        <f>IF(calculating!BB23=1, "yesbias", calculating!M23)</f>
        <v>5</v>
      </c>
      <c r="N23" s="4">
        <f>IF(calculating!BB23=1,"yesbias", IF(calculating!N23="temp", 1, IF(calculating!N23="breakfast",0,"")))</f>
        <v>0</v>
      </c>
      <c r="O23" s="5">
        <f>IF(calculating!BB23=1, "yesbias",calculating!O23)</f>
        <v>3</v>
      </c>
      <c r="P23" s="14">
        <f>IF(calculating!BB23=1,"yesbias", IF(calculating!P23="phone(tummy)", 1, IF(calculating!P23="email(foot)",0,"")))</f>
        <v>0</v>
      </c>
      <c r="Q23" s="1"/>
      <c r="R23" s="33">
        <f>calculating!AW23</f>
        <v>1</v>
      </c>
      <c r="S23" s="33">
        <f>calculating!AX23</f>
        <v>0.6666666667</v>
      </c>
      <c r="T23" s="1"/>
      <c r="U23" s="1"/>
    </row>
    <row r="24" ht="14.25" customHeight="1">
      <c r="A24">
        <f>calculating!A23</f>
        <v>29</v>
      </c>
      <c r="B24" s="33" t="str">
        <f>calculating!B24</f>
        <v>IEP2-58</v>
      </c>
      <c r="C24" s="33" t="str">
        <f>calculating!C24</f>
        <v>Female</v>
      </c>
      <c r="D24" s="35">
        <f>calculating!D24</f>
        <v>41439</v>
      </c>
      <c r="E24" s="7">
        <f>calculating!E24</f>
        <v>43139</v>
      </c>
      <c r="F24" s="7">
        <f>'raw data'!F24</f>
        <v>43143</v>
      </c>
      <c r="G24" s="8">
        <f>'raw data'!G24</f>
        <v>4</v>
      </c>
      <c r="H24" s="8">
        <f>calculating!H24</f>
        <v>4.654346338</v>
      </c>
      <c r="I24" s="1" t="str">
        <f>calculating!I24</f>
        <v>crayon</v>
      </c>
      <c r="J24" s="1" t="str">
        <f>calculating!J24</f>
        <v>B2C2A2</v>
      </c>
      <c r="K24" s="2">
        <f>calculating!K24</f>
        <v>0</v>
      </c>
      <c r="L24" s="2">
        <f>IF(calculating!L24="table", 1, IF(calculating!L24="door",0, ""))</f>
        <v>0</v>
      </c>
      <c r="M24" s="4">
        <f>IF(calculating!BB24=1, "yesbias", calculating!M24)</f>
        <v>1</v>
      </c>
      <c r="N24" s="13">
        <f>IF(calculating!BB24=1,"yesbias", IF(calculating!N24="temp", 1, IF(calculating!N24="breakfast",0,"")))</f>
        <v>1</v>
      </c>
      <c r="O24" s="5">
        <f>IF(calculating!BB24=1, "yesbias",calculating!O24)</f>
        <v>0</v>
      </c>
      <c r="P24" s="14">
        <f>IF(calculating!BB24=1,"yesbias", IF(calculating!P24="phone(tummy)", 1, IF(calculating!P24="email(foot)",0,"")))</f>
        <v>1</v>
      </c>
      <c r="Q24" s="1"/>
      <c r="R24" s="33">
        <f>calculating!AW24</f>
        <v>0.8888888889</v>
      </c>
      <c r="S24" s="33">
        <f>calculating!AX24</f>
        <v>1</v>
      </c>
      <c r="T24" s="1"/>
      <c r="U24" s="1"/>
    </row>
    <row r="25" ht="14.25" customHeight="1">
      <c r="A25" s="1">
        <f>calculating!A24</f>
        <v>30</v>
      </c>
      <c r="B25" s="33" t="str">
        <f>calculating!B25</f>
        <v>IEP2-45</v>
      </c>
      <c r="C25" s="33" t="str">
        <f>calculating!C25</f>
        <v>Female</v>
      </c>
      <c r="D25" s="35">
        <f>calculating!D25</f>
        <v>41538</v>
      </c>
      <c r="E25" s="7">
        <f>calculating!E25</f>
        <v>43139</v>
      </c>
      <c r="F25" s="7">
        <f>'raw data'!F25</f>
        <v>43143</v>
      </c>
      <c r="G25" s="8">
        <f>'raw data'!G25</f>
        <v>4</v>
      </c>
      <c r="H25" s="8">
        <f>calculating!H25</f>
        <v>4.38329911</v>
      </c>
      <c r="I25" s="1" t="str">
        <f>calculating!I25</f>
        <v>crayon</v>
      </c>
      <c r="J25" s="1" t="str">
        <f>calculating!J25</f>
        <v>C2A1B1</v>
      </c>
      <c r="K25" s="2">
        <f>calculating!K25</f>
        <v>1</v>
      </c>
      <c r="L25" s="45">
        <f>IF(calculating!L25="table", 1, IF(calculating!L25="door",0, ""))</f>
        <v>1</v>
      </c>
      <c r="M25" s="4">
        <f>IF(calculating!BB25=1, "yesbias", calculating!M25)</f>
        <v>0</v>
      </c>
      <c r="N25" s="13">
        <f>IF(calculating!BB25=1,"yesbias", IF(calculating!N25="temp", 1, IF(calculating!N25="breakfast",0,"")))</f>
        <v>1</v>
      </c>
      <c r="O25" s="5">
        <f>IF(calculating!BB25=1, "yesbias",calculating!O25)</f>
        <v>0</v>
      </c>
      <c r="P25" s="5">
        <f>IF(calculating!BB25=1,"yesbias", IF(calculating!P25="phone(tummy)", 1, IF(calculating!P25="email(foot)",0,"")))</f>
        <v>0</v>
      </c>
      <c r="Q25" s="1"/>
      <c r="R25" s="33">
        <f>calculating!AW25</f>
        <v>0.8888888889</v>
      </c>
      <c r="S25" s="33">
        <f>calculating!AX25</f>
        <v>0.3333333333</v>
      </c>
      <c r="T25" s="1"/>
      <c r="U25" s="1"/>
    </row>
    <row r="26" ht="14.25" customHeight="1">
      <c r="A26" s="1" t="str">
        <f>#REF!</f>
        <v>#REF!</v>
      </c>
      <c r="B26" s="33" t="str">
        <f>calculating!B26</f>
        <v>IEP1-118</v>
      </c>
      <c r="C26" s="33" t="str">
        <f>calculating!C26</f>
        <v>Male</v>
      </c>
      <c r="D26" s="35">
        <f>calculating!D26</f>
        <v>41612</v>
      </c>
      <c r="E26" s="7">
        <f>calculating!E26</f>
        <v>43147</v>
      </c>
      <c r="F26" s="7">
        <f>'raw data'!F26</f>
        <v>43153</v>
      </c>
      <c r="G26" s="1">
        <f>'raw data'!G26</f>
        <v>6</v>
      </c>
      <c r="H26" s="8">
        <f>calculating!H26</f>
        <v>4.2</v>
      </c>
      <c r="I26" s="1" t="str">
        <f>calculating!I26</f>
        <v>crayon</v>
      </c>
      <c r="J26" s="1" t="str">
        <f>calculating!J26</f>
        <v>A1B2C2</v>
      </c>
      <c r="K26" s="2">
        <f>calculating!K26</f>
        <v>2</v>
      </c>
      <c r="L26" s="2">
        <f>IF(calculating!L26="table", 1, IF(calculating!L26="door",0, ""))</f>
        <v>0</v>
      </c>
      <c r="M26" s="4">
        <f>IF(calculating!BB26=1, "yesbias", calculating!M26)</f>
        <v>3</v>
      </c>
      <c r="N26" s="4">
        <f>IF(calculating!BB26=1,"yesbias", IF(calculating!N26="temp", 1, IF(calculating!N26="breakfast",0,"")))</f>
        <v>1</v>
      </c>
      <c r="O26" s="5">
        <f>IF(calculating!BB26=1, "yesbias",calculating!O26)</f>
        <v>6</v>
      </c>
      <c r="P26" s="5">
        <f>IF(calculating!BB26=1,"yesbias", IF(calculating!P26="phone(tummy)", 1, IF(calculating!P26="email(foot)",0,"")))</f>
        <v>1</v>
      </c>
      <c r="Q26" s="1"/>
      <c r="R26" s="33">
        <f>calculating!AW26</f>
        <v>1</v>
      </c>
      <c r="S26" s="33">
        <f>calculating!AX26</f>
        <v>0.6666666667</v>
      </c>
      <c r="T26" s="1"/>
      <c r="U26" s="1"/>
    </row>
    <row r="27" ht="14.25" customHeight="1">
      <c r="A27" s="1">
        <f>calculating!A26</f>
        <v>33</v>
      </c>
      <c r="B27" s="33" t="str">
        <f>calculating!B27</f>
        <v>IEP1-122</v>
      </c>
      <c r="C27" s="33" t="str">
        <f>calculating!C27</f>
        <v>Male</v>
      </c>
      <c r="D27" s="35">
        <f>calculating!D27</f>
        <v>41816</v>
      </c>
      <c r="E27" s="7">
        <f>calculating!E27</f>
        <v>43147</v>
      </c>
      <c r="F27" s="7">
        <f>'raw data'!F27</f>
        <v>43153</v>
      </c>
      <c r="G27" s="1">
        <f>'raw data'!G27</f>
        <v>6</v>
      </c>
      <c r="H27" s="8">
        <f>calculating!H27</f>
        <v>3.64</v>
      </c>
      <c r="I27" s="1" t="str">
        <f>calculating!I27</f>
        <v>crayon</v>
      </c>
      <c r="J27" s="1" t="str">
        <f>calculating!J27</f>
        <v>C1A2B1</v>
      </c>
      <c r="K27" s="2">
        <f>calculating!K27</f>
        <v>6</v>
      </c>
      <c r="L27" s="2">
        <f>IF(calculating!L27="table", 1, IF(calculating!L27="door",0, ""))</f>
        <v>1</v>
      </c>
      <c r="M27" s="4" t="str">
        <f>IF(calculating!BB27=1, "yesbias", calculating!M27)</f>
        <v>yesbias</v>
      </c>
      <c r="N27" s="4" t="str">
        <f>IF(calculating!BB27=1,"yesbias", IF(calculating!N27="temp", 1, IF(calculating!N27="breakfast",0,"")))</f>
        <v>yesbias</v>
      </c>
      <c r="O27" s="5" t="str">
        <f>IF(calculating!BB27=1, "yesbias",calculating!O27)</f>
        <v>yesbias</v>
      </c>
      <c r="P27" s="5" t="str">
        <f>IF(calculating!BB27=1,"yesbias", IF(calculating!P27="phone(tummy)", 1, IF(calculating!P27="email(foot)",0,"")))</f>
        <v>yesbias</v>
      </c>
      <c r="Q27" s="1"/>
      <c r="R27" s="33">
        <f>calculating!AW27</f>
        <v>0.8888888889</v>
      </c>
      <c r="S27" s="33">
        <f>calculating!AX27</f>
        <v>0.6666666667</v>
      </c>
      <c r="T27" s="1"/>
      <c r="U27" s="1"/>
    </row>
    <row r="28" ht="14.25" customHeight="1">
      <c r="A28">
        <f>calculating!A27</f>
        <v>34</v>
      </c>
      <c r="B28" s="33" t="str">
        <f>calculating!B28</f>
        <v>IEP1-113</v>
      </c>
      <c r="C28" s="33" t="str">
        <f>calculating!C28</f>
        <v>male</v>
      </c>
      <c r="D28" s="35">
        <f>calculating!D28</f>
        <v>41708</v>
      </c>
      <c r="E28" s="7">
        <f>calculating!E28</f>
        <v>43147</v>
      </c>
      <c r="F28" s="7">
        <f>'raw data'!F28</f>
        <v>43153</v>
      </c>
      <c r="G28" s="1">
        <f>'raw data'!G28</f>
        <v>6</v>
      </c>
      <c r="H28" s="8">
        <f>calculating!H28</f>
        <v>3.94</v>
      </c>
      <c r="I28" s="1" t="str">
        <f>calculating!I28</f>
        <v>crayon</v>
      </c>
      <c r="J28" s="1" t="str">
        <f>calculating!J28</f>
        <v>B1C2A2</v>
      </c>
      <c r="K28" s="2">
        <f>calculating!K28</f>
        <v>4</v>
      </c>
      <c r="L28" s="2">
        <f>IF(calculating!L28="table", 1, IF(calculating!L28="door",0, ""))</f>
        <v>1</v>
      </c>
      <c r="M28" s="4">
        <f>IF(calculating!BB28=1, "yesbias", calculating!M28)</f>
        <v>6</v>
      </c>
      <c r="N28" s="4">
        <f>IF(calculating!BB28=1,"yesbias", IF(calculating!N28="temp", 1, IF(calculating!N28="breakfast",0,"")))</f>
        <v>0</v>
      </c>
      <c r="O28" s="5">
        <f>IF(calculating!BB28=1, "yesbias",calculating!O28)</f>
        <v>5</v>
      </c>
      <c r="P28" s="5">
        <f>IF(calculating!BB28=1,"yesbias", IF(calculating!P28="phone(tummy)", 1, IF(calculating!P28="email(foot)",0,"")))</f>
        <v>0</v>
      </c>
      <c r="Q28" s="1"/>
      <c r="R28" s="33">
        <f>calculating!AW28</f>
        <v>0.4444444444</v>
      </c>
      <c r="S28" s="33">
        <f>calculating!AX28</f>
        <v>0.6666666667</v>
      </c>
      <c r="T28" s="1"/>
      <c r="U28" s="1"/>
    </row>
    <row r="29" ht="14.25" customHeight="1">
      <c r="A29">
        <f>calculating!A28</f>
        <v>35</v>
      </c>
      <c r="B29" s="33" t="str">
        <f>calculating!B29</f>
        <v>LS-53</v>
      </c>
      <c r="C29" s="33" t="str">
        <f>calculating!C29</f>
        <v>Male</v>
      </c>
      <c r="D29" s="35">
        <f>calculating!D29</f>
        <v>41296</v>
      </c>
      <c r="E29" s="7">
        <f>calculating!E29</f>
        <v>43154</v>
      </c>
      <c r="F29" s="7">
        <f>'raw data'!F29</f>
        <v>43157</v>
      </c>
      <c r="G29" s="1">
        <f>'raw data'!G29</f>
        <v>3</v>
      </c>
      <c r="H29" s="8">
        <f>calculating!H29</f>
        <v>5.09</v>
      </c>
      <c r="I29" s="1" t="str">
        <f>calculating!I29</f>
        <v>crayon</v>
      </c>
      <c r="J29" s="1" t="str">
        <f>calculating!J29</f>
        <v>C2A2B2</v>
      </c>
      <c r="K29" s="2">
        <f>calculating!K29</f>
        <v>2</v>
      </c>
      <c r="L29" s="2">
        <f>IF(calculating!L29="table", 1, IF(calculating!L29="door",0, ""))</f>
        <v>0</v>
      </c>
      <c r="M29" s="4">
        <f>IF(calculating!BB29=1, "yesbias", calculating!M29)</f>
        <v>5</v>
      </c>
      <c r="N29" s="4">
        <f>IF(calculating!BB29=1,"yesbias", IF(calculating!N29="temp", 1, IF(calculating!N29="breakfast",0,"")))</f>
        <v>1</v>
      </c>
      <c r="O29" s="5">
        <f>IF(calculating!BB29=1, "yesbias",calculating!O29)</f>
        <v>6</v>
      </c>
      <c r="P29" s="5">
        <f>IF(calculating!BB29=1,"yesbias", IF(calculating!P29="phone(tummy)", 1, IF(calculating!P29="email(foot)",0,"")))</f>
        <v>1</v>
      </c>
      <c r="Q29" s="1"/>
      <c r="R29" s="33">
        <f>calculating!AW29</f>
        <v>0.7777777778</v>
      </c>
      <c r="S29" s="33">
        <f>calculating!AX29</f>
        <v>0.6666666667</v>
      </c>
    </row>
    <row r="30" ht="14.25" customHeight="1">
      <c r="A30" t="str">
        <f>#REF!</f>
        <v>#REF!</v>
      </c>
      <c r="B30" s="33" t="str">
        <f>calculating!B30</f>
        <v>LS-68</v>
      </c>
      <c r="C30" s="33" t="str">
        <f>calculating!C30</f>
        <v>Male</v>
      </c>
      <c r="D30" s="35">
        <f>calculating!D30</f>
        <v>41251</v>
      </c>
      <c r="E30" s="7">
        <f>calculating!E30</f>
        <v>43154</v>
      </c>
      <c r="F30" s="7">
        <f>'raw data'!F30</f>
        <v>43157</v>
      </c>
      <c r="G30" s="1">
        <f>'raw data'!G30</f>
        <v>3</v>
      </c>
      <c r="H30" s="8">
        <f>calculating!H30</f>
        <v>5.21</v>
      </c>
      <c r="I30" s="1" t="str">
        <f>calculating!I30</f>
        <v>crayon</v>
      </c>
      <c r="J30" s="1" t="str">
        <f>calculating!J30</f>
        <v>A1B1C1</v>
      </c>
      <c r="K30" s="2">
        <f>calculating!K30</f>
        <v>0</v>
      </c>
      <c r="L30" s="2">
        <f>IF(calculating!L30="table", 1, IF(calculating!L30="door",0, ""))</f>
        <v>1</v>
      </c>
      <c r="M30" s="4">
        <f>IF(calculating!BB30=1, "yesbias", calculating!M30)</f>
        <v>2</v>
      </c>
      <c r="N30" s="4">
        <f>IF(calculating!BB30=1,"yesbias", IF(calculating!N30="temp", 1, IF(calculating!N30="breakfast",0,"")))</f>
        <v>1</v>
      </c>
      <c r="O30" s="5">
        <f>IF(calculating!BB30=1, "yesbias",calculating!O30)</f>
        <v>3</v>
      </c>
      <c r="P30" s="5">
        <f>IF(calculating!BB30=1,"yesbias", IF(calculating!P30="phone(tummy)", 1, IF(calculating!P30="email(foot)",0,"")))</f>
        <v>0</v>
      </c>
      <c r="Q30" s="1"/>
      <c r="R30" s="33">
        <f>calculating!AW30</f>
        <v>1</v>
      </c>
      <c r="S30" s="33">
        <f>calculating!AX30</f>
        <v>0.6666666667</v>
      </c>
    </row>
    <row r="31" ht="14.25" customHeight="1">
      <c r="A31">
        <f>calculating!A30</f>
        <v>38</v>
      </c>
      <c r="B31" s="33" t="str">
        <f>calculating!B31</f>
        <v>LS-37</v>
      </c>
      <c r="C31" s="33" t="str">
        <f>calculating!C31</f>
        <v>Male</v>
      </c>
      <c r="D31" s="35">
        <f>calculating!D31</f>
        <v>41240</v>
      </c>
      <c r="E31" s="7">
        <f>calculating!E31</f>
        <v>43154</v>
      </c>
      <c r="F31" s="7">
        <f>'raw data'!F31</f>
        <v>43157</v>
      </c>
      <c r="G31" s="1">
        <f>'raw data'!G31</f>
        <v>3</v>
      </c>
      <c r="H31" s="8">
        <f>calculating!H31</f>
        <v>5.24</v>
      </c>
      <c r="I31" s="1" t="str">
        <f>calculating!I31</f>
        <v>crayon</v>
      </c>
      <c r="J31" s="1" t="str">
        <f>calculating!J31</f>
        <v>C1A1B2</v>
      </c>
      <c r="K31" s="2">
        <f>calculating!K31</f>
        <v>0</v>
      </c>
      <c r="L31" s="2">
        <f>IF(calculating!L31="table", 1, IF(calculating!L31="door",0, ""))</f>
        <v>1</v>
      </c>
      <c r="M31" s="4">
        <f>IF(calculating!BB31=1, "yesbias", calculating!M31)</f>
        <v>0</v>
      </c>
      <c r="N31" s="4">
        <f>IF(calculating!BB31=1,"yesbias", IF(calculating!N31="temp", 1, IF(calculating!N31="breakfast",0,"")))</f>
        <v>1</v>
      </c>
      <c r="O31" s="5">
        <f>IF(calculating!BB31=1, "yesbias",calculating!O31)</f>
        <v>0</v>
      </c>
      <c r="P31" s="5">
        <f>IF(calculating!BB31=1,"yesbias", IF(calculating!P31="phone(tummy)", 1, IF(calculating!P31="email(foot)",0,"")))</f>
        <v>1</v>
      </c>
      <c r="Q31" s="1"/>
      <c r="R31" s="33">
        <f>calculating!AW31</f>
        <v>1</v>
      </c>
      <c r="S31" s="33">
        <f>calculating!AX31</f>
        <v>0.3333333333</v>
      </c>
    </row>
    <row r="32" ht="14.25" customHeight="1">
      <c r="A32">
        <f>calculating!A31</f>
        <v>39</v>
      </c>
      <c r="B32" s="33" t="str">
        <f>calculating!B32</f>
        <v>LS-22</v>
      </c>
      <c r="C32" s="33" t="str">
        <f>calculating!C32</f>
        <v>Male</v>
      </c>
      <c r="D32" s="35">
        <f>calculating!D32</f>
        <v>41204</v>
      </c>
      <c r="E32" s="7">
        <f>calculating!E32</f>
        <v>43154</v>
      </c>
      <c r="F32" s="7">
        <f>'raw data'!F32</f>
        <v>43157</v>
      </c>
      <c r="G32" s="1">
        <f>'raw data'!G32</f>
        <v>3</v>
      </c>
      <c r="H32" s="8">
        <f>calculating!H32</f>
        <v>5.34</v>
      </c>
      <c r="I32" s="1" t="str">
        <f>calculating!I32</f>
        <v>crayon</v>
      </c>
      <c r="J32" s="1" t="str">
        <f>calculating!J32</f>
        <v>A2B1C1</v>
      </c>
      <c r="K32" s="2">
        <f>calculating!K32</f>
        <v>0</v>
      </c>
      <c r="L32" s="2">
        <f>IF(calculating!L32="table", 1, IF(calculating!L32="door",0, ""))</f>
        <v>1</v>
      </c>
      <c r="M32" s="4">
        <f>IF(calculating!BB32=1, "yesbias", calculating!M32)</f>
        <v>4</v>
      </c>
      <c r="N32" s="4">
        <f>IF(calculating!BB32=1,"yesbias", IF(calculating!N32="temp", 1, IF(calculating!N32="breakfast",0,"")))</f>
        <v>1</v>
      </c>
      <c r="O32" s="5">
        <f>IF(calculating!BB32=1, "yesbias",calculating!O32)</f>
        <v>3</v>
      </c>
      <c r="P32" s="5">
        <f>IF(calculating!BB32=1,"yesbias", IF(calculating!P32="phone(tummy)", 1, IF(calculating!P32="email(foot)",0,"")))</f>
        <v>1</v>
      </c>
      <c r="Q32" s="1"/>
      <c r="R32" s="33">
        <f>calculating!AW32</f>
        <v>1</v>
      </c>
      <c r="S32" s="33">
        <f>calculating!AX32</f>
        <v>1</v>
      </c>
    </row>
    <row r="33" ht="14.25" customHeight="1">
      <c r="A33">
        <f>calculating!A32</f>
        <v>40</v>
      </c>
      <c r="B33" s="33" t="str">
        <f>calculating!B33</f>
        <v>LS-33</v>
      </c>
      <c r="C33" s="33" t="str">
        <f>calculating!C33</f>
        <v>Male</v>
      </c>
      <c r="D33" s="35">
        <f>calculating!D33</f>
        <v>41174</v>
      </c>
      <c r="E33" s="7">
        <f>calculating!E33</f>
        <v>43160</v>
      </c>
      <c r="F33" s="7">
        <f>'raw data'!F33</f>
        <v>43164</v>
      </c>
      <c r="G33" s="1">
        <f>'raw data'!G33</f>
        <v>4</v>
      </c>
      <c r="H33" s="8">
        <f>calculating!H33</f>
        <v>5.44</v>
      </c>
      <c r="I33" s="1" t="str">
        <f>calculating!I33</f>
        <v>Andy</v>
      </c>
      <c r="J33" s="1" t="str">
        <f>calculating!J33</f>
        <v>A2B2C2</v>
      </c>
      <c r="K33" s="2">
        <f>calculating!K33</f>
        <v>1</v>
      </c>
      <c r="L33" s="2">
        <f>IF(calculating!L33="table", 1, IF(calculating!L33="door",0, ""))</f>
        <v>1</v>
      </c>
      <c r="M33" s="4">
        <f>IF(calculating!BB33=1, "yesbias", calculating!M33)</f>
        <v>6</v>
      </c>
      <c r="N33" s="4">
        <f>IF(calculating!BB33=1,"yesbias", IF(calculating!N33="temp", 1, IF(calculating!N33="breakfast",0,"")))</f>
        <v>1</v>
      </c>
      <c r="O33" s="5">
        <f>IF(calculating!BB33=1, "yesbias",calculating!O33)</f>
        <v>0</v>
      </c>
      <c r="P33" s="5">
        <f>IF(calculating!BB33=1,"yesbias", IF(calculating!P33="phone(tummy)", 1, IF(calculating!P33="email(foot)",0,"")))</f>
        <v>0</v>
      </c>
      <c r="Q33" s="1"/>
      <c r="R33" s="33">
        <f>calculating!AW33</f>
        <v>0.8888888889</v>
      </c>
      <c r="S33" s="33">
        <f>calculating!AX33</f>
        <v>1</v>
      </c>
    </row>
    <row r="34" ht="14.25" customHeight="1">
      <c r="A34">
        <f>calculating!A33</f>
        <v>41</v>
      </c>
      <c r="B34" s="33" t="str">
        <f>calculating!B34</f>
        <v>LS-54</v>
      </c>
      <c r="C34" s="33" t="str">
        <f>calculating!C34</f>
        <v>Male</v>
      </c>
      <c r="D34" s="35">
        <f>calculating!D34</f>
        <v>40955</v>
      </c>
      <c r="E34" s="7">
        <f>calculating!E34</f>
        <v>43160</v>
      </c>
      <c r="F34" s="7">
        <f>'raw data'!F34</f>
        <v>43164</v>
      </c>
      <c r="G34" s="1">
        <f>'raw data'!G34</f>
        <v>4</v>
      </c>
      <c r="H34" s="8">
        <f>calculating!H34</f>
        <v>6.04</v>
      </c>
      <c r="I34" s="1" t="str">
        <f>calculating!I34</f>
        <v>Andy</v>
      </c>
      <c r="J34" s="1" t="str">
        <f>calculating!J34</f>
        <v>C1A1B1</v>
      </c>
      <c r="K34" s="2">
        <f>calculating!K34</f>
        <v>3</v>
      </c>
      <c r="L34" s="2">
        <f>IF(calculating!L34="table", 1, IF(calculating!L34="door",0, ""))</f>
        <v>0</v>
      </c>
      <c r="M34" s="4">
        <f>IF(calculating!BB34=1, "yesbias", calculating!M34)</f>
        <v>6</v>
      </c>
      <c r="N34" s="4">
        <f>IF(calculating!BB34=1,"yesbias", IF(calculating!N34="temp", 1, IF(calculating!N34="breakfast",0,"")))</f>
        <v>1</v>
      </c>
      <c r="O34" s="5">
        <f>IF(calculating!BB34=1, "yesbias",calculating!O34)</f>
        <v>3</v>
      </c>
      <c r="P34" s="5">
        <f>IF(calculating!BB34=1,"yesbias", IF(calculating!P34="phone(tummy)", 1, IF(calculating!P34="email(foot)",0,"")))</f>
        <v>0</v>
      </c>
      <c r="Q34" s="1"/>
      <c r="R34" s="33">
        <f>calculating!AW34</f>
        <v>1</v>
      </c>
      <c r="S34" s="33">
        <f>calculating!AX34</f>
        <v>0.6666666667</v>
      </c>
    </row>
    <row r="35" ht="14.25" customHeight="1">
      <c r="A35">
        <f>calculating!A34</f>
        <v>42</v>
      </c>
      <c r="B35" s="33" t="str">
        <f>calculating!B35</f>
        <v>LS-44</v>
      </c>
      <c r="C35" s="33" t="str">
        <f>calculating!C35</f>
        <v>Female</v>
      </c>
      <c r="D35" s="35">
        <f>calculating!D35</f>
        <v>41162</v>
      </c>
      <c r="E35" s="7">
        <f>calculating!E35</f>
        <v>43160</v>
      </c>
      <c r="F35" s="7">
        <f>'raw data'!F35</f>
        <v>43164</v>
      </c>
      <c r="G35" s="1">
        <f>'raw data'!G35</f>
        <v>4</v>
      </c>
      <c r="H35" s="8">
        <f>calculating!H35</f>
        <v>5.47</v>
      </c>
      <c r="I35" s="1" t="str">
        <f>calculating!I35</f>
        <v>Andy</v>
      </c>
      <c r="J35" s="1" t="str">
        <f>calculating!J35</f>
        <v>B1C2A1</v>
      </c>
      <c r="K35" s="2">
        <f>calculating!K35</f>
        <v>0</v>
      </c>
      <c r="L35" s="2">
        <f>IF(calculating!L35="table", 1, IF(calculating!L35="door",0, ""))</f>
        <v>1</v>
      </c>
      <c r="M35" s="4">
        <f>IF(calculating!BB35=1, "yesbias", calculating!M35)</f>
        <v>5</v>
      </c>
      <c r="N35" s="4">
        <f>IF(calculating!BB35=1,"yesbias", IF(calculating!N35="temp", 1, IF(calculating!N35="breakfast",0,"")))</f>
        <v>1</v>
      </c>
      <c r="O35" s="5">
        <f>IF(calculating!BB35=1, "yesbias",calculating!O35)</f>
        <v>4</v>
      </c>
      <c r="P35" s="5">
        <f>IF(calculating!BB35=1,"yesbias", IF(calculating!P35="phone(tummy)", 1, IF(calculating!P35="email(foot)",0,"")))</f>
        <v>1</v>
      </c>
      <c r="Q35" s="1"/>
      <c r="R35" s="33">
        <f>calculating!AW35</f>
        <v>0.8888888889</v>
      </c>
      <c r="S35" s="33">
        <f>calculating!AX35</f>
        <v>1</v>
      </c>
    </row>
    <row r="36" ht="14.25" customHeight="1">
      <c r="A36">
        <f>calculating!A35</f>
        <v>43</v>
      </c>
      <c r="B36" s="33" t="str">
        <f>calculating!B36</f>
        <v>LS-34</v>
      </c>
      <c r="C36" s="33" t="str">
        <f>calculating!C36</f>
        <v>Female</v>
      </c>
      <c r="D36" s="35">
        <f>calculating!D36</f>
        <v>41054</v>
      </c>
      <c r="E36" s="7">
        <f>calculating!E36</f>
        <v>43160</v>
      </c>
      <c r="F36" s="7">
        <f>'raw data'!F36</f>
        <v>43164</v>
      </c>
      <c r="G36" s="1">
        <f>'raw data'!G36</f>
        <v>4</v>
      </c>
      <c r="H36" s="8">
        <f>calculating!H36</f>
        <v>5.77</v>
      </c>
      <c r="I36" s="1" t="str">
        <f>calculating!I36</f>
        <v>Andy</v>
      </c>
      <c r="J36" s="1" t="str">
        <f>calculating!J36</f>
        <v>C2A2B1</v>
      </c>
      <c r="K36" s="2">
        <f>calculating!K36</f>
        <v>6</v>
      </c>
      <c r="L36" s="2">
        <f>IF(calculating!L36="table", 1, IF(calculating!L36="door",0, ""))</f>
        <v>0</v>
      </c>
      <c r="M36" s="4">
        <f>IF(calculating!BB36=1, "yesbias", calculating!M36)</f>
        <v>5</v>
      </c>
      <c r="N36" s="4">
        <f>IF(calculating!BB36=1,"yesbias", IF(calculating!N36="temp", 1, IF(calculating!N36="breakfast",0,"")))</f>
        <v>0</v>
      </c>
      <c r="O36" s="5">
        <f>IF(calculating!BB36=1, "yesbias",calculating!O36)</f>
        <v>2</v>
      </c>
      <c r="P36" s="5">
        <f>IF(calculating!BB36=1,"yesbias", IF(calculating!P36="phone(tummy)", 1, IF(calculating!P36="email(foot)",0,"")))</f>
        <v>0</v>
      </c>
      <c r="Q36" s="1"/>
      <c r="R36" s="33">
        <f>calculating!AW36</f>
        <v>1</v>
      </c>
      <c r="S36" s="33">
        <f>calculating!AX36</f>
        <v>1</v>
      </c>
    </row>
    <row r="37" ht="14.25" customHeight="1">
      <c r="A37">
        <f>calculating!A36</f>
        <v>44</v>
      </c>
      <c r="B37" s="33" t="str">
        <f>calculating!B37</f>
        <v>LS-3</v>
      </c>
      <c r="C37" s="33" t="str">
        <f>calculating!C37</f>
        <v>Female</v>
      </c>
      <c r="D37" s="35">
        <f>calculating!D37</f>
        <v>41046</v>
      </c>
      <c r="E37" s="7">
        <f>calculating!E37</f>
        <v>43160</v>
      </c>
      <c r="F37" s="7">
        <f>'raw data'!F37</f>
        <v>43164</v>
      </c>
      <c r="G37" s="1">
        <f>'raw data'!G37</f>
        <v>4</v>
      </c>
      <c r="H37" s="8">
        <f>calculating!H37</f>
        <v>5.79</v>
      </c>
      <c r="I37" s="1" t="str">
        <f>calculating!I37</f>
        <v>Andy</v>
      </c>
      <c r="J37" s="1" t="str">
        <f>calculating!J37</f>
        <v>B2C1A2</v>
      </c>
      <c r="K37" s="2">
        <f>calculating!K37</f>
        <v>4</v>
      </c>
      <c r="L37" s="2">
        <f>IF(calculating!L37="table", 1, IF(calculating!L37="door",0, ""))</f>
        <v>1</v>
      </c>
      <c r="M37" s="4" t="str">
        <f>IF(calculating!BB37=1, "yesbias", calculating!M37)</f>
        <v>yesbias</v>
      </c>
      <c r="N37" s="4" t="str">
        <f>IF(calculating!BB37=1,"yesbias", IF(calculating!N37="temp", 1, IF(calculating!N37="breakfast",0,"")))</f>
        <v>yesbias</v>
      </c>
      <c r="O37" s="5" t="str">
        <f>IF(calculating!BB37=1, "yesbias",calculating!O37)</f>
        <v>yesbias</v>
      </c>
      <c r="P37" s="5" t="str">
        <f>IF(calculating!BB37=1,"yesbias", IF(calculating!P37="phone(tummy)", 1, IF(calculating!P37="email(foot)",0,"")))</f>
        <v>yesbias</v>
      </c>
      <c r="Q37" s="1"/>
      <c r="R37" s="33">
        <f>calculating!AW37</f>
        <v>1</v>
      </c>
      <c r="S37" s="33">
        <f>calculating!AX37</f>
        <v>0.3333333333</v>
      </c>
    </row>
    <row r="38" ht="14.25" customHeight="1">
      <c r="A38" t="str">
        <f>#REF!</f>
        <v>#REF!</v>
      </c>
      <c r="B38" s="33" t="str">
        <f>calculating!B38</f>
        <v>RL-11</v>
      </c>
      <c r="C38" s="33" t="str">
        <f>calculating!C38</f>
        <v>Female</v>
      </c>
      <c r="D38" s="35">
        <f>calculating!D38</f>
        <v>41196</v>
      </c>
      <c r="E38" s="7">
        <f>calculating!E38</f>
        <v>43199</v>
      </c>
      <c r="F38" s="7">
        <f>'raw data'!F38</f>
        <v>43202</v>
      </c>
      <c r="G38" s="1">
        <f>'raw data'!G38</f>
        <v>3</v>
      </c>
      <c r="H38" s="8">
        <f>calculating!H38</f>
        <v>5.49</v>
      </c>
      <c r="I38" s="1" t="str">
        <f>calculating!I38</f>
        <v>Andy</v>
      </c>
      <c r="J38" s="1" t="str">
        <f>calculating!J38</f>
        <v>A1B2C1</v>
      </c>
      <c r="K38" s="2">
        <f>calculating!K38</f>
        <v>2</v>
      </c>
      <c r="L38" s="2">
        <f>IF(calculating!L38="table", 1, IF(calculating!L38="door",0, ""))</f>
        <v>1</v>
      </c>
      <c r="M38" s="4">
        <f>IF(calculating!BB38=1, "yesbias", calculating!M38)</f>
        <v>5</v>
      </c>
      <c r="N38" s="4">
        <f>IF(calculating!BB38=1,"yesbias", IF(calculating!N38="temp", 1, IF(calculating!N38="breakfast",0,"")))</f>
        <v>1</v>
      </c>
      <c r="O38" s="5">
        <f>IF(calculating!BB38=1, "yesbias",calculating!O38)</f>
        <v>4</v>
      </c>
      <c r="P38" s="5">
        <f>IF(calculating!BB38=1,"yesbias", IF(calculating!P38="phone(tummy)", 1, IF(calculating!P38="email(foot)",0,"")))</f>
        <v>0</v>
      </c>
      <c r="Q38" s="1"/>
      <c r="R38" s="33">
        <f>calculating!AW38</f>
        <v>0.8888888889</v>
      </c>
      <c r="S38" s="33">
        <f>calculating!AX38</f>
        <v>0.6666666667</v>
      </c>
    </row>
    <row r="39" ht="15.75" customHeight="1">
      <c r="A39" s="1">
        <f>calculating!A38</f>
        <v>50</v>
      </c>
      <c r="B39" s="33" t="str">
        <f>calculating!B39</f>
        <v>RL-8</v>
      </c>
      <c r="C39" s="33" t="str">
        <f>calculating!C39</f>
        <v>Female</v>
      </c>
      <c r="D39" s="35">
        <f>calculating!D39</f>
        <v>41329</v>
      </c>
      <c r="E39" s="7">
        <f>calculating!E39</f>
        <v>43199</v>
      </c>
      <c r="F39" s="7">
        <f>'raw data'!F39</f>
        <v>43202</v>
      </c>
      <c r="G39" s="1">
        <f>'raw data'!G39</f>
        <v>3</v>
      </c>
      <c r="H39" s="8">
        <f>calculating!H39</f>
        <v>5.12</v>
      </c>
      <c r="I39" s="1" t="str">
        <f>calculating!I39</f>
        <v>Andy</v>
      </c>
      <c r="J39" s="1" t="str">
        <f>calculating!J39</f>
        <v>C2A1B2</v>
      </c>
      <c r="K39" s="2">
        <f>calculating!K39</f>
        <v>5</v>
      </c>
      <c r="L39" s="2">
        <f>IF(calculating!L39="table", 1, IF(calculating!L39="door",0, ""))</f>
        <v>0</v>
      </c>
      <c r="M39" s="4">
        <f>IF(calculating!BB39=1, "yesbias", calculating!M39)</f>
        <v>6</v>
      </c>
      <c r="N39" s="4">
        <f>IF(calculating!BB39=1,"yesbias", IF(calculating!N39="temp", 1, IF(calculating!N39="breakfast",0,"")))</f>
        <v>1</v>
      </c>
      <c r="O39" s="5">
        <f>IF(calculating!BB39=1, "yesbias",calculating!O39)</f>
        <v>4</v>
      </c>
      <c r="P39" s="5">
        <f>IF(calculating!BB39=1,"yesbias", IF(calculating!P39="phone(tummy)", 1, IF(calculating!P39="email(foot)",0,"")))</f>
        <v>1</v>
      </c>
      <c r="Q39" s="1"/>
      <c r="R39" s="33">
        <f>calculating!AW39</f>
        <v>1</v>
      </c>
      <c r="S39" s="33">
        <f>calculating!AX39</f>
        <v>1</v>
      </c>
    </row>
    <row r="40" ht="15.75" customHeight="1">
      <c r="A40" s="1">
        <f>calculating!A39</f>
        <v>51</v>
      </c>
      <c r="B40" s="33" t="str">
        <f>calculating!B40</f>
        <v>RL-1</v>
      </c>
      <c r="C40" s="33" t="str">
        <f>calculating!C40</f>
        <v>Male</v>
      </c>
      <c r="D40" s="35">
        <f>calculating!D40</f>
        <v>41346</v>
      </c>
      <c r="E40" s="7">
        <f>calculating!E40</f>
        <v>43199</v>
      </c>
      <c r="F40" s="7">
        <f>'raw data'!F40</f>
        <v>43202</v>
      </c>
      <c r="G40" s="1">
        <f>'raw data'!G40</f>
        <v>3</v>
      </c>
      <c r="H40" s="8">
        <f>calculating!H40</f>
        <v>5.08</v>
      </c>
      <c r="I40" s="1" t="str">
        <f>calculating!I40</f>
        <v>Andy</v>
      </c>
      <c r="J40" s="1" t="str">
        <f>calculating!J40</f>
        <v>B1C1A2</v>
      </c>
      <c r="K40" s="2">
        <f>calculating!K40</f>
        <v>5</v>
      </c>
      <c r="L40" s="2">
        <f>IF(calculating!L40="table", 1, IF(calculating!L40="door",0, ""))</f>
        <v>0</v>
      </c>
      <c r="M40" s="4">
        <f>IF(calculating!BB40=1, "yesbias", calculating!M40)</f>
        <v>6</v>
      </c>
      <c r="N40" s="4">
        <f>IF(calculating!BB40=1,"yesbias", IF(calculating!N40="temp", 1, IF(calculating!N40="breakfast",0,"")))</f>
        <v>1</v>
      </c>
      <c r="O40" s="5">
        <f>IF(calculating!BB40=1, "yesbias",calculating!O40)</f>
        <v>3</v>
      </c>
      <c r="P40" s="5">
        <f>IF(calculating!BB40=1,"yesbias", IF(calculating!P40="phone(tummy)", 1, IF(calculating!P40="email(foot)",0,"")))</f>
        <v>1</v>
      </c>
      <c r="Q40" s="1"/>
      <c r="R40" s="33">
        <f>calculating!AW40</f>
        <v>0.8888888889</v>
      </c>
      <c r="S40" s="33">
        <f>calculating!AX40</f>
        <v>1</v>
      </c>
    </row>
    <row r="41" ht="15.75" customHeight="1">
      <c r="A41">
        <f>calculating!A40</f>
        <v>52</v>
      </c>
      <c r="B41" s="33" t="str">
        <f>calculating!B41</f>
        <v>RL-6</v>
      </c>
      <c r="C41" s="33" t="str">
        <f>calculating!C41</f>
        <v>Male</v>
      </c>
      <c r="D41" s="35">
        <f>calculating!D41</f>
        <v>41446</v>
      </c>
      <c r="E41" s="7">
        <f>calculating!E41</f>
        <v>43199</v>
      </c>
      <c r="F41" s="7">
        <f>'raw data'!F41</f>
        <v>43208</v>
      </c>
      <c r="G41" s="1">
        <f>'raw data'!G41</f>
        <v>9</v>
      </c>
      <c r="H41" s="8">
        <f>calculating!H41</f>
        <v>4.8</v>
      </c>
      <c r="I41" s="1" t="str">
        <f>calculating!I41</f>
        <v>Andy</v>
      </c>
      <c r="J41" s="1" t="str">
        <f>calculating!J41</f>
        <v>A2B1C1</v>
      </c>
      <c r="K41" s="2">
        <f>calculating!K41</f>
        <v>4</v>
      </c>
      <c r="L41" s="2">
        <f>IF(calculating!L41="table", 1, IF(calculating!L41="door",0, ""))</f>
        <v>0</v>
      </c>
      <c r="M41" s="4">
        <f>IF(calculating!BB41=1, "yesbias", calculating!M41)</f>
        <v>0</v>
      </c>
      <c r="N41" s="4">
        <f>IF(calculating!BB41=1,"yesbias", IF(calculating!N41="temp", 1, IF(calculating!N41="breakfast",0,"")))</f>
        <v>0</v>
      </c>
      <c r="O41" s="5">
        <f>IF(calculating!BB41=1, "yesbias",calculating!O41)</f>
        <v>0</v>
      </c>
      <c r="P41" s="5">
        <f>IF(calculating!BB41=1,"yesbias", IF(calculating!P41="phone(tummy)", 1, IF(calculating!P41="email(foot)",0,"")))</f>
        <v>1</v>
      </c>
      <c r="Q41" s="1"/>
      <c r="R41" s="33">
        <f>calculating!AW41</f>
        <v>0.8888888889</v>
      </c>
      <c r="S41" s="33">
        <f>calculating!AX41</f>
        <v>0.3333333333</v>
      </c>
    </row>
    <row r="42" ht="15.75" customHeight="1">
      <c r="A42">
        <f>calculating!A41</f>
        <v>53</v>
      </c>
      <c r="B42" s="33" t="str">
        <f>calculating!B42</f>
        <v>RL-2</v>
      </c>
      <c r="C42" s="33" t="str">
        <f>calculating!C42</f>
        <v>Male</v>
      </c>
      <c r="D42" s="35">
        <f>calculating!D42</f>
        <v>41332</v>
      </c>
      <c r="E42" s="7">
        <f>calculating!E42</f>
        <v>43199</v>
      </c>
      <c r="F42" s="7">
        <f>'raw data'!F42</f>
        <v>43202</v>
      </c>
      <c r="G42" s="1">
        <f>'raw data'!G42</f>
        <v>3</v>
      </c>
      <c r="H42" s="8">
        <f>calculating!H42</f>
        <v>5.49</v>
      </c>
      <c r="I42" s="1" t="str">
        <f>calculating!I42</f>
        <v>Andy</v>
      </c>
      <c r="J42" s="1" t="str">
        <f>calculating!J42</f>
        <v>C1A2B2</v>
      </c>
      <c r="K42" s="2">
        <f>calculating!K42</f>
        <v>1</v>
      </c>
      <c r="L42" s="2">
        <f>IF(calculating!L42="table", 1, IF(calculating!L42="door",0, ""))</f>
        <v>0</v>
      </c>
      <c r="M42" s="4">
        <f>IF(calculating!BB42=1, "yesbias", calculating!M42)</f>
        <v>3</v>
      </c>
      <c r="N42" s="4">
        <f>IF(calculating!BB42=1,"yesbias", IF(calculating!N42="temp", 1, IF(calculating!N42="breakfast",0,"")))</f>
        <v>1</v>
      </c>
      <c r="O42" s="5">
        <f>IF(calculating!BB42=1, "yesbias",calculating!O42)</f>
        <v>2</v>
      </c>
      <c r="P42" s="5">
        <f>IF(calculating!BB42=1,"yesbias", IF(calculating!P42="phone(tummy)", 1, IF(calculating!P42="email(foot)",0,"")))</f>
        <v>1</v>
      </c>
      <c r="Q42" s="1"/>
      <c r="R42" s="33">
        <f>calculating!AW42</f>
        <v>0.8888888889</v>
      </c>
      <c r="S42" s="33">
        <f>calculating!AX42</f>
        <v>0.3333333333</v>
      </c>
    </row>
    <row r="43" ht="15.75" customHeight="1">
      <c r="A43">
        <f>calculating!A42</f>
        <v>54</v>
      </c>
      <c r="B43" s="33" t="str">
        <f>calculating!B43</f>
        <v>Zoo1</v>
      </c>
      <c r="C43" s="33" t="str">
        <f>calculating!C43</f>
        <v>Male</v>
      </c>
      <c r="D43" s="35">
        <f>calculating!D43</f>
        <v>40856</v>
      </c>
      <c r="E43" s="7">
        <f>calculating!E43</f>
        <v>43193</v>
      </c>
      <c r="F43" s="7">
        <f>'raw data'!F43</f>
        <v>43195</v>
      </c>
      <c r="G43" s="1">
        <f>'raw data'!G43</f>
        <v>2</v>
      </c>
      <c r="H43" s="8">
        <f>calculating!H43</f>
        <v>6.4</v>
      </c>
      <c r="I43" s="1" t="str">
        <f>calculating!I43</f>
        <v>crayon</v>
      </c>
      <c r="J43" s="1" t="str">
        <f>calculating!J43</f>
        <v>C1A1B1</v>
      </c>
      <c r="K43" s="2">
        <f>calculating!K43</f>
        <v>5</v>
      </c>
      <c r="L43" s="2">
        <f>IF(calculating!L43="table", 1, IF(calculating!L43="door",0, ""))</f>
        <v>0</v>
      </c>
      <c r="M43" s="4">
        <f>IF(calculating!BB43=1, "yesbias", calculating!M43)</f>
        <v>6</v>
      </c>
      <c r="N43" s="4">
        <f>IF(calculating!BB43=1,"yesbias", IF(calculating!N43="temp", 1, IF(calculating!N43="breakfast",0,"")))</f>
        <v>0</v>
      </c>
      <c r="O43" s="5">
        <f>IF(calculating!BB43=1, "yesbias",calculating!O43)</f>
        <v>3</v>
      </c>
      <c r="P43" s="5">
        <f>IF(calculating!BB43=1,"yesbias", IF(calculating!P43="phone(tummy)", 1, IF(calculating!P43="email(foot)",0,"")))</f>
        <v>0</v>
      </c>
      <c r="Q43" s="1"/>
      <c r="R43" s="33">
        <f>calculating!AW43</f>
        <v>1</v>
      </c>
      <c r="S43" s="33">
        <f>calculating!AX43</f>
        <v>1</v>
      </c>
    </row>
    <row r="44" ht="15.75" customHeight="1">
      <c r="A44">
        <f>calculating!A43</f>
        <v>55</v>
      </c>
      <c r="B44" s="33" t="str">
        <f>calculating!B44</f>
        <v>Zoo2</v>
      </c>
      <c r="C44" s="33" t="str">
        <f>calculating!C44</f>
        <v>Female</v>
      </c>
      <c r="D44" s="35">
        <f>calculating!D44</f>
        <v>40971</v>
      </c>
      <c r="E44" s="7">
        <f>calculating!E44</f>
        <v>43193</v>
      </c>
      <c r="F44" s="7">
        <f>'raw data'!F44</f>
        <v>43195</v>
      </c>
      <c r="G44" s="1">
        <f>'raw data'!G44</f>
        <v>2</v>
      </c>
      <c r="H44" s="8">
        <f>calculating!H44</f>
        <v>6.09</v>
      </c>
      <c r="I44" s="1" t="str">
        <f>calculating!I44</f>
        <v>crayons</v>
      </c>
      <c r="J44" s="1" t="str">
        <f>calculating!J44</f>
        <v>B1C2A1</v>
      </c>
      <c r="K44" s="2">
        <f>calculating!K44</f>
        <v>5</v>
      </c>
      <c r="L44" s="2">
        <f>IF(calculating!L44="table", 1, IF(calculating!L44="door",0, ""))</f>
        <v>0</v>
      </c>
      <c r="M44" s="4">
        <f>IF(calculating!BB44=1, "yesbias", calculating!M44)</f>
        <v>6</v>
      </c>
      <c r="N44" s="4">
        <f>IF(calculating!BB44=1,"yesbias", IF(calculating!N44="temp", 1, IF(calculating!N44="breakfast",0,"")))</f>
        <v>0</v>
      </c>
      <c r="O44" s="5">
        <f>IF(calculating!BB44=1, "yesbias",calculating!O44)</f>
        <v>3</v>
      </c>
      <c r="P44" s="5">
        <f>IF(calculating!BB44=1,"yesbias", IF(calculating!P44="phone(tummy)", 1, IF(calculating!P44="email(foot)",0,"")))</f>
        <v>0</v>
      </c>
      <c r="Q44" s="1"/>
      <c r="R44" s="33">
        <f>calculating!AW44</f>
        <v>0.5555555556</v>
      </c>
      <c r="S44" s="33">
        <f>calculating!AX44</f>
        <v>1</v>
      </c>
    </row>
    <row r="45" ht="15.75" customHeight="1">
      <c r="A45">
        <f>calculating!A44</f>
        <v>56</v>
      </c>
      <c r="B45" s="33" t="str">
        <f>calculating!B45</f>
        <v>WC-6</v>
      </c>
      <c r="C45" s="33" t="str">
        <f>calculating!C45</f>
        <v>Male</v>
      </c>
      <c r="D45" s="35">
        <f>calculating!D45</f>
        <v>41260</v>
      </c>
      <c r="E45" s="7">
        <f>calculating!E45</f>
        <v>43206</v>
      </c>
      <c r="F45" s="7">
        <f>'raw data'!F45</f>
        <v>43209</v>
      </c>
      <c r="G45" s="1">
        <f>'raw data'!G45</f>
        <v>3</v>
      </c>
      <c r="H45" s="8">
        <f>calculating!H45</f>
        <v>5.33</v>
      </c>
      <c r="I45" s="1" t="str">
        <f>calculating!I45</f>
        <v>Andy</v>
      </c>
      <c r="J45" s="1" t="str">
        <f>calculating!J45</f>
        <v>A1B1C1</v>
      </c>
      <c r="K45" s="2">
        <f>calculating!K45</f>
        <v>5</v>
      </c>
      <c r="L45" s="2">
        <f>IF(calculating!L45="table", 1, IF(calculating!L45="door",0, ""))</f>
        <v>0</v>
      </c>
      <c r="M45" s="4">
        <f>IF(calculating!BB45=1, "yesbias", calculating!M45)</f>
        <v>6</v>
      </c>
      <c r="N45" s="4">
        <f>IF(calculating!BB45=1,"yesbias", IF(calculating!N45="temp", 1, IF(calculating!N45="breakfast",0,"")))</f>
        <v>1</v>
      </c>
      <c r="O45" s="5">
        <f>IF(calculating!BB45=1, "yesbias",calculating!O45)</f>
        <v>2</v>
      </c>
      <c r="P45" s="5">
        <f>IF(calculating!BB45=1,"yesbias", IF(calculating!P45="phone(tummy)", 1, IF(calculating!P45="email(foot)",0,"")))</f>
        <v>0</v>
      </c>
      <c r="Q45" s="1"/>
      <c r="R45" s="33">
        <f>calculating!AW45</f>
        <v>0.8888888889</v>
      </c>
      <c r="S45" s="33">
        <f>calculating!AX45</f>
        <v>1</v>
      </c>
    </row>
    <row r="46" ht="15.75" customHeight="1">
      <c r="A46">
        <f>calculating!A45</f>
        <v>57</v>
      </c>
      <c r="B46" s="33" t="str">
        <f>calculating!B46</f>
        <v>KS-9</v>
      </c>
      <c r="C46" s="33" t="str">
        <f>calculating!C46</f>
        <v>Female</v>
      </c>
      <c r="D46" s="35">
        <f>calculating!D46</f>
        <v>41229</v>
      </c>
      <c r="E46" s="7">
        <f>calculating!E46</f>
        <v>43213</v>
      </c>
      <c r="F46" s="7">
        <f>'raw data'!F46</f>
        <v>43217</v>
      </c>
      <c r="G46" s="1">
        <f>'raw data'!G46</f>
        <v>4</v>
      </c>
      <c r="H46" s="8">
        <f>calculating!H46</f>
        <v>5.435616438</v>
      </c>
      <c r="I46" s="1" t="str">
        <f>calculating!I46</f>
        <v>Andy</v>
      </c>
      <c r="J46" s="1" t="str">
        <f>calculating!J46</f>
        <v>C2A1B1</v>
      </c>
      <c r="K46" s="2">
        <f>calculating!K46</f>
        <v>3</v>
      </c>
      <c r="L46" s="2">
        <f>IF(calculating!L46="table", 1, IF(calculating!L46="door",0, ""))</f>
        <v>0</v>
      </c>
      <c r="M46" s="4">
        <f>IF(calculating!BB46=1, "yesbias", calculating!M46)</f>
        <v>3</v>
      </c>
      <c r="N46" s="4">
        <f>IF(calculating!BB46=1,"yesbias", IF(calculating!N46="temp", 1, IF(calculating!N46="breakfast",0,"")))</f>
        <v>1</v>
      </c>
      <c r="O46" s="5">
        <f>IF(calculating!BB46=1, "yesbias",calculating!O46)</f>
        <v>1</v>
      </c>
      <c r="P46" s="5">
        <f>IF(calculating!BB46=1,"yesbias", IF(calculating!P46="phone(tummy)", 1, IF(calculating!P46="email(foot)",0,"")))</f>
        <v>1</v>
      </c>
      <c r="Q46" s="1"/>
      <c r="R46" s="33">
        <f>calculating!AW46</f>
        <v>0.7777777778</v>
      </c>
      <c r="S46" s="33">
        <f>calculating!AX46</f>
        <v>0.6666666667</v>
      </c>
    </row>
    <row r="47" ht="15.75" customHeight="1">
      <c r="A47">
        <f>calculating!A46</f>
        <v>58</v>
      </c>
      <c r="B47" s="33" t="str">
        <f>calculating!B47</f>
        <v>KS-11</v>
      </c>
      <c r="C47" s="33" t="str">
        <f>calculating!C47</f>
        <v>Male</v>
      </c>
      <c r="D47" s="35">
        <f>calculating!D47</f>
        <v>41248</v>
      </c>
      <c r="E47" s="7">
        <f>calculating!E47</f>
        <v>43213</v>
      </c>
      <c r="F47" s="7">
        <f>'raw data'!F47</f>
        <v>43217</v>
      </c>
      <c r="G47" s="1">
        <f>'raw data'!G47</f>
        <v>4</v>
      </c>
      <c r="H47" s="8">
        <f>calculating!H47</f>
        <v>5.383561644</v>
      </c>
      <c r="I47" s="1" t="str">
        <f>calculating!I47</f>
        <v>andy</v>
      </c>
      <c r="J47" s="1" t="str">
        <f>calculating!J47</f>
        <v>B2C1A1</v>
      </c>
      <c r="K47" s="2">
        <f>calculating!K47</f>
        <v>1</v>
      </c>
      <c r="L47" s="2">
        <f>IF(calculating!L47="table", 1, IF(calculating!L47="door",0, ""))</f>
        <v>1</v>
      </c>
      <c r="M47" s="4">
        <f>IF(calculating!BB47=1, "yesbias", calculating!M47)</f>
        <v>2</v>
      </c>
      <c r="N47" s="4">
        <f>IF(calculating!BB47=1,"yesbias", IF(calculating!N47="temp", 1, IF(calculating!N47="breakfast",0,"")))</f>
        <v>1</v>
      </c>
      <c r="O47" s="5">
        <f>IF(calculating!BB47=1, "yesbias",calculating!O47)</f>
        <v>1</v>
      </c>
      <c r="P47" s="5">
        <f>IF(calculating!BB47=1,"yesbias", IF(calculating!P47="phone(tummy)", 1, IF(calculating!P47="email(foot)",0,"")))</f>
        <v>1</v>
      </c>
      <c r="Q47" s="1"/>
      <c r="R47" s="33">
        <f>calculating!AW47</f>
        <v>1</v>
      </c>
      <c r="S47" s="33">
        <f>calculating!AX47</f>
        <v>0.6666666667</v>
      </c>
    </row>
    <row r="48" ht="15.75" customHeight="1">
      <c r="A48">
        <f>calculating!A47</f>
        <v>59</v>
      </c>
      <c r="B48" s="33" t="str">
        <f>calculating!B48</f>
        <v>KS-5</v>
      </c>
      <c r="C48" s="33" t="str">
        <f>calculating!C48</f>
        <v>Female</v>
      </c>
      <c r="D48" s="35">
        <f>calculating!D48</f>
        <v>41463</v>
      </c>
      <c r="E48" s="7">
        <f>calculating!E48</f>
        <v>43213</v>
      </c>
      <c r="F48" s="7">
        <f>'raw data'!F48</f>
        <v>43220</v>
      </c>
      <c r="G48" s="1">
        <f>'raw data'!G48</f>
        <v>7</v>
      </c>
      <c r="H48" s="8">
        <f>calculating!H48</f>
        <v>4.794520548</v>
      </c>
      <c r="I48" s="1" t="str">
        <f>calculating!I48</f>
        <v>andy</v>
      </c>
      <c r="J48" s="1" t="str">
        <f>calculating!J48</f>
        <v>A1B2C2</v>
      </c>
      <c r="K48" s="2">
        <f>calculating!K48</f>
        <v>0</v>
      </c>
      <c r="L48" s="2">
        <f>IF(calculating!L48="table", 1, IF(calculating!L48="door",0, ""))</f>
        <v>1</v>
      </c>
      <c r="M48" s="4">
        <f>IF(calculating!BB48=1, "yesbias", calculating!M48)</f>
        <v>4</v>
      </c>
      <c r="N48" s="4">
        <f>IF(calculating!BB48=1,"yesbias", IF(calculating!N48="temp", 1, IF(calculating!N48="breakfast",0,"")))</f>
        <v>0</v>
      </c>
      <c r="O48" s="5">
        <f>IF(calculating!BB48=1, "yesbias",calculating!O48)</f>
        <v>4</v>
      </c>
      <c r="P48" s="5">
        <f>IF(calculating!BB48=1,"yesbias", IF(calculating!P48="phone(tummy)", 1, IF(calculating!P48="email(foot)",0,"")))</f>
        <v>1</v>
      </c>
      <c r="Q48" s="1"/>
      <c r="R48" s="33">
        <f>calculating!AW48</f>
        <v>0.8888888889</v>
      </c>
      <c r="S48" s="33">
        <f>calculating!AX48</f>
        <v>0.3333333333</v>
      </c>
    </row>
    <row r="49" ht="15.75" customHeight="1">
      <c r="A49" t="str">
        <f>#REF!</f>
        <v>#REF!</v>
      </c>
      <c r="B49" s="33" t="str">
        <f>calculating!B49</f>
        <v>WC-4</v>
      </c>
      <c r="C49" s="33" t="str">
        <f>calculating!C49</f>
        <v>Male</v>
      </c>
      <c r="D49" s="35">
        <f>calculating!D49</f>
        <v>41221</v>
      </c>
      <c r="E49" s="7">
        <f>calculating!E49</f>
        <v>43216</v>
      </c>
      <c r="F49" s="7">
        <f>'raw data'!F49</f>
        <v>43223</v>
      </c>
      <c r="G49" s="1">
        <f>'raw data'!G49</f>
        <v>7</v>
      </c>
      <c r="H49" s="8">
        <f>calculating!H49</f>
        <v>5.46201232</v>
      </c>
      <c r="I49" s="1" t="str">
        <f>calculating!I49</f>
        <v>crayon</v>
      </c>
      <c r="J49" s="1" t="str">
        <f>calculating!J49</f>
        <v>B1C2A2</v>
      </c>
      <c r="K49" s="2">
        <f>calculating!K49</f>
        <v>5</v>
      </c>
      <c r="L49" s="2">
        <f>IF(calculating!L49="table", 1, IF(calculating!L49="door",0, ""))</f>
        <v>0</v>
      </c>
      <c r="M49" s="4">
        <f>IF(calculating!BB49=1, "yesbias", calculating!M49)</f>
        <v>4</v>
      </c>
      <c r="N49" s="4">
        <f>IF(calculating!BB49=1,"yesbias", IF(calculating!N49="temp", 1, IF(calculating!N49="breakfast",0,"")))</f>
        <v>0</v>
      </c>
      <c r="O49" s="5">
        <f>IF(calculating!BB49=1, "yesbias",calculating!O49)</f>
        <v>2</v>
      </c>
      <c r="P49" s="5">
        <f>IF(calculating!BB49=1,"yesbias", IF(calculating!P49="phone(tummy)", 1, IF(calculating!P49="email(foot)",0,"")))</f>
        <v>0</v>
      </c>
      <c r="Q49" s="1"/>
      <c r="R49" s="33">
        <f>calculating!AW49</f>
        <v>0.7777777778</v>
      </c>
      <c r="S49" s="33">
        <f>calculating!AX49</f>
        <v>1</v>
      </c>
    </row>
    <row r="50" ht="15.75" customHeight="1">
      <c r="A50">
        <f>calculating!A49</f>
        <v>62</v>
      </c>
      <c r="B50" s="33" t="str">
        <f>calculating!B50</f>
        <v>OLF-2</v>
      </c>
      <c r="C50" s="33" t="str">
        <f>calculating!C50</f>
        <v>female</v>
      </c>
      <c r="D50" s="35">
        <f>calculating!D50</f>
        <v>41428</v>
      </c>
      <c r="E50" s="7">
        <f>calculating!E50</f>
        <v>43224</v>
      </c>
      <c r="F50" s="7">
        <f>'raw data'!F50</f>
        <v>43230</v>
      </c>
      <c r="G50" s="1">
        <f>'raw data'!G50</f>
        <v>6</v>
      </c>
      <c r="H50" s="8">
        <f>calculating!H50</f>
        <v>4.92</v>
      </c>
      <c r="I50" s="1" t="str">
        <f>calculating!I50</f>
        <v>crayon</v>
      </c>
      <c r="J50" s="1" t="str">
        <f>calculating!J50</f>
        <v>A2B2C1</v>
      </c>
      <c r="K50" s="2">
        <f>calculating!K50</f>
        <v>1</v>
      </c>
      <c r="L50" s="2">
        <f>IF(calculating!L50="table", 1, IF(calculating!L50="door",0, ""))</f>
        <v>0</v>
      </c>
      <c r="M50" s="4">
        <f>IF(calculating!BB50=1, "yesbias", calculating!M50)</f>
        <v>6</v>
      </c>
      <c r="N50" s="4">
        <f>IF(calculating!BB50=1,"yesbias", IF(calculating!N50="temp", 1, IF(calculating!N50="breakfast",0,"")))</f>
        <v>0</v>
      </c>
      <c r="O50" s="5">
        <f>IF(calculating!BB50=1, "yesbias",calculating!O50)</f>
        <v>6</v>
      </c>
      <c r="P50" s="5">
        <f>IF(calculating!BB50=1,"yesbias", IF(calculating!P50="phone(tummy)", 1, IF(calculating!P50="email(foot)",0,"")))</f>
        <v>1</v>
      </c>
      <c r="Q50" s="1"/>
      <c r="R50" s="33">
        <f>calculating!AW50</f>
        <v>0.5555555556</v>
      </c>
      <c r="S50" s="33">
        <f>calculating!AX50</f>
        <v>0.6666666667</v>
      </c>
    </row>
    <row r="51" ht="15.75" customHeight="1">
      <c r="A51">
        <f>calculating!A50</f>
        <v>66</v>
      </c>
      <c r="B51" s="33" t="str">
        <f>calculating!B51</f>
        <v>OLF-3</v>
      </c>
      <c r="C51" s="33" t="str">
        <f>calculating!C51</f>
        <v>Female</v>
      </c>
      <c r="D51" s="35">
        <f>calculating!D51</f>
        <v>41393</v>
      </c>
      <c r="E51" s="7">
        <f>calculating!E51</f>
        <v>43224</v>
      </c>
      <c r="F51" s="7">
        <f>'raw data'!F51</f>
        <v>43230</v>
      </c>
      <c r="G51" s="1">
        <f>'raw data'!G51</f>
        <v>6</v>
      </c>
      <c r="H51" s="8">
        <f>calculating!H51</f>
        <v>5.02</v>
      </c>
      <c r="I51" s="1" t="str">
        <f>calculating!I51</f>
        <v>crayon</v>
      </c>
      <c r="J51" s="1" t="str">
        <f>calculating!J51</f>
        <v>B1C2A2</v>
      </c>
      <c r="K51" s="2">
        <f>calculating!K51</f>
        <v>2</v>
      </c>
      <c r="L51" s="2">
        <f>IF(calculating!L51="table", 1, IF(calculating!L51="door",0, ""))</f>
        <v>0</v>
      </c>
      <c r="M51" s="4">
        <f>IF(calculating!BB51=1, "yesbias", calculating!M51)</f>
        <v>6</v>
      </c>
      <c r="N51" s="4">
        <f>IF(calculating!BB51=1,"yesbias", IF(calculating!N51="temp", 1, IF(calculating!N51="breakfast",0,"")))</f>
        <v>0</v>
      </c>
      <c r="O51" s="5">
        <f>IF(calculating!BB51=1, "yesbias",calculating!O51)</f>
        <v>4</v>
      </c>
      <c r="P51" s="5">
        <f>IF(calculating!BB51=1,"yesbias", IF(calculating!P51="phone(tummy)", 1, IF(calculating!P51="email(foot)",0,"")))</f>
        <v>0</v>
      </c>
      <c r="Q51" s="1"/>
      <c r="R51" s="33">
        <f>calculating!AW51</f>
        <v>0.5555555556</v>
      </c>
      <c r="S51" s="33">
        <f>calculating!AX51</f>
        <v>1</v>
      </c>
    </row>
    <row r="52" ht="15.75" customHeight="1">
      <c r="A52">
        <f>calculating!A51</f>
        <v>67</v>
      </c>
      <c r="B52" s="33" t="str">
        <f>calculating!B52</f>
        <v>OLF-1</v>
      </c>
      <c r="C52" s="33" t="str">
        <f>calculating!C52</f>
        <v>male</v>
      </c>
      <c r="D52" s="35">
        <f>calculating!D52</f>
        <v>41471</v>
      </c>
      <c r="E52" s="7">
        <f>calculating!E52</f>
        <v>43224</v>
      </c>
      <c r="F52" s="7">
        <f>'raw data'!F52</f>
        <v>43230</v>
      </c>
      <c r="G52" s="1">
        <f>'raw data'!G52</f>
        <v>6</v>
      </c>
      <c r="H52" s="8">
        <f>calculating!H52</f>
        <v>4.8</v>
      </c>
      <c r="I52" s="1" t="str">
        <f>calculating!I52</f>
        <v>crayon</v>
      </c>
      <c r="J52" s="1" t="str">
        <f>calculating!J52</f>
        <v>C2A2B2</v>
      </c>
      <c r="K52" s="2">
        <f>calculating!K52</f>
        <v>0</v>
      </c>
      <c r="L52" s="2">
        <f>IF(calculating!L52="table", 1, IF(calculating!L52="door",0, ""))</f>
        <v>0</v>
      </c>
      <c r="M52" s="4">
        <f>IF(calculating!BB52=1, "yesbias", calculating!M52)</f>
        <v>3</v>
      </c>
      <c r="N52" s="4">
        <f>IF(calculating!BB52=1,"yesbias", IF(calculating!N52="temp", 1, IF(calculating!N52="breakfast",0,"")))</f>
        <v>1</v>
      </c>
      <c r="O52" s="5">
        <f>IF(calculating!BB52=1, "yesbias",calculating!O52)</f>
        <v>4</v>
      </c>
      <c r="P52" s="5">
        <f>IF(calculating!BB52=1,"yesbias", IF(calculating!P52="phone(tummy)", 1, IF(calculating!P52="email(foot)",0,"")))</f>
        <v>0</v>
      </c>
      <c r="Q52" s="1"/>
      <c r="R52" s="33">
        <f>calculating!AW52</f>
        <v>0.4444444444</v>
      </c>
      <c r="S52" s="33">
        <f>calculating!AX52</f>
        <v>1</v>
      </c>
    </row>
    <row r="53" ht="15.75" customHeight="1">
      <c r="A53">
        <f>calculating!A52</f>
        <v>68</v>
      </c>
      <c r="B53" s="33" t="str">
        <f>calculating!B53</f>
        <v>GD-8</v>
      </c>
      <c r="C53" s="33" t="str">
        <f>calculating!C53</f>
        <v>male</v>
      </c>
      <c r="D53" s="35">
        <f>calculating!D53</f>
        <v>41178</v>
      </c>
      <c r="E53" s="7">
        <f>calculating!E53</f>
        <v>43228</v>
      </c>
      <c r="F53" s="7">
        <f>'raw data'!F53</f>
        <v>43234</v>
      </c>
      <c r="G53" s="1">
        <f>'raw data'!G53</f>
        <v>6</v>
      </c>
      <c r="H53" s="8">
        <f>calculating!H53</f>
        <v>5.62</v>
      </c>
      <c r="I53" s="1" t="str">
        <f>calculating!I53</f>
        <v>andy</v>
      </c>
      <c r="J53" s="1" t="str">
        <f>calculating!J53</f>
        <v>B1C1A1</v>
      </c>
      <c r="K53" s="2">
        <f>calculating!K53</f>
        <v>6</v>
      </c>
      <c r="L53" s="2">
        <f>IF(calculating!L53="table", 1, IF(calculating!L53="door",0, ""))</f>
        <v>0</v>
      </c>
      <c r="M53" s="4">
        <f>IF(calculating!BB53=1, "yesbias", calculating!M53)</f>
        <v>6</v>
      </c>
      <c r="N53" s="4">
        <f>IF(calculating!BB53=1,"yesbias", IF(calculating!N53="temp", 1, IF(calculating!N53="breakfast",0,"")))</f>
        <v>1</v>
      </c>
      <c r="O53" s="5">
        <f>IF(calculating!BB53=1, "yesbias",calculating!O53)</f>
        <v>2</v>
      </c>
      <c r="P53" s="5">
        <f>IF(calculating!BB53=1,"yesbias", IF(calculating!P53="phone(tummy)", 1, IF(calculating!P53="email(foot)",0,"")))</f>
        <v>0</v>
      </c>
      <c r="Q53" s="1"/>
      <c r="R53" s="33">
        <f>calculating!AW53</f>
        <v>1</v>
      </c>
      <c r="S53" s="33">
        <f>calculating!AX53</f>
        <v>0.6666666667</v>
      </c>
    </row>
    <row r="54" ht="15.75" customHeight="1">
      <c r="A54">
        <f>calculating!A53</f>
        <v>69</v>
      </c>
      <c r="B54" s="33" t="str">
        <f>calculating!B54</f>
        <v>GD-14</v>
      </c>
      <c r="C54" s="33" t="str">
        <f>calculating!C54</f>
        <v>male</v>
      </c>
      <c r="D54" s="35">
        <f>calculating!D54</f>
        <v>41250</v>
      </c>
      <c r="E54" s="7">
        <f>calculating!E54</f>
        <v>43228</v>
      </c>
      <c r="F54" s="7">
        <f>'raw data'!F54</f>
        <v>43234</v>
      </c>
      <c r="G54" s="1">
        <f>'raw data'!G54</f>
        <v>6</v>
      </c>
      <c r="H54" s="8">
        <f>calculating!H54</f>
        <v>5.42</v>
      </c>
      <c r="I54" s="1" t="str">
        <f>calculating!I54</f>
        <v>andy</v>
      </c>
      <c r="J54" s="1" t="str">
        <f>calculating!J54</f>
        <v>A1B1C2</v>
      </c>
      <c r="K54" s="2">
        <f>calculating!K54</f>
        <v>6</v>
      </c>
      <c r="L54" s="2">
        <f>IF(calculating!L54="table", 1, IF(calculating!L54="door",0, ""))</f>
        <v>0</v>
      </c>
      <c r="M54" s="4">
        <f>IF(calculating!BB54=1, "yesbias", calculating!M54)</f>
        <v>6</v>
      </c>
      <c r="N54" s="4">
        <f>IF(calculating!BB54=1,"yesbias", IF(calculating!N54="temp", 1, IF(calculating!N54="breakfast",0,"")))</f>
        <v>0</v>
      </c>
      <c r="O54" s="5">
        <f>IF(calculating!BB54=1, "yesbias",calculating!O54)</f>
        <v>6</v>
      </c>
      <c r="P54" s="5">
        <f>IF(calculating!BB54=1,"yesbias", IF(calculating!P54="phone(tummy)", 1, IF(calculating!P54="email(foot)",0,"")))</f>
        <v>1</v>
      </c>
      <c r="Q54" s="1"/>
      <c r="R54" s="33">
        <f>calculating!AW54</f>
        <v>0.6666666667</v>
      </c>
      <c r="S54" s="33">
        <f>calculating!AX54</f>
        <v>1</v>
      </c>
    </row>
    <row r="55" ht="15.75" customHeight="1">
      <c r="A55">
        <f>calculating!A54</f>
        <v>70</v>
      </c>
      <c r="B55" s="33" t="str">
        <f>calculating!B55</f>
        <v>GD-9</v>
      </c>
      <c r="C55" s="33" t="str">
        <f>calculating!C55</f>
        <v>Male</v>
      </c>
      <c r="D55" s="35">
        <f>calculating!D55</f>
        <v>41256</v>
      </c>
      <c r="E55" s="7">
        <f>calculating!E55</f>
        <v>43228</v>
      </c>
      <c r="F55" s="7">
        <f>'raw data'!F55</f>
        <v>43234</v>
      </c>
      <c r="G55" s="1">
        <f>'raw data'!G55</f>
        <v>6</v>
      </c>
      <c r="H55" s="8">
        <f>calculating!H55</f>
        <v>5.4</v>
      </c>
      <c r="I55" s="1" t="str">
        <f>calculating!I55</f>
        <v>andy</v>
      </c>
      <c r="J55" s="1" t="str">
        <f>calculating!J55</f>
        <v>C1A1B2</v>
      </c>
      <c r="K55" s="2">
        <f>calculating!K55</f>
        <v>5</v>
      </c>
      <c r="L55" s="2">
        <f>IF(calculating!L55="table", 1, IF(calculating!L55="door",0, ""))</f>
        <v>1</v>
      </c>
      <c r="M55" s="4">
        <f>IF(calculating!BB55=1, "yesbias", calculating!M55)</f>
        <v>3</v>
      </c>
      <c r="N55" s="4">
        <f>IF(calculating!BB55=1,"yesbias", IF(calculating!N55="temp", 1, IF(calculating!N55="breakfast",0,"")))</f>
        <v>1</v>
      </c>
      <c r="O55" s="5">
        <f>IF(calculating!BB55=1, "yesbias",calculating!O55)</f>
        <v>4</v>
      </c>
      <c r="P55" s="5">
        <f>IF(calculating!BB55=1,"yesbias", IF(calculating!P55="phone(tummy)", 1, IF(calculating!P55="email(foot)",0,"")))</f>
        <v>0</v>
      </c>
      <c r="Q55" s="1"/>
      <c r="R55" s="33">
        <f>calculating!AW55</f>
        <v>0.6666666667</v>
      </c>
      <c r="S55" s="33">
        <f>calculating!AX55</f>
        <v>0.6666666667</v>
      </c>
    </row>
    <row r="56" ht="15.75" customHeight="1">
      <c r="A56">
        <f>calculating!A55</f>
        <v>71</v>
      </c>
      <c r="B56" s="33" t="str">
        <f>calculating!B56</f>
        <v>GD-20</v>
      </c>
      <c r="C56" s="33" t="str">
        <f>calculating!C56</f>
        <v>female</v>
      </c>
      <c r="D56" s="35">
        <f>calculating!D56</f>
        <v>41275</v>
      </c>
      <c r="E56" s="7">
        <f>calculating!E56</f>
        <v>43228</v>
      </c>
      <c r="F56" s="7">
        <f>'raw data'!F56</f>
        <v>43234</v>
      </c>
      <c r="G56" s="1">
        <f>'raw data'!G56</f>
        <v>6</v>
      </c>
      <c r="H56" s="8">
        <f>calculating!H56</f>
        <v>5.35</v>
      </c>
      <c r="I56" s="1" t="str">
        <f>calculating!I56</f>
        <v>andy</v>
      </c>
      <c r="J56" s="1" t="str">
        <f>calculating!J56</f>
        <v>B2C2A1</v>
      </c>
      <c r="K56" s="2">
        <f>calculating!K56</f>
        <v>5</v>
      </c>
      <c r="L56" s="2">
        <f>IF(calculating!L56="table", 1, IF(calculating!L56="door",0, ""))</f>
        <v>0</v>
      </c>
      <c r="M56" s="4">
        <f>IF(calculating!BB56=1, "yesbias", calculating!M56)</f>
        <v>6</v>
      </c>
      <c r="N56" s="4">
        <f>IF(calculating!BB56=1,"yesbias", IF(calculating!N56="temp", 1, IF(calculating!N56="breakfast",0,"")))</f>
        <v>1</v>
      </c>
      <c r="O56" s="5">
        <f>IF(calculating!BB56=1, "yesbias",calculating!O56)</f>
        <v>3</v>
      </c>
      <c r="P56" s="5">
        <f>IF(calculating!BB56=1,"yesbias", IF(calculating!P56="phone(tummy)", 1, IF(calculating!P56="email(foot)",0,"")))</f>
        <v>0</v>
      </c>
      <c r="Q56" s="1"/>
      <c r="R56" s="33">
        <f>calculating!AW56</f>
        <v>1</v>
      </c>
      <c r="S56" s="33">
        <f>calculating!AX56</f>
        <v>0.6666666667</v>
      </c>
    </row>
    <row r="57" ht="15.75" customHeight="1">
      <c r="A57">
        <f>calculating!A56</f>
        <v>72</v>
      </c>
      <c r="B57" s="33" t="str">
        <f>calculating!B57</f>
        <v>GD-21</v>
      </c>
      <c r="C57" s="33" t="str">
        <f>calculating!C57</f>
        <v>female</v>
      </c>
      <c r="D57" s="35">
        <f>calculating!D57</f>
        <v>41381</v>
      </c>
      <c r="E57" s="7">
        <f>calculating!E57</f>
        <v>43228</v>
      </c>
      <c r="F57" s="7">
        <f>'raw data'!F57</f>
        <v>43234</v>
      </c>
      <c r="G57" s="1">
        <f>'raw data'!G57</f>
        <v>6</v>
      </c>
      <c r="H57" s="8">
        <f>calculating!H57</f>
        <v>5.06</v>
      </c>
      <c r="I57" s="1" t="str">
        <f>calculating!I57</f>
        <v>andy</v>
      </c>
      <c r="J57" s="1" t="str">
        <f>calculating!J57</f>
        <v>A2B1C1</v>
      </c>
      <c r="K57" s="2">
        <f>calculating!K57</f>
        <v>1</v>
      </c>
      <c r="L57" s="2">
        <f>IF(calculating!L57="table", 1, IF(calculating!L57="door",0, ""))</f>
        <v>1</v>
      </c>
      <c r="M57" s="4">
        <f>IF(calculating!BB57=1, "yesbias", calculating!M57)</f>
        <v>6</v>
      </c>
      <c r="N57" s="4">
        <f>IF(calculating!BB57=1,"yesbias", IF(calculating!N57="temp", 1, IF(calculating!N57="breakfast",0,"")))</f>
        <v>1</v>
      </c>
      <c r="O57" s="5">
        <f>IF(calculating!BB57=1, "yesbias",calculating!O57)</f>
        <v>4</v>
      </c>
      <c r="P57" s="5">
        <f>IF(calculating!BB57=1,"yesbias", IF(calculating!P57="phone(tummy)", 1, IF(calculating!P57="email(foot)",0,"")))</f>
        <v>0</v>
      </c>
      <c r="Q57" s="1"/>
      <c r="R57" s="33">
        <f>calculating!AW57</f>
        <v>1</v>
      </c>
      <c r="S57" s="33">
        <f>calculating!AX57</f>
        <v>0.6666666667</v>
      </c>
    </row>
    <row r="58" ht="15.75" customHeight="1">
      <c r="A58">
        <f>calculating!A57</f>
        <v>73</v>
      </c>
      <c r="B58" s="33" t="str">
        <f>calculating!B58</f>
        <v>GD-19</v>
      </c>
      <c r="C58" s="33" t="str">
        <f>calculating!C58</f>
        <v>female</v>
      </c>
      <c r="D58" s="35">
        <f>calculating!D58</f>
        <v>41474</v>
      </c>
      <c r="E58" s="7">
        <f>calculating!E58</f>
        <v>43228</v>
      </c>
      <c r="F58" s="7">
        <f>'raw data'!F58</f>
        <v>43234</v>
      </c>
      <c r="G58" s="1">
        <f>'raw data'!G58</f>
        <v>6</v>
      </c>
      <c r="H58" s="8">
        <f>calculating!H58</f>
        <v>4.81</v>
      </c>
      <c r="I58" s="1" t="str">
        <f>calculating!I58</f>
        <v>n/a</v>
      </c>
      <c r="J58" s="1" t="str">
        <f>calculating!J58</f>
        <v>C2A2B1</v>
      </c>
      <c r="K58" s="2">
        <f>calculating!K58</f>
        <v>1</v>
      </c>
      <c r="L58" s="2">
        <f>IF(calculating!L58="table", 1, IF(calculating!L58="door",0, ""))</f>
        <v>0</v>
      </c>
      <c r="M58" s="4">
        <f>IF(calculating!BB58=1, "yesbias", calculating!M58)</f>
        <v>0</v>
      </c>
      <c r="N58" s="4">
        <f>IF(calculating!BB58=1,"yesbias", IF(calculating!N58="temp", 1, IF(calculating!N58="breakfast",0,"")))</f>
        <v>1</v>
      </c>
      <c r="O58" s="5">
        <f>IF(calculating!BB58=1, "yesbias",calculating!O58)</f>
        <v>0</v>
      </c>
      <c r="P58" s="5">
        <f>IF(calculating!BB58=1,"yesbias", IF(calculating!P58="phone(tummy)", 1, IF(calculating!P58="email(foot)",0,"")))</f>
        <v>0</v>
      </c>
      <c r="Q58" s="1"/>
      <c r="R58" s="33">
        <f>calculating!AW58</f>
        <v>0.8888888889</v>
      </c>
      <c r="S58" s="33">
        <f>calculating!AX58</f>
        <v>0.3333333333</v>
      </c>
    </row>
    <row r="59" ht="15.75" customHeight="1">
      <c r="A59">
        <f>calculating!A58</f>
        <v>74</v>
      </c>
      <c r="B59" s="33" t="str">
        <f>calculating!B59</f>
        <v>GD-12</v>
      </c>
      <c r="C59" s="33" t="str">
        <f>calculating!C59</f>
        <v>male</v>
      </c>
      <c r="D59" s="35">
        <f>calculating!D59</f>
        <v>41401</v>
      </c>
      <c r="E59" s="7">
        <f>calculating!E59</f>
        <v>43228</v>
      </c>
      <c r="F59" s="7">
        <f>'raw data'!F59</f>
        <v>43234</v>
      </c>
      <c r="G59" s="1">
        <f>'raw data'!G59</f>
        <v>6</v>
      </c>
      <c r="H59" s="8">
        <f>calculating!H59</f>
        <v>5.01</v>
      </c>
      <c r="I59" s="1" t="str">
        <f>calculating!I59</f>
        <v>andy</v>
      </c>
      <c r="J59" s="1" t="str">
        <f>calculating!J59</f>
        <v>B2C1A2</v>
      </c>
      <c r="K59" s="2">
        <f>calculating!K59</f>
        <v>4</v>
      </c>
      <c r="L59" s="2">
        <f>IF(calculating!L59="table", 1, IF(calculating!L59="door",0, ""))</f>
        <v>0</v>
      </c>
      <c r="M59" s="4">
        <f>IF(calculating!BB59=1, "yesbias", calculating!M59)</f>
        <v>6</v>
      </c>
      <c r="N59" s="4">
        <f>IF(calculating!BB59=1,"yesbias", IF(calculating!N59="temp", 1, IF(calculating!N59="breakfast",0,"")))</f>
        <v>1</v>
      </c>
      <c r="O59" s="5">
        <f>IF(calculating!BB59=1, "yesbias",calculating!O59)</f>
        <v>4</v>
      </c>
      <c r="P59" s="5">
        <f>IF(calculating!BB59=1,"yesbias", IF(calculating!P59="phone(tummy)", 1, IF(calculating!P59="email(foot)",0,"")))</f>
        <v>1</v>
      </c>
      <c r="Q59" s="1"/>
      <c r="R59" s="33">
        <f>calculating!AW59</f>
        <v>0.8888888889</v>
      </c>
      <c r="S59" s="33">
        <f>calculating!AX59</f>
        <v>1</v>
      </c>
    </row>
    <row r="60" ht="15.75" customHeight="1">
      <c r="A60">
        <f>calculating!A59</f>
        <v>75</v>
      </c>
      <c r="B60" s="33" t="str">
        <f>calculating!B60</f>
        <v>GD-6</v>
      </c>
      <c r="C60" s="33" t="str">
        <f>calculating!C60</f>
        <v>female</v>
      </c>
      <c r="D60" s="35">
        <f>calculating!D60</f>
        <v>41415</v>
      </c>
      <c r="E60" s="7">
        <f>calculating!E60</f>
        <v>43229</v>
      </c>
      <c r="F60" s="7">
        <f>'raw data'!F60</f>
        <v>43234</v>
      </c>
      <c r="G60" s="1">
        <f>'raw data'!G60</f>
        <v>5</v>
      </c>
      <c r="H60" s="8">
        <f>calculating!H60</f>
        <v>4.97</v>
      </c>
      <c r="I60" s="1" t="str">
        <f>calculating!I60</f>
        <v>andy</v>
      </c>
      <c r="J60" s="1" t="str">
        <f>calculating!J60</f>
        <v>A2B2C2</v>
      </c>
      <c r="K60" s="2">
        <f>calculating!K60</f>
        <v>1</v>
      </c>
      <c r="L60" s="2">
        <f>IF(calculating!L60="table", 1, IF(calculating!L60="door",0, ""))</f>
        <v>0</v>
      </c>
      <c r="M60" s="4">
        <f>IF(calculating!BB60=1, "yesbias", calculating!M60)</f>
        <v>1</v>
      </c>
      <c r="N60" s="4">
        <f>IF(calculating!BB60=1,"yesbias", IF(calculating!N60="temp", 1, IF(calculating!N60="breakfast",0,"")))</f>
        <v>1</v>
      </c>
      <c r="O60" s="5">
        <f>IF(calculating!BB60=1, "yesbias",calculating!O60)</f>
        <v>1</v>
      </c>
      <c r="P60" s="5">
        <f>IF(calculating!BB60=1,"yesbias", IF(calculating!P60="phone(tummy)", 1, IF(calculating!P60="email(foot)",0,"")))</f>
        <v>1</v>
      </c>
      <c r="Q60" s="1"/>
      <c r="R60" s="33">
        <f>calculating!AW60</f>
        <v>0.8888888889</v>
      </c>
      <c r="S60" s="33">
        <f>calculating!AX60</f>
        <v>0.3333333333</v>
      </c>
    </row>
    <row r="61" ht="15.75" customHeight="1">
      <c r="A61">
        <f>calculating!A60</f>
        <v>76</v>
      </c>
      <c r="B61" s="33" t="str">
        <f>calculating!B61</f>
        <v/>
      </c>
      <c r="C61" s="33" t="str">
        <f>calculating!C61</f>
        <v/>
      </c>
      <c r="D61" s="35" t="str">
        <f>calculating!D61</f>
        <v/>
      </c>
      <c r="E61" s="7" t="str">
        <f>calculating!E61</f>
        <v/>
      </c>
      <c r="F61" s="7" t="str">
        <f>'raw data'!F61</f>
        <v/>
      </c>
      <c r="G61" s="1" t="str">
        <f>'raw data'!G61</f>
        <v/>
      </c>
      <c r="H61" s="8" t="str">
        <f>calculating!H61</f>
        <v/>
      </c>
      <c r="I61" s="1" t="str">
        <f>calculating!I61</f>
        <v/>
      </c>
      <c r="J61" s="1" t="str">
        <f>calculating!J61</f>
        <v/>
      </c>
      <c r="K61" s="2" t="str">
        <f>calculating!K61</f>
        <v/>
      </c>
      <c r="L61" s="2" t="str">
        <f>IF(calculating!L61="table", 1, IF(calculating!L61="door",0, ""))</f>
        <v/>
      </c>
      <c r="M61" s="4" t="str">
        <f>IF(calculating!BB61=1, "yesbias", calculating!M61)</f>
        <v/>
      </c>
      <c r="N61" s="4" t="str">
        <f>IF(calculating!BB61=1,"yesbias", IF(calculating!N61="temp", 1, IF(calculating!N61="breakfast",0,"")))</f>
        <v/>
      </c>
      <c r="O61" s="5" t="str">
        <f>IF(calculating!BB61=1, "yesbias",calculating!O61)</f>
        <v/>
      </c>
      <c r="P61" s="5" t="str">
        <f>IF(calculating!BB61=1,"yesbias", IF(calculating!P61="phone(tummy)", 1, IF(calculating!P61="email(foot)",0,"")))</f>
        <v/>
      </c>
      <c r="Q61" s="1"/>
      <c r="R61" s="33" t="str">
        <f>calculating!AW61</f>
        <v/>
      </c>
      <c r="S61" s="33" t="str">
        <f>calculating!AX61</f>
        <v/>
      </c>
    </row>
    <row r="62" ht="15.75" customHeight="1">
      <c r="A62" t="str">
        <f>calculating!A61</f>
        <v/>
      </c>
      <c r="B62" s="33" t="str">
        <f>calculating!B62</f>
        <v/>
      </c>
      <c r="C62" s="33" t="str">
        <f>calculating!C62</f>
        <v/>
      </c>
      <c r="D62" s="35" t="str">
        <f>calculating!D62</f>
        <v/>
      </c>
      <c r="E62" s="7" t="str">
        <f>calculating!E62</f>
        <v/>
      </c>
      <c r="F62" s="7" t="str">
        <f>'raw data'!F62</f>
        <v/>
      </c>
      <c r="G62" s="1" t="str">
        <f>'raw data'!G62</f>
        <v/>
      </c>
      <c r="H62" s="8" t="str">
        <f>calculating!H62</f>
        <v/>
      </c>
      <c r="I62" s="1" t="str">
        <f>calculating!I62</f>
        <v/>
      </c>
      <c r="J62" s="1" t="str">
        <f>calculating!J62</f>
        <v/>
      </c>
      <c r="K62" s="2" t="str">
        <f>calculating!K62</f>
        <v/>
      </c>
      <c r="L62" s="2" t="str">
        <f>IF(calculating!L62="table", 1, IF(calculating!L62="door",0, ""))</f>
        <v/>
      </c>
      <c r="M62" s="4" t="str">
        <f>IF(calculating!BB62=1, "yesbias", calculating!M62)</f>
        <v/>
      </c>
      <c r="N62" s="4" t="str">
        <f>IF(calculating!BB62=1,"yesbias", IF(calculating!N62="temp", 1, IF(calculating!N62="breakfast",0,"")))</f>
        <v/>
      </c>
      <c r="O62" s="5" t="str">
        <f>IF(calculating!BB62=1, "yesbias",calculating!O62)</f>
        <v/>
      </c>
      <c r="P62" s="5" t="str">
        <f>IF(calculating!BB62=1,"yesbias", IF(calculating!P62="phone(tummy)", 1, IF(calculating!P62="email(foot)",0,"")))</f>
        <v/>
      </c>
      <c r="Q62" s="1"/>
      <c r="R62" s="33" t="str">
        <f>calculating!AW62</f>
        <v/>
      </c>
      <c r="S62" s="33" t="str">
        <f>calculating!AX62</f>
        <v/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0.71"/>
    <col customWidth="1" min="3" max="6" width="8.86"/>
    <col customWidth="1" min="7" max="7" width="14.0"/>
    <col customWidth="1" min="8" max="26" width="8.71"/>
  </cols>
  <sheetData>
    <row r="1" ht="13.5" customHeight="1">
      <c r="A1" s="19" t="s">
        <v>147</v>
      </c>
      <c r="B1" s="20" t="s">
        <v>150</v>
      </c>
      <c r="C1" s="19" t="s">
        <v>152</v>
      </c>
      <c r="D1" s="19" t="s">
        <v>153</v>
      </c>
      <c r="E1" s="21" t="s">
        <v>47</v>
      </c>
      <c r="F1" s="22" t="s">
        <v>150</v>
      </c>
      <c r="G1" s="21" t="s">
        <v>155</v>
      </c>
      <c r="H1" s="21" t="s">
        <v>156</v>
      </c>
      <c r="I1" s="24" t="s">
        <v>157</v>
      </c>
      <c r="J1" s="25" t="s">
        <v>150</v>
      </c>
      <c r="K1" s="26" t="s">
        <v>163</v>
      </c>
      <c r="L1" s="26" t="s">
        <v>167</v>
      </c>
      <c r="M1" s="27" t="s">
        <v>168</v>
      </c>
      <c r="N1" s="28" t="s">
        <v>150</v>
      </c>
      <c r="O1" s="27" t="s">
        <v>173</v>
      </c>
      <c r="P1" s="27" t="s">
        <v>174</v>
      </c>
      <c r="Q1" s="29"/>
      <c r="R1" s="29" t="s">
        <v>176</v>
      </c>
      <c r="S1" s="29"/>
      <c r="T1" s="29"/>
      <c r="U1" s="29"/>
      <c r="V1" s="29"/>
      <c r="W1" s="29"/>
      <c r="X1" s="29"/>
      <c r="Y1" s="29"/>
      <c r="Z1" s="29"/>
    </row>
    <row r="2" ht="13.5" customHeight="1">
      <c r="A2" s="29" t="s">
        <v>177</v>
      </c>
      <c r="B2" s="29">
        <f>COUNTIF(report!K2:K74,"&lt;=1")</f>
        <v>20</v>
      </c>
      <c r="C2" s="30">
        <f>COUNTIFS(report!K2:K54,"&lt;=1",report!L2:L54,"=1")</f>
        <v>11</v>
      </c>
      <c r="D2" s="31">
        <f t="shared" ref="D2:D4" si="2">(C2/B2)*100%</f>
        <v>0.55</v>
      </c>
      <c r="E2" s="29"/>
      <c r="F2" s="29">
        <f>COUNTIF(report!M2:M74,"&lt;=1")</f>
        <v>11</v>
      </c>
      <c r="G2" s="30">
        <f>COUNTIFS(report!M2:M54,"&lt;=1",report!N2:N54,"=1")</f>
        <v>5</v>
      </c>
      <c r="H2" s="31">
        <f t="shared" ref="H2:H4" si="3">(G2/F2)*100%</f>
        <v>0.4545454545</v>
      </c>
      <c r="I2" s="29"/>
      <c r="J2" s="29">
        <f>COUNTIF(report!O2:O74,"&lt;=1")</f>
        <v>15</v>
      </c>
      <c r="K2" s="30">
        <f>COUNTIFS(report!O2:O54,"&lt;=1",report!P2:P54,"=1")</f>
        <v>10</v>
      </c>
      <c r="L2" s="31">
        <f t="shared" ref="L2:L4" si="4">(K2/J2)*100%</f>
        <v>0.6666666667</v>
      </c>
      <c r="M2" s="27"/>
      <c r="N2" s="27">
        <f t="shared" ref="N2:O2" si="1">B2+F2+J2</f>
        <v>46</v>
      </c>
      <c r="O2" s="32">
        <f t="shared" si="1"/>
        <v>26</v>
      </c>
      <c r="P2" s="34">
        <f t="shared" ref="P2:P4" si="6">O2/N2</f>
        <v>0.5652173913</v>
      </c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3.5" customHeight="1">
      <c r="A3" s="29" t="s">
        <v>199</v>
      </c>
      <c r="B3" s="29">
        <f>COUNTIFS(report!K2:K74,"&gt;1",report!K2:K74,"&lt;5")</f>
        <v>13</v>
      </c>
      <c r="C3" s="30">
        <f>COUNTIFS(report!K2:K54,"&gt;1",report!K2:K54,"&lt;5",report!L2:L54,"=1")</f>
        <v>6</v>
      </c>
      <c r="D3" s="31">
        <f t="shared" si="2"/>
        <v>0.4615384615</v>
      </c>
      <c r="E3" s="29"/>
      <c r="F3" s="29">
        <f>COUNTIFS(report!M2:M74,"&gt;1",report!M2:M74,"&lt;5")</f>
        <v>19</v>
      </c>
      <c r="G3" s="30">
        <f>COUNTIFS(report!M2:M54,"&gt;1",report!M2:M54,"&lt;5",report!N2:N54,"=1")</f>
        <v>12</v>
      </c>
      <c r="H3" s="31">
        <f t="shared" si="3"/>
        <v>0.6315789474</v>
      </c>
      <c r="I3" s="29"/>
      <c r="J3" s="29">
        <f>COUNTIFS(report!O2:O74,"&gt;1",report!O2:O74,"&lt;5")</f>
        <v>31</v>
      </c>
      <c r="K3" s="30">
        <f>COUNTIFS(report!O2:O54,"&gt;1",report!O2:O54,"&lt;5",report!P2:P54,"=1")</f>
        <v>12</v>
      </c>
      <c r="L3" s="31">
        <f t="shared" si="4"/>
        <v>0.3870967742</v>
      </c>
      <c r="M3" s="27"/>
      <c r="N3" s="27">
        <f t="shared" ref="N3:O3" si="5">B3+F3+J3</f>
        <v>63</v>
      </c>
      <c r="O3" s="32">
        <f t="shared" si="5"/>
        <v>30</v>
      </c>
      <c r="P3" s="34">
        <f t="shared" si="6"/>
        <v>0.4761904762</v>
      </c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13.5" customHeight="1">
      <c r="A4" s="29" t="s">
        <v>221</v>
      </c>
      <c r="B4" s="36">
        <f>COUNTIF(report!K2:K74,"&gt;=5")</f>
        <v>13</v>
      </c>
      <c r="C4" s="37">
        <f>COUNTIFS(report!K2:K54,"&gt;=5",report!L2:L54,"=1")</f>
        <v>2</v>
      </c>
      <c r="D4" s="31">
        <f t="shared" si="2"/>
        <v>0.1538461538</v>
      </c>
      <c r="E4" s="29"/>
      <c r="F4" s="36">
        <f>COUNTIF(report!M2:M74,"&gt;=5")</f>
        <v>24</v>
      </c>
      <c r="G4" s="37">
        <f>COUNTIFS(report!M2:M54,"&gt;=5",report!N2:N54,"=1")</f>
        <v>12</v>
      </c>
      <c r="H4" s="31">
        <f t="shared" si="3"/>
        <v>0.5</v>
      </c>
      <c r="I4" s="29"/>
      <c r="J4" s="36">
        <f>COUNTIF(report!O2:O74,"&gt;=5")</f>
        <v>8</v>
      </c>
      <c r="K4" s="37">
        <f>COUNTIFS(report!O2:O54,"&gt;=5",report!P2:P54,"=1")</f>
        <v>4</v>
      </c>
      <c r="L4" s="31">
        <f t="shared" si="4"/>
        <v>0.5</v>
      </c>
      <c r="M4" s="27"/>
      <c r="N4" s="27">
        <f t="shared" ref="N4:O4" si="7">B4+F4+J4</f>
        <v>45</v>
      </c>
      <c r="O4" s="32">
        <f t="shared" si="7"/>
        <v>18</v>
      </c>
      <c r="P4" s="34">
        <f t="shared" si="6"/>
        <v>0.4</v>
      </c>
      <c r="Q4" s="29"/>
      <c r="R4" s="39" t="s">
        <v>240</v>
      </c>
      <c r="S4" s="29"/>
      <c r="T4" s="29"/>
      <c r="U4" s="29"/>
      <c r="V4" s="29"/>
      <c r="W4" s="29"/>
      <c r="X4" s="29"/>
      <c r="Y4" s="29"/>
      <c r="Z4" s="29"/>
    </row>
    <row r="5" ht="13.5" customHeight="1">
      <c r="A5" s="29"/>
      <c r="B5" s="29">
        <f>SUM(B2:B4)</f>
        <v>46</v>
      </c>
      <c r="C5" s="30"/>
      <c r="D5" s="29"/>
      <c r="E5" s="29"/>
      <c r="F5" s="29">
        <f>SUM(F2:F4)</f>
        <v>54</v>
      </c>
      <c r="G5" s="29"/>
      <c r="H5" s="29"/>
      <c r="I5" s="29"/>
      <c r="J5" s="29">
        <f>SUM(J2:J4)</f>
        <v>54</v>
      </c>
      <c r="K5" s="29"/>
      <c r="L5" s="29"/>
      <c r="M5" s="29"/>
      <c r="N5" s="29">
        <f>SUM(N2:N4)</f>
        <v>154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13.5" customHeight="1">
      <c r="A6" s="29"/>
      <c r="B6" s="29"/>
      <c r="C6" s="30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30"/>
      <c r="P6" s="31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3.5" customHeight="1">
      <c r="A7" s="29"/>
      <c r="B7" s="29"/>
      <c r="C7" s="30"/>
      <c r="D7" s="29"/>
      <c r="E7" s="29"/>
      <c r="F7" s="29" t="s">
        <v>147</v>
      </c>
      <c r="G7" s="29" t="s">
        <v>47</v>
      </c>
      <c r="H7" s="29" t="s">
        <v>157</v>
      </c>
      <c r="I7" s="29" t="s">
        <v>247</v>
      </c>
      <c r="J7" s="29"/>
      <c r="K7" s="29"/>
      <c r="L7" s="29"/>
      <c r="M7" s="29"/>
      <c r="N7" s="29"/>
      <c r="O7" s="30"/>
      <c r="P7" s="31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3.5" customHeight="1">
      <c r="A8" s="29"/>
      <c r="B8" s="29"/>
      <c r="C8" s="30"/>
      <c r="E8" s="29" t="s">
        <v>177</v>
      </c>
      <c r="F8" s="29">
        <v>0.6923076923076923</v>
      </c>
      <c r="G8" s="29">
        <v>0.5555555555555556</v>
      </c>
      <c r="H8" s="29">
        <v>0.7272727272727273</v>
      </c>
      <c r="I8" s="29">
        <v>0.6666666666666666</v>
      </c>
      <c r="J8" s="29"/>
      <c r="K8" s="29"/>
      <c r="L8" s="29"/>
      <c r="M8" s="29"/>
      <c r="N8" s="29"/>
      <c r="O8" s="30"/>
      <c r="P8" s="31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3.5" customHeight="1">
      <c r="B9" s="29"/>
      <c r="C9" s="30"/>
      <c r="E9" s="29" t="s">
        <v>199</v>
      </c>
      <c r="F9" s="29">
        <v>0.6</v>
      </c>
      <c r="G9" s="29">
        <v>0.6923076923076923</v>
      </c>
      <c r="H9" s="29">
        <v>0.5</v>
      </c>
      <c r="I9" s="29">
        <v>0.5777777777777777</v>
      </c>
      <c r="J9" s="29"/>
      <c r="K9" s="29"/>
      <c r="L9" s="29"/>
      <c r="M9" s="29"/>
      <c r="N9" s="29"/>
      <c r="O9" s="30"/>
      <c r="P9" s="31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3.5" customHeight="1">
      <c r="A10" s="29"/>
      <c r="B10" s="29"/>
      <c r="C10" s="30"/>
      <c r="E10" s="29" t="s">
        <v>221</v>
      </c>
      <c r="F10" s="29">
        <v>0.25</v>
      </c>
      <c r="G10" s="29">
        <v>0.6470588235294118</v>
      </c>
      <c r="H10" s="29">
        <v>0.3333333333333333</v>
      </c>
      <c r="I10" s="29">
        <v>0.4838709677419355</v>
      </c>
      <c r="J10" s="29"/>
      <c r="K10" s="29"/>
      <c r="L10" s="29"/>
      <c r="M10" s="29"/>
      <c r="N10" s="29"/>
      <c r="O10" s="30"/>
      <c r="P10" s="31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3.5" customHeight="1">
      <c r="A11" s="29"/>
      <c r="B11" s="29"/>
      <c r="C11" s="30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30"/>
      <c r="P11" s="31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3.5" customHeight="1">
      <c r="A12" s="29"/>
      <c r="B12" s="29"/>
      <c r="C12" s="30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30"/>
      <c r="P12" s="31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3.5" customHeight="1">
      <c r="A13" s="29"/>
      <c r="B13" s="29"/>
      <c r="C13" s="30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3.5" customHeight="1">
      <c r="A14" s="29"/>
      <c r="B14" s="29"/>
      <c r="C14" s="41" t="s">
        <v>251</v>
      </c>
      <c r="D14" s="19" t="s">
        <v>252</v>
      </c>
      <c r="E14" s="19"/>
      <c r="F14" s="19"/>
      <c r="G14" s="21" t="s">
        <v>253</v>
      </c>
      <c r="H14" s="21" t="s">
        <v>252</v>
      </c>
      <c r="I14" s="21"/>
      <c r="J14" s="21"/>
      <c r="K14" s="29"/>
      <c r="L14" s="26" t="s">
        <v>254</v>
      </c>
      <c r="M14" s="26" t="s">
        <v>252</v>
      </c>
      <c r="N14" s="26"/>
      <c r="O14" s="24"/>
      <c r="P14" s="42" t="s">
        <v>256</v>
      </c>
      <c r="Q14" s="42"/>
      <c r="R14" s="42"/>
      <c r="S14" s="29"/>
      <c r="T14" s="29"/>
      <c r="U14" s="29"/>
      <c r="V14" s="29"/>
      <c r="W14" s="29"/>
      <c r="X14" s="29"/>
      <c r="Y14" s="29"/>
      <c r="Z14" s="29"/>
    </row>
    <row r="15" ht="13.5" customHeight="1">
      <c r="A15" s="29"/>
      <c r="B15" s="29"/>
      <c r="C15" s="30">
        <f>SUM(C2:C4)/SUM(B2:B4)</f>
        <v>0.4130434783</v>
      </c>
      <c r="D15" s="43">
        <f t="shared" ref="D15:D17" si="8">D2-$C$15</f>
        <v>0.1369565217</v>
      </c>
      <c r="E15" s="44">
        <f t="shared" ref="E15:E17" si="9">D15*B2</f>
        <v>2.739130435</v>
      </c>
      <c r="F15" s="29"/>
      <c r="G15" s="29">
        <f>SUM(G2:G4)/SUM(F2:F4)</f>
        <v>0.537037037</v>
      </c>
      <c r="H15" s="31">
        <f t="shared" ref="H15:H17" si="10">H2-$G$15</f>
        <v>-0.08249158249</v>
      </c>
      <c r="I15" s="29">
        <f t="shared" ref="I15:I17" si="11">H15*F2</f>
        <v>-0.9074074074</v>
      </c>
      <c r="J15" s="29"/>
      <c r="K15" s="29"/>
      <c r="L15" s="29">
        <f>SUM(K2:K4)/SUM(J2:J4)</f>
        <v>0.4814814815</v>
      </c>
      <c r="M15" s="31">
        <f t="shared" ref="M15:M17" si="12">L2-L$15</f>
        <v>0.1851851852</v>
      </c>
      <c r="N15" s="29">
        <f t="shared" ref="N15:N17" si="13">M15*J2</f>
        <v>2.777777778</v>
      </c>
      <c r="O15" s="29"/>
      <c r="P15" s="29">
        <f t="shared" ref="P15:P17" si="14">E15+I15+N15</f>
        <v>4.609500805</v>
      </c>
      <c r="Q15" s="29">
        <f t="shared" ref="Q15:Q17" si="15">P15/N2</f>
        <v>0.1002065392</v>
      </c>
      <c r="R15" s="29"/>
      <c r="S15" s="29"/>
      <c r="T15" s="29"/>
      <c r="U15" s="29"/>
      <c r="V15" s="29"/>
      <c r="W15" s="29"/>
      <c r="X15" s="29"/>
      <c r="Y15" s="29"/>
      <c r="Z15" s="29"/>
    </row>
    <row r="16" ht="13.5" customHeight="1">
      <c r="A16" s="29"/>
      <c r="B16" s="29"/>
      <c r="C16" s="30"/>
      <c r="D16" s="43">
        <f t="shared" si="8"/>
        <v>0.04849498328</v>
      </c>
      <c r="E16" s="44">
        <f t="shared" si="9"/>
        <v>0.6304347826</v>
      </c>
      <c r="F16" s="29"/>
      <c r="G16" s="29"/>
      <c r="H16" s="31">
        <f t="shared" si="10"/>
        <v>0.09454191033</v>
      </c>
      <c r="I16" s="29">
        <f t="shared" si="11"/>
        <v>1.796296296</v>
      </c>
      <c r="J16" s="29"/>
      <c r="K16" s="29"/>
      <c r="L16" s="29"/>
      <c r="M16" s="31">
        <f t="shared" si="12"/>
        <v>-0.09438470729</v>
      </c>
      <c r="N16" s="29">
        <f t="shared" si="13"/>
        <v>-2.925925926</v>
      </c>
      <c r="O16" s="29"/>
      <c r="P16" s="29">
        <f t="shared" si="14"/>
        <v>-0.499194847</v>
      </c>
      <c r="Q16" s="29">
        <f t="shared" si="15"/>
        <v>-0.00792372773</v>
      </c>
      <c r="R16" s="29"/>
      <c r="S16" s="29"/>
      <c r="T16" s="29"/>
      <c r="U16" s="29"/>
      <c r="V16" s="29"/>
      <c r="W16" s="29"/>
      <c r="X16" s="29"/>
      <c r="Y16" s="29"/>
      <c r="Z16" s="29"/>
    </row>
    <row r="17" ht="13.5" customHeight="1">
      <c r="A17" s="29"/>
      <c r="B17" s="29"/>
      <c r="C17" s="30"/>
      <c r="D17" s="43">
        <f t="shared" si="8"/>
        <v>-0.2591973244</v>
      </c>
      <c r="E17" s="44">
        <f t="shared" si="9"/>
        <v>-3.369565217</v>
      </c>
      <c r="F17" s="29"/>
      <c r="G17" s="29"/>
      <c r="H17" s="31">
        <f t="shared" si="10"/>
        <v>-0.03703703704</v>
      </c>
      <c r="I17" s="29">
        <f t="shared" si="11"/>
        <v>-0.8888888889</v>
      </c>
      <c r="J17" s="29"/>
      <c r="K17" s="29"/>
      <c r="L17" s="29"/>
      <c r="M17" s="31">
        <f t="shared" si="12"/>
        <v>0.01851851852</v>
      </c>
      <c r="N17" s="29">
        <f t="shared" si="13"/>
        <v>0.1481481481</v>
      </c>
      <c r="O17" s="29"/>
      <c r="P17" s="29">
        <f t="shared" si="14"/>
        <v>-4.110305958</v>
      </c>
      <c r="Q17" s="29">
        <f t="shared" si="15"/>
        <v>-0.0913401324</v>
      </c>
      <c r="R17" s="29"/>
      <c r="S17" s="29"/>
      <c r="T17" s="29"/>
      <c r="U17" s="29"/>
      <c r="V17" s="29"/>
      <c r="W17" s="29"/>
      <c r="X17" s="29"/>
      <c r="Y17" s="29"/>
      <c r="Z17" s="29"/>
    </row>
    <row r="18" ht="13.5" customHeight="1">
      <c r="A18" s="29"/>
      <c r="B18" s="29"/>
      <c r="C18" s="30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3.5" customHeight="1">
      <c r="A19" s="29"/>
      <c r="B19" s="29"/>
      <c r="C19" s="30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3.5" customHeight="1">
      <c r="A20" s="29"/>
      <c r="B20" s="29"/>
      <c r="C20" s="30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3.5" customHeight="1">
      <c r="A21" s="29"/>
      <c r="B21" s="29"/>
      <c r="C21" s="30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3.5" customHeight="1">
      <c r="A22" s="29"/>
      <c r="B22" s="29"/>
      <c r="C22" s="30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3.5" customHeight="1">
      <c r="A23" s="29"/>
      <c r="B23" s="29"/>
      <c r="C23" s="30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3.5" customHeight="1">
      <c r="A24" s="29"/>
      <c r="B24" s="29"/>
      <c r="C24" s="30"/>
      <c r="D24" s="29"/>
      <c r="E24" s="29"/>
      <c r="F24" s="29"/>
      <c r="G24" s="29"/>
      <c r="H24" s="29"/>
      <c r="I24" s="29"/>
      <c r="J24" s="29"/>
      <c r="K24" s="29">
        <f>32/54</f>
        <v>0.5925925926</v>
      </c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3.5" customHeight="1">
      <c r="A25" s="29"/>
      <c r="B25" s="29"/>
      <c r="C25" s="30" t="s">
        <v>251</v>
      </c>
      <c r="D25" s="29" t="s">
        <v>252</v>
      </c>
      <c r="E25" s="29"/>
      <c r="F25" s="29"/>
      <c r="G25" s="29" t="s">
        <v>253</v>
      </c>
      <c r="H25" s="29" t="s">
        <v>252</v>
      </c>
      <c r="I25" s="29"/>
      <c r="J25" s="29"/>
      <c r="K25" s="29"/>
      <c r="L25" s="29" t="s">
        <v>254</v>
      </c>
      <c r="M25" s="29" t="s">
        <v>252</v>
      </c>
      <c r="N25" s="29"/>
      <c r="P25" s="29" t="s">
        <v>256</v>
      </c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3.5" customHeight="1">
      <c r="A26" s="29"/>
      <c r="B26" s="29"/>
      <c r="C26" s="30">
        <f>8/12</f>
        <v>0.6666666667</v>
      </c>
      <c r="D26" s="31">
        <f t="shared" ref="D26:D28" si="16">D2-C$26</f>
        <v>-0.1166666667</v>
      </c>
      <c r="E26" s="29">
        <f t="shared" ref="E26:E28" si="17">D26*B2</f>
        <v>-2.333333333</v>
      </c>
      <c r="F26" s="29"/>
      <c r="G26" s="29">
        <f>12/21</f>
        <v>0.5714285714</v>
      </c>
      <c r="H26" s="31">
        <f>H2-G26</f>
        <v>-0.1168831169</v>
      </c>
      <c r="I26" s="29">
        <f t="shared" ref="I26:I28" si="18">H26*F2</f>
        <v>-1.285714286</v>
      </c>
      <c r="J26" s="29"/>
      <c r="K26" s="29"/>
      <c r="L26" s="31">
        <f t="shared" ref="L26:L28" si="19">L2-G$26</f>
        <v>0.09523809524</v>
      </c>
      <c r="M26" s="29">
        <f t="shared" ref="M26:M28" si="20">J2*L26</f>
        <v>1.428571429</v>
      </c>
      <c r="N26" s="29"/>
      <c r="O26" s="29">
        <f t="shared" ref="O26:O28" si="21">E26+I26+M26</f>
        <v>-2.19047619</v>
      </c>
      <c r="P26" s="29">
        <f t="shared" ref="P26:P28" si="22">O26/N2</f>
        <v>-0.04761904762</v>
      </c>
      <c r="Q26" s="31">
        <f>K24-P2</f>
        <v>0.02737520129</v>
      </c>
      <c r="R26" s="29"/>
      <c r="S26" s="29"/>
      <c r="T26" s="29"/>
      <c r="U26" s="29"/>
      <c r="V26" s="29"/>
      <c r="W26" s="29"/>
      <c r="X26" s="29"/>
      <c r="Y26" s="29"/>
      <c r="Z26" s="29"/>
    </row>
    <row r="27" ht="13.5" customHeight="1">
      <c r="A27" s="29"/>
      <c r="B27" s="29"/>
      <c r="C27" s="30"/>
      <c r="D27" s="31">
        <f t="shared" si="16"/>
        <v>-0.2051282051</v>
      </c>
      <c r="E27" s="29">
        <f t="shared" si="17"/>
        <v>-2.666666667</v>
      </c>
      <c r="F27" s="29"/>
      <c r="G27" s="29"/>
      <c r="H27" s="31">
        <f>H3-G26</f>
        <v>0.06015037594</v>
      </c>
      <c r="I27" s="29">
        <f t="shared" si="18"/>
        <v>1.142857143</v>
      </c>
      <c r="J27" s="29"/>
      <c r="K27" s="29"/>
      <c r="L27" s="31">
        <f t="shared" si="19"/>
        <v>-0.1843317972</v>
      </c>
      <c r="M27" s="29">
        <f t="shared" si="20"/>
        <v>-5.714285714</v>
      </c>
      <c r="N27" s="29"/>
      <c r="O27" s="29">
        <f t="shared" si="21"/>
        <v>-7.238095238</v>
      </c>
      <c r="P27" s="29">
        <f t="shared" si="22"/>
        <v>-0.1148904006</v>
      </c>
      <c r="Q27" s="31">
        <f>K24-P3</f>
        <v>0.1164021164</v>
      </c>
      <c r="R27" s="29"/>
      <c r="S27" s="29"/>
      <c r="T27" s="29"/>
      <c r="U27" s="29"/>
      <c r="V27" s="29"/>
      <c r="W27" s="29"/>
      <c r="X27" s="29"/>
      <c r="Y27" s="29"/>
      <c r="Z27" s="29"/>
    </row>
    <row r="28" ht="13.5" customHeight="1">
      <c r="A28" s="29"/>
      <c r="B28" s="29"/>
      <c r="C28" s="30"/>
      <c r="D28" s="31">
        <f t="shared" si="16"/>
        <v>-0.5128205128</v>
      </c>
      <c r="E28" s="29">
        <f t="shared" si="17"/>
        <v>-6.666666667</v>
      </c>
      <c r="F28" s="29"/>
      <c r="G28" s="29"/>
      <c r="H28" s="31">
        <f>H4-G26</f>
        <v>-0.07142857143</v>
      </c>
      <c r="I28" s="29">
        <f t="shared" si="18"/>
        <v>-1.714285714</v>
      </c>
      <c r="J28" s="29"/>
      <c r="K28" s="29"/>
      <c r="L28" s="31">
        <f t="shared" si="19"/>
        <v>-0.07142857143</v>
      </c>
      <c r="M28" s="29">
        <f t="shared" si="20"/>
        <v>-0.5714285714</v>
      </c>
      <c r="N28" s="29"/>
      <c r="O28" s="29">
        <f t="shared" si="21"/>
        <v>-8.952380952</v>
      </c>
      <c r="P28" s="29">
        <f t="shared" si="22"/>
        <v>-0.1989417989</v>
      </c>
      <c r="Q28" s="31">
        <f>K24-P4</f>
        <v>0.1925925926</v>
      </c>
      <c r="R28" s="29"/>
      <c r="S28" s="29"/>
      <c r="T28" s="29"/>
      <c r="U28" s="29"/>
      <c r="V28" s="29"/>
      <c r="W28" s="29"/>
      <c r="X28" s="29"/>
      <c r="Y28" s="29"/>
      <c r="Z28" s="29"/>
    </row>
    <row r="29" ht="13.5" customHeight="1">
      <c r="A29" s="29"/>
      <c r="B29" s="29"/>
      <c r="C29" s="30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3.5" customHeight="1">
      <c r="A30" s="29"/>
      <c r="B30" s="29"/>
      <c r="C30" s="30"/>
      <c r="D30" s="29"/>
      <c r="E30" s="29"/>
      <c r="F30" s="29"/>
      <c r="G30" s="29" t="s">
        <v>296</v>
      </c>
      <c r="H30" s="29">
        <f>(-0.25*8 + 0.0014*7 + 0.17*8)/23</f>
        <v>-0.0274</v>
      </c>
      <c r="I30" s="29"/>
      <c r="J30" s="29"/>
      <c r="K30" s="29"/>
      <c r="L30" s="29"/>
      <c r="M30" s="29"/>
      <c r="N30" s="29"/>
      <c r="O30" s="29"/>
      <c r="P30" s="29"/>
      <c r="Q30" s="29" t="s">
        <v>299</v>
      </c>
      <c r="R30" s="29"/>
      <c r="S30" s="29"/>
      <c r="T30" s="29"/>
      <c r="U30" s="29"/>
      <c r="V30" s="29"/>
      <c r="W30" s="29"/>
      <c r="X30" s="29"/>
      <c r="Y30" s="29"/>
      <c r="Z30" s="29"/>
    </row>
    <row r="31" ht="13.5" customHeight="1">
      <c r="A31" s="29"/>
      <c r="B31" s="29"/>
      <c r="C31" s="30"/>
      <c r="D31" s="29"/>
      <c r="E31" s="29"/>
      <c r="F31" s="29"/>
      <c r="G31" s="29" t="s">
        <v>300</v>
      </c>
      <c r="H31" s="29">
        <f>((0.25)*3+(-0.02)*9+(0.03)*10)/22</f>
        <v>0.03954545455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3.5" customHeight="1">
      <c r="A32" s="29"/>
      <c r="B32" s="29"/>
      <c r="C32" s="30"/>
      <c r="D32" s="29"/>
      <c r="E32" s="29"/>
      <c r="F32" s="29"/>
      <c r="G32" s="29" t="s">
        <v>301</v>
      </c>
      <c r="H32" s="29">
        <f>((0.25)*1+(0.03)*5+(-0.57)*3)/9</f>
        <v>-0.1455555556</v>
      </c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3.5" customHeight="1">
      <c r="A33" s="29"/>
      <c r="B33" s="29"/>
      <c r="C33" s="30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3.5" customHeight="1">
      <c r="A34" s="29"/>
      <c r="B34" s="29"/>
      <c r="C34" s="30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3.5" customHeight="1">
      <c r="A35" s="29"/>
      <c r="B35" s="29"/>
      <c r="C35" s="30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3.5" customHeight="1">
      <c r="A36" s="29"/>
      <c r="B36" s="46"/>
      <c r="C36" s="30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3.5" customHeight="1">
      <c r="A37" s="29"/>
      <c r="B37" s="46"/>
      <c r="C37" s="30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3.5" customHeight="1">
      <c r="A38" s="29"/>
      <c r="B38" s="46"/>
      <c r="C38" s="30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3.5" customHeight="1">
      <c r="A39" s="29"/>
      <c r="B39" s="29"/>
      <c r="C39" s="30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3.5" customHeight="1">
      <c r="A40" s="29"/>
      <c r="B40" s="29"/>
      <c r="C40" s="30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3.5" customHeight="1">
      <c r="A41" s="29"/>
      <c r="B41" s="29"/>
      <c r="C41" s="30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3.5" customHeight="1">
      <c r="A42" s="29"/>
      <c r="B42" s="29"/>
      <c r="C42" s="30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3.5" customHeight="1">
      <c r="A43" s="29"/>
      <c r="B43" s="46"/>
      <c r="C43" s="30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3.5" customHeight="1">
      <c r="A44" s="29"/>
      <c r="B44" s="46"/>
      <c r="C44" s="30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3.5" customHeight="1">
      <c r="A45" s="29"/>
      <c r="B45" s="46"/>
      <c r="C45" s="30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3.5" customHeight="1">
      <c r="A46" s="29"/>
      <c r="B46" s="29"/>
      <c r="C46" s="30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3.5" customHeight="1">
      <c r="A47" s="29"/>
      <c r="B47" s="29"/>
      <c r="C47" s="30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3.5" customHeight="1">
      <c r="A48" s="29"/>
      <c r="B48" s="29"/>
      <c r="C48" s="30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3.5" customHeight="1">
      <c r="A49" s="29"/>
      <c r="B49" s="29"/>
      <c r="C49" s="30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3.5" customHeight="1">
      <c r="A50" s="29"/>
      <c r="B50" s="29"/>
      <c r="C50" s="30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3.5" customHeight="1">
      <c r="A51" s="29"/>
      <c r="B51" s="46"/>
      <c r="C51" s="30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3.5" customHeight="1">
      <c r="A52" s="29"/>
      <c r="B52" s="46"/>
      <c r="C52" s="30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3.5" customHeight="1">
      <c r="A53" s="29"/>
      <c r="B53" s="46"/>
      <c r="C53" s="30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3.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3.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3.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3.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3.5" customHeight="1">
      <c r="A58" s="29"/>
      <c r="B58" s="29"/>
      <c r="C58" s="30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3.5" customHeight="1">
      <c r="A59" s="29"/>
      <c r="B59" s="46"/>
      <c r="C59" s="30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3.5" customHeight="1">
      <c r="A60" s="29"/>
      <c r="B60" s="46"/>
      <c r="C60" s="30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3.5" customHeight="1">
      <c r="A61" s="29"/>
      <c r="B61" s="29"/>
      <c r="C61" s="30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3.5" customHeight="1">
      <c r="A62" s="29"/>
      <c r="B62" s="29"/>
      <c r="C62" s="30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3.5" customHeight="1">
      <c r="A63" s="29"/>
      <c r="B63" s="29"/>
      <c r="C63" s="30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3.5" customHeight="1">
      <c r="A64" s="29"/>
      <c r="B64" s="29"/>
      <c r="C64" s="30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3.5" customHeight="1">
      <c r="A65" s="29"/>
      <c r="B65" s="46"/>
      <c r="C65" s="30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3.5" customHeight="1">
      <c r="A66" s="29"/>
      <c r="B66" s="46"/>
      <c r="C66" s="30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3.5" customHeight="1">
      <c r="A67" s="29"/>
      <c r="B67" s="29"/>
      <c r="C67" s="30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3.5" customHeight="1">
      <c r="A68" s="29"/>
      <c r="B68" s="29"/>
      <c r="C68" s="30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3.5" customHeight="1">
      <c r="A69" s="29"/>
      <c r="B69" s="29"/>
      <c r="C69" s="30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3.5" customHeight="1">
      <c r="A70" s="29"/>
      <c r="B70" s="29"/>
      <c r="C70" s="30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3.5" customHeight="1">
      <c r="A71" s="29"/>
      <c r="B71" s="29"/>
      <c r="C71" s="30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3.5" customHeight="1">
      <c r="A72" s="29"/>
      <c r="B72" s="46"/>
      <c r="C72" s="30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3.5" customHeight="1">
      <c r="A73" s="29"/>
      <c r="B73" s="46"/>
      <c r="C73" s="30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3.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R4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3.43"/>
    <col customWidth="1" min="2" max="2" width="9.86"/>
    <col customWidth="1" min="3" max="3" width="9.0"/>
    <col customWidth="1" min="4" max="4" width="13.14"/>
    <col customWidth="1" min="5" max="5" width="8.86"/>
    <col customWidth="1" min="6" max="9" width="9.0"/>
    <col customWidth="1" min="10" max="10" width="17.14"/>
    <col customWidth="1" min="11" max="11" width="9.0"/>
    <col customWidth="1" min="12" max="12" width="10.0"/>
    <col customWidth="1" min="13" max="13" width="11.0"/>
    <col customWidth="1" min="14" max="21" width="9.0"/>
    <col customWidth="1" min="22" max="22" width="10.0"/>
    <col customWidth="1" min="23" max="23" width="9.0"/>
    <col customWidth="1" min="24" max="24" width="9.86"/>
    <col customWidth="1" min="25" max="26" width="9.0"/>
    <col customWidth="1" min="27" max="27" width="10.0"/>
    <col customWidth="1" min="28" max="37" width="9.0"/>
    <col customWidth="1" min="38" max="38" width="14.43"/>
    <col customWidth="1" min="39" max="39" width="15.14"/>
    <col customWidth="1" min="40" max="40" width="9.0"/>
    <col customWidth="1" min="41" max="41" width="13.43"/>
    <col customWidth="1" min="42" max="43" width="5.86"/>
    <col customWidth="1" min="44" max="52" width="9.0"/>
    <col customWidth="1" min="53" max="55" width="8.71"/>
    <col customWidth="1" min="56" max="61" width="9.0"/>
    <col customWidth="1" min="62" max="62" width="8.71"/>
    <col customWidth="1" min="63" max="63" width="9.0"/>
    <col customWidth="1" min="64" max="64" width="8.71"/>
    <col customWidth="1" min="65" max="65" width="9.0"/>
    <col customWidth="1" min="66" max="66" width="13.71"/>
    <col customWidth="1" min="67" max="74" width="8.71"/>
  </cols>
  <sheetData>
    <row r="1" ht="14.25" customHeight="1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Z1" t="s">
        <v>49</v>
      </c>
      <c r="BA1" t="s">
        <v>50</v>
      </c>
      <c r="BB1" t="s">
        <v>51</v>
      </c>
      <c r="BC1" s="2"/>
      <c r="BD1" s="2"/>
      <c r="BE1" s="2"/>
      <c r="BF1" s="2"/>
      <c r="BG1" s="2"/>
      <c r="BH1" s="2"/>
      <c r="BI1" s="2"/>
      <c r="BJ1" s="2"/>
      <c r="BK1" s="3"/>
      <c r="BL1" s="3"/>
      <c r="BM1" s="4"/>
      <c r="BN1" s="4"/>
      <c r="BO1" s="3"/>
      <c r="BP1" s="3"/>
      <c r="BQ1" s="3"/>
      <c r="BR1" s="3"/>
      <c r="BS1" s="3"/>
      <c r="BT1" s="3"/>
      <c r="BU1" s="4"/>
      <c r="BV1" s="4"/>
    </row>
    <row r="2" ht="14.25" customHeight="1">
      <c r="A2">
        <v>5.0</v>
      </c>
      <c r="B2" t="s">
        <v>54</v>
      </c>
      <c r="C2" t="s">
        <v>55</v>
      </c>
      <c r="D2" s="6">
        <v>41127.0</v>
      </c>
      <c r="E2" s="6">
        <v>43056.0</v>
      </c>
      <c r="F2" s="6">
        <v>43067.0</v>
      </c>
      <c r="G2" s="8">
        <f t="shared" ref="G2:G25" si="1">F2-E2</f>
        <v>11</v>
      </c>
      <c r="H2">
        <f t="shared" ref="H2:H4" si="2">(E2-D2)/365.25</f>
        <v>5.281314168</v>
      </c>
      <c r="I2" t="s">
        <v>59</v>
      </c>
      <c r="J2" t="s">
        <v>60</v>
      </c>
      <c r="K2" t="s">
        <v>61</v>
      </c>
      <c r="L2" t="s">
        <v>62</v>
      </c>
      <c r="M2" t="s">
        <v>61</v>
      </c>
      <c r="N2" t="s">
        <v>62</v>
      </c>
      <c r="O2" t="s">
        <v>62</v>
      </c>
      <c r="P2" t="s">
        <v>62</v>
      </c>
      <c r="Q2" t="s">
        <v>63</v>
      </c>
      <c r="R2" t="s">
        <v>63</v>
      </c>
      <c r="S2" t="s">
        <v>63</v>
      </c>
      <c r="T2" t="s">
        <v>63</v>
      </c>
      <c r="U2" t="s">
        <v>63</v>
      </c>
      <c r="V2" t="s">
        <v>64</v>
      </c>
      <c r="W2" t="s">
        <v>65</v>
      </c>
      <c r="X2" t="s">
        <v>64</v>
      </c>
      <c r="Y2" t="s">
        <v>65</v>
      </c>
      <c r="Z2" t="s">
        <v>65</v>
      </c>
      <c r="AA2" t="s">
        <v>65</v>
      </c>
      <c r="AB2" t="s">
        <v>63</v>
      </c>
      <c r="AC2" t="s">
        <v>63</v>
      </c>
      <c r="AD2" t="s">
        <v>63</v>
      </c>
      <c r="AE2" t="s">
        <v>63</v>
      </c>
      <c r="AF2" t="s">
        <v>63</v>
      </c>
      <c r="AG2" t="s">
        <v>66</v>
      </c>
      <c r="AH2" t="s">
        <v>66</v>
      </c>
      <c r="AI2" t="s">
        <v>67</v>
      </c>
      <c r="AJ2" t="s">
        <v>63</v>
      </c>
      <c r="AK2" t="s">
        <v>63</v>
      </c>
      <c r="AL2" t="s">
        <v>68</v>
      </c>
      <c r="AM2" t="s">
        <v>69</v>
      </c>
      <c r="AN2" t="s">
        <v>70</v>
      </c>
      <c r="AO2" t="s">
        <v>70</v>
      </c>
      <c r="AP2" t="s">
        <v>71</v>
      </c>
      <c r="AQ2" t="s">
        <v>63</v>
      </c>
      <c r="AR2" t="s">
        <v>63</v>
      </c>
      <c r="AS2" t="s">
        <v>72</v>
      </c>
      <c r="AT2" t="s">
        <v>73</v>
      </c>
      <c r="AU2" t="s">
        <v>74</v>
      </c>
      <c r="AV2" t="s">
        <v>75</v>
      </c>
      <c r="AW2" t="s">
        <v>76</v>
      </c>
      <c r="AX2" t="s">
        <v>77</v>
      </c>
      <c r="BG2" s="10"/>
      <c r="BI2" s="2"/>
      <c r="BK2" s="3"/>
      <c r="BM2" s="4"/>
    </row>
    <row r="3" ht="14.25" customHeight="1">
      <c r="A3">
        <v>6.0</v>
      </c>
      <c r="B3" t="s">
        <v>78</v>
      </c>
      <c r="C3" t="s">
        <v>79</v>
      </c>
      <c r="D3" s="6">
        <v>41127.0</v>
      </c>
      <c r="E3" s="6">
        <v>43056.0</v>
      </c>
      <c r="F3" s="6">
        <v>43067.0</v>
      </c>
      <c r="G3" s="8">
        <f t="shared" si="1"/>
        <v>11</v>
      </c>
      <c r="H3">
        <f t="shared" si="2"/>
        <v>5.281314168</v>
      </c>
      <c r="I3" t="s">
        <v>59</v>
      </c>
      <c r="J3" t="s">
        <v>80</v>
      </c>
      <c r="K3" t="s">
        <v>61</v>
      </c>
      <c r="L3" t="s">
        <v>62</v>
      </c>
      <c r="M3" t="s">
        <v>81</v>
      </c>
      <c r="N3" t="s">
        <v>62</v>
      </c>
      <c r="O3" t="s">
        <v>62</v>
      </c>
      <c r="P3" t="s">
        <v>62</v>
      </c>
      <c r="Q3" t="s">
        <v>63</v>
      </c>
      <c r="R3" t="s">
        <v>63</v>
      </c>
      <c r="S3" t="s">
        <v>63</v>
      </c>
      <c r="T3" t="s">
        <v>71</v>
      </c>
      <c r="U3" t="s">
        <v>63</v>
      </c>
      <c r="V3" t="s">
        <v>82</v>
      </c>
      <c r="W3" t="s">
        <v>65</v>
      </c>
      <c r="X3" t="s">
        <v>65</v>
      </c>
      <c r="Y3" t="s">
        <v>65</v>
      </c>
      <c r="Z3" t="s">
        <v>65</v>
      </c>
      <c r="AA3" t="s">
        <v>65</v>
      </c>
      <c r="AB3" t="s">
        <v>63</v>
      </c>
      <c r="AC3" t="s">
        <v>63</v>
      </c>
      <c r="AD3" t="s">
        <v>63</v>
      </c>
      <c r="AE3" t="s">
        <v>63</v>
      </c>
      <c r="AF3" t="s">
        <v>63</v>
      </c>
      <c r="AG3" t="s">
        <v>67</v>
      </c>
      <c r="AH3" t="s">
        <v>66</v>
      </c>
      <c r="AI3" t="s">
        <v>67</v>
      </c>
      <c r="AJ3" t="s">
        <v>63</v>
      </c>
      <c r="AK3" t="s">
        <v>63</v>
      </c>
      <c r="AL3" t="s">
        <v>83</v>
      </c>
      <c r="AM3" t="s">
        <v>68</v>
      </c>
      <c r="AN3" t="s">
        <v>84</v>
      </c>
      <c r="AO3" t="s">
        <v>84</v>
      </c>
      <c r="AP3" t="s">
        <v>63</v>
      </c>
      <c r="AQ3" t="s">
        <v>63</v>
      </c>
      <c r="AR3" t="s">
        <v>63</v>
      </c>
      <c r="AS3" t="s">
        <v>85</v>
      </c>
      <c r="AT3" t="s">
        <v>73</v>
      </c>
      <c r="AU3" t="s">
        <v>74</v>
      </c>
      <c r="AV3" t="s">
        <v>86</v>
      </c>
      <c r="AW3" t="s">
        <v>76</v>
      </c>
      <c r="AX3" t="s">
        <v>77</v>
      </c>
      <c r="BG3" s="10"/>
      <c r="BI3" s="2"/>
      <c r="BK3" s="3"/>
      <c r="BM3" s="4"/>
    </row>
    <row r="4" ht="14.25" customHeight="1">
      <c r="A4">
        <v>7.0</v>
      </c>
      <c r="B4" t="s">
        <v>87</v>
      </c>
      <c r="C4" t="s">
        <v>79</v>
      </c>
      <c r="D4" s="6">
        <v>41427.0</v>
      </c>
      <c r="E4" s="6">
        <v>43056.0</v>
      </c>
      <c r="F4" s="6">
        <v>43060.0</v>
      </c>
      <c r="G4" s="8">
        <f t="shared" si="1"/>
        <v>4</v>
      </c>
      <c r="H4">
        <f t="shared" si="2"/>
        <v>4.459958932</v>
      </c>
      <c r="I4" t="s">
        <v>59</v>
      </c>
      <c r="J4" t="s">
        <v>88</v>
      </c>
      <c r="K4" t="s">
        <v>61</v>
      </c>
      <c r="L4" t="s">
        <v>62</v>
      </c>
      <c r="M4" t="s">
        <v>62</v>
      </c>
      <c r="N4" t="s">
        <v>62</v>
      </c>
      <c r="O4" t="s">
        <v>62</v>
      </c>
      <c r="P4" t="s">
        <v>62</v>
      </c>
      <c r="Q4" t="s">
        <v>71</v>
      </c>
      <c r="R4" t="s">
        <v>71</v>
      </c>
      <c r="S4" t="s">
        <v>71</v>
      </c>
      <c r="T4" t="s">
        <v>71</v>
      </c>
      <c r="U4" t="s">
        <v>63</v>
      </c>
      <c r="V4" t="s">
        <v>61</v>
      </c>
      <c r="W4" t="s">
        <v>65</v>
      </c>
      <c r="X4" t="s">
        <v>65</v>
      </c>
      <c r="Y4" t="s">
        <v>65</v>
      </c>
      <c r="Z4" t="s">
        <v>65</v>
      </c>
      <c r="AA4" t="s">
        <v>65</v>
      </c>
      <c r="AB4" t="s">
        <v>71</v>
      </c>
      <c r="AC4" t="s">
        <v>63</v>
      </c>
      <c r="AD4" t="s">
        <v>63</v>
      </c>
      <c r="AE4" t="s">
        <v>71</v>
      </c>
      <c r="AF4" t="s">
        <v>63</v>
      </c>
      <c r="AG4" t="s">
        <v>66</v>
      </c>
      <c r="AH4" t="s">
        <v>66</v>
      </c>
      <c r="AI4" t="s">
        <v>66</v>
      </c>
      <c r="AJ4" t="s">
        <v>63</v>
      </c>
      <c r="AK4" t="s">
        <v>71</v>
      </c>
      <c r="AL4" t="s">
        <v>89</v>
      </c>
      <c r="AM4" t="s">
        <v>90</v>
      </c>
      <c r="AN4" t="s">
        <v>91</v>
      </c>
      <c r="AO4" t="s">
        <v>84</v>
      </c>
      <c r="AP4" t="s">
        <v>71</v>
      </c>
      <c r="AQ4" t="s">
        <v>63</v>
      </c>
      <c r="AR4" t="s">
        <v>71</v>
      </c>
      <c r="AS4" t="s">
        <v>92</v>
      </c>
      <c r="AT4" t="s">
        <v>73</v>
      </c>
      <c r="AU4" t="s">
        <v>73</v>
      </c>
      <c r="AV4" t="s">
        <v>75</v>
      </c>
      <c r="AW4" t="s">
        <v>93</v>
      </c>
      <c r="AX4" t="s">
        <v>94</v>
      </c>
      <c r="BG4" s="10"/>
      <c r="BI4" s="2"/>
      <c r="BJ4" s="2"/>
      <c r="BK4" s="3"/>
      <c r="BL4" s="3"/>
      <c r="BM4" s="4"/>
      <c r="BN4" s="4"/>
    </row>
    <row r="5" ht="14.25" customHeight="1">
      <c r="A5">
        <v>8.0</v>
      </c>
      <c r="B5" t="s">
        <v>95</v>
      </c>
      <c r="C5" t="s">
        <v>79</v>
      </c>
      <c r="D5" s="6">
        <v>43085.0</v>
      </c>
      <c r="E5" s="6">
        <v>43056.0</v>
      </c>
      <c r="F5" s="6">
        <v>43060.0</v>
      </c>
      <c r="G5" s="8">
        <f t="shared" si="1"/>
        <v>4</v>
      </c>
      <c r="H5">
        <v>3.920602</v>
      </c>
      <c r="I5" t="s">
        <v>59</v>
      </c>
      <c r="J5" t="s">
        <v>96</v>
      </c>
      <c r="K5" t="s">
        <v>61</v>
      </c>
      <c r="L5" t="s">
        <v>62</v>
      </c>
      <c r="M5" t="s">
        <v>62</v>
      </c>
      <c r="N5" t="s">
        <v>62</v>
      </c>
      <c r="O5" t="s">
        <v>62</v>
      </c>
      <c r="P5" t="s">
        <v>62</v>
      </c>
      <c r="Q5" t="s">
        <v>63</v>
      </c>
      <c r="R5" t="s">
        <v>71</v>
      </c>
      <c r="S5" t="s">
        <v>63</v>
      </c>
      <c r="T5" t="s">
        <v>63</v>
      </c>
      <c r="U5" t="s">
        <v>71</v>
      </c>
      <c r="V5" t="s">
        <v>97</v>
      </c>
      <c r="W5" t="s">
        <v>65</v>
      </c>
      <c r="X5" t="s">
        <v>65</v>
      </c>
      <c r="Y5" t="s">
        <v>65</v>
      </c>
      <c r="Z5" t="s">
        <v>65</v>
      </c>
      <c r="AA5" t="s">
        <v>65</v>
      </c>
      <c r="AB5" t="s">
        <v>71</v>
      </c>
      <c r="AC5" t="s">
        <v>71</v>
      </c>
      <c r="AD5" t="s">
        <v>63</v>
      </c>
      <c r="AE5" t="s">
        <v>63</v>
      </c>
      <c r="AF5" t="s">
        <v>63</v>
      </c>
      <c r="AG5" t="s">
        <v>67</v>
      </c>
      <c r="AH5" t="s">
        <v>67</v>
      </c>
      <c r="AI5" t="s">
        <v>66</v>
      </c>
      <c r="AJ5" t="s">
        <v>63</v>
      </c>
      <c r="AK5" t="s">
        <v>71</v>
      </c>
      <c r="AL5" t="s">
        <v>98</v>
      </c>
      <c r="AM5" t="s">
        <v>98</v>
      </c>
      <c r="AN5" t="s">
        <v>91</v>
      </c>
      <c r="AO5" t="s">
        <v>91</v>
      </c>
      <c r="AP5" t="s">
        <v>63</v>
      </c>
      <c r="AQ5" t="s">
        <v>71</v>
      </c>
      <c r="AR5" t="s">
        <v>71</v>
      </c>
      <c r="AS5" t="s">
        <v>99</v>
      </c>
      <c r="AT5" t="s">
        <v>73</v>
      </c>
      <c r="AU5" t="s">
        <v>73</v>
      </c>
      <c r="AV5" t="s">
        <v>75</v>
      </c>
      <c r="AW5" t="s">
        <v>76</v>
      </c>
      <c r="AX5" t="s">
        <v>77</v>
      </c>
      <c r="BG5" s="10"/>
      <c r="BI5" s="2"/>
      <c r="BJ5" s="2"/>
      <c r="BK5" s="3"/>
      <c r="BL5" s="3"/>
      <c r="BM5" s="4"/>
      <c r="BN5" s="4"/>
    </row>
    <row r="6" ht="14.25" customHeight="1">
      <c r="A6">
        <v>9.0</v>
      </c>
      <c r="B6" s="1" t="s">
        <v>100</v>
      </c>
      <c r="C6" s="1" t="s">
        <v>55</v>
      </c>
      <c r="D6" s="6">
        <v>41252.0</v>
      </c>
      <c r="E6" s="6">
        <v>43067.0</v>
      </c>
      <c r="F6" s="6">
        <v>43070.0</v>
      </c>
      <c r="G6" s="8">
        <f t="shared" si="1"/>
        <v>3</v>
      </c>
      <c r="H6" s="1">
        <f t="shared" ref="H6:H25" si="3">(E6-D6)/365.25</f>
        <v>4.969199179</v>
      </c>
      <c r="I6" t="s">
        <v>59</v>
      </c>
      <c r="J6" t="s">
        <v>101</v>
      </c>
      <c r="K6" t="s">
        <v>102</v>
      </c>
      <c r="L6" t="s">
        <v>62</v>
      </c>
      <c r="M6" t="s">
        <v>102</v>
      </c>
      <c r="N6" t="s">
        <v>62</v>
      </c>
      <c r="O6" t="s">
        <v>62</v>
      </c>
      <c r="P6" t="s">
        <v>62</v>
      </c>
      <c r="Q6" t="s">
        <v>71</v>
      </c>
      <c r="R6" t="s">
        <v>71</v>
      </c>
      <c r="S6" t="s">
        <v>71</v>
      </c>
      <c r="T6" t="s">
        <v>71</v>
      </c>
      <c r="U6" t="s">
        <v>63</v>
      </c>
      <c r="V6" t="s">
        <v>82</v>
      </c>
      <c r="W6" t="s">
        <v>65</v>
      </c>
      <c r="X6" t="s">
        <v>82</v>
      </c>
      <c r="Y6" t="s">
        <v>65</v>
      </c>
      <c r="Z6" t="s">
        <v>65</v>
      </c>
      <c r="AA6" t="s">
        <v>65</v>
      </c>
      <c r="AB6" t="s">
        <v>71</v>
      </c>
      <c r="AC6" t="s">
        <v>71</v>
      </c>
      <c r="AD6" t="s">
        <v>63</v>
      </c>
      <c r="AE6" t="s">
        <v>63</v>
      </c>
      <c r="AF6" t="s">
        <v>63</v>
      </c>
      <c r="AG6" t="s">
        <v>67</v>
      </c>
      <c r="AH6" t="s">
        <v>66</v>
      </c>
      <c r="AI6" t="s">
        <v>67</v>
      </c>
      <c r="AJ6" t="s">
        <v>71</v>
      </c>
      <c r="AK6" t="s">
        <v>63</v>
      </c>
      <c r="AL6" t="s">
        <v>103</v>
      </c>
      <c r="AM6" t="s">
        <v>103</v>
      </c>
      <c r="AN6" t="s">
        <v>91</v>
      </c>
      <c r="AO6" t="s">
        <v>84</v>
      </c>
      <c r="AP6" t="s">
        <v>71</v>
      </c>
      <c r="AQ6" t="s">
        <v>63</v>
      </c>
      <c r="AR6" t="s">
        <v>63</v>
      </c>
      <c r="AS6" t="s">
        <v>85</v>
      </c>
      <c r="AT6" t="s">
        <v>73</v>
      </c>
      <c r="AU6" t="s">
        <v>74</v>
      </c>
      <c r="AV6" t="s">
        <v>75</v>
      </c>
      <c r="AW6" t="s">
        <v>76</v>
      </c>
      <c r="AX6" t="s">
        <v>94</v>
      </c>
    </row>
    <row r="7" ht="14.25" customHeight="1">
      <c r="A7">
        <v>10.0</v>
      </c>
      <c r="B7" s="1" t="s">
        <v>104</v>
      </c>
      <c r="C7" s="1" t="s">
        <v>79</v>
      </c>
      <c r="D7" s="6">
        <v>41502.0</v>
      </c>
      <c r="E7" s="6">
        <v>43067.0</v>
      </c>
      <c r="F7" s="6">
        <v>43070.0</v>
      </c>
      <c r="G7" s="8">
        <f t="shared" si="1"/>
        <v>3</v>
      </c>
      <c r="H7" s="1">
        <f t="shared" si="3"/>
        <v>4.284736482</v>
      </c>
      <c r="I7" t="s">
        <v>59</v>
      </c>
      <c r="J7" t="s">
        <v>105</v>
      </c>
      <c r="K7" t="s">
        <v>106</v>
      </c>
      <c r="L7" t="s">
        <v>62</v>
      </c>
      <c r="M7" t="s">
        <v>62</v>
      </c>
      <c r="N7" t="s">
        <v>62</v>
      </c>
      <c r="O7" t="s">
        <v>62</v>
      </c>
      <c r="P7" t="s">
        <v>62</v>
      </c>
      <c r="Q7" t="s">
        <v>71</v>
      </c>
      <c r="R7" t="s">
        <v>71</v>
      </c>
      <c r="S7" t="s">
        <v>63</v>
      </c>
      <c r="T7" t="s">
        <v>71</v>
      </c>
      <c r="U7" t="s">
        <v>71</v>
      </c>
      <c r="V7" t="s">
        <v>107</v>
      </c>
      <c r="W7" t="s">
        <v>65</v>
      </c>
      <c r="X7" t="s">
        <v>65</v>
      </c>
      <c r="Y7" t="s">
        <v>65</v>
      </c>
      <c r="Z7" t="s">
        <v>65</v>
      </c>
      <c r="AA7" t="s">
        <v>65</v>
      </c>
      <c r="AB7" t="s">
        <v>63</v>
      </c>
      <c r="AC7" t="s">
        <v>63</v>
      </c>
      <c r="AD7" t="s">
        <v>63</v>
      </c>
      <c r="AE7" s="12" t="s">
        <v>63</v>
      </c>
      <c r="AF7" t="s">
        <v>71</v>
      </c>
      <c r="AG7" t="s">
        <v>66</v>
      </c>
      <c r="AH7" t="s">
        <v>66</v>
      </c>
      <c r="AI7" t="s">
        <v>67</v>
      </c>
      <c r="AJ7" t="s">
        <v>63</v>
      </c>
      <c r="AK7" t="s">
        <v>71</v>
      </c>
      <c r="AL7" t="s">
        <v>108</v>
      </c>
      <c r="AM7" t="s">
        <v>90</v>
      </c>
      <c r="AN7" t="s">
        <v>91</v>
      </c>
      <c r="AO7" t="s">
        <v>84</v>
      </c>
      <c r="AP7" t="s">
        <v>63</v>
      </c>
      <c r="AQ7" t="s">
        <v>71</v>
      </c>
      <c r="AR7" t="s">
        <v>71</v>
      </c>
      <c r="AS7" t="s">
        <v>109</v>
      </c>
      <c r="AT7" t="s">
        <v>73</v>
      </c>
      <c r="AU7" t="s">
        <v>74</v>
      </c>
      <c r="AV7" t="s">
        <v>75</v>
      </c>
      <c r="AW7" t="s">
        <v>93</v>
      </c>
      <c r="AX7" t="s">
        <v>77</v>
      </c>
    </row>
    <row r="8" ht="14.25" customHeight="1">
      <c r="A8">
        <v>11.0</v>
      </c>
      <c r="B8" t="s">
        <v>110</v>
      </c>
      <c r="C8" t="s">
        <v>79</v>
      </c>
      <c r="D8" s="6">
        <v>41594.0</v>
      </c>
      <c r="E8" s="6">
        <v>43070.0</v>
      </c>
      <c r="F8" s="6">
        <v>43074.0</v>
      </c>
      <c r="G8" s="8">
        <f t="shared" si="1"/>
        <v>4</v>
      </c>
      <c r="H8">
        <f t="shared" si="3"/>
        <v>4.041067762</v>
      </c>
      <c r="I8" t="s">
        <v>41</v>
      </c>
      <c r="J8" s="1" t="s">
        <v>111</v>
      </c>
      <c r="K8" t="s">
        <v>61</v>
      </c>
      <c r="L8" t="s">
        <v>62</v>
      </c>
      <c r="M8" t="s">
        <v>62</v>
      </c>
      <c r="N8" t="s">
        <v>62</v>
      </c>
      <c r="O8" t="s">
        <v>62</v>
      </c>
      <c r="P8" t="s">
        <v>62</v>
      </c>
      <c r="Q8" t="s">
        <v>63</v>
      </c>
      <c r="R8" t="s">
        <v>71</v>
      </c>
      <c r="S8" t="s">
        <v>63</v>
      </c>
      <c r="T8" t="s">
        <v>63</v>
      </c>
      <c r="U8" t="s">
        <v>63</v>
      </c>
      <c r="V8" t="s">
        <v>82</v>
      </c>
      <c r="W8" t="s">
        <v>65</v>
      </c>
      <c r="X8" t="s">
        <v>65</v>
      </c>
      <c r="Y8" t="s">
        <v>65</v>
      </c>
      <c r="Z8" t="s">
        <v>65</v>
      </c>
      <c r="AA8" t="s">
        <v>65</v>
      </c>
      <c r="AB8" t="s">
        <v>71</v>
      </c>
      <c r="AC8" t="s">
        <v>63</v>
      </c>
      <c r="AD8" t="s">
        <v>63</v>
      </c>
      <c r="AE8" t="s">
        <v>63</v>
      </c>
      <c r="AF8" t="s">
        <v>63</v>
      </c>
      <c r="AG8" t="s">
        <v>66</v>
      </c>
      <c r="AH8" t="s">
        <v>66</v>
      </c>
      <c r="AI8" t="s">
        <v>66</v>
      </c>
      <c r="AJ8" t="s">
        <v>63</v>
      </c>
      <c r="AK8" t="s">
        <v>71</v>
      </c>
      <c r="AL8" t="s">
        <v>68</v>
      </c>
      <c r="AM8" t="s">
        <v>68</v>
      </c>
      <c r="AN8" t="s">
        <v>91</v>
      </c>
      <c r="AO8" t="s">
        <v>91</v>
      </c>
      <c r="AP8" t="s">
        <v>71</v>
      </c>
      <c r="AQ8" t="s">
        <v>63</v>
      </c>
      <c r="AR8" t="s">
        <v>71</v>
      </c>
      <c r="AS8" s="1" t="s">
        <v>112</v>
      </c>
      <c r="AT8" s="1" t="s">
        <v>74</v>
      </c>
      <c r="AU8" s="1" t="s">
        <v>73</v>
      </c>
      <c r="AV8" s="1" t="s">
        <v>86</v>
      </c>
      <c r="AW8" s="1" t="s">
        <v>93</v>
      </c>
      <c r="AX8" s="1" t="s">
        <v>77</v>
      </c>
      <c r="AY8" s="1"/>
      <c r="AZ8" s="1" t="s">
        <v>113</v>
      </c>
      <c r="BA8" s="1"/>
    </row>
    <row r="9" ht="14.25" customHeight="1">
      <c r="A9">
        <v>12.0</v>
      </c>
      <c r="B9" t="s">
        <v>114</v>
      </c>
      <c r="C9" t="s">
        <v>55</v>
      </c>
      <c r="D9" s="6">
        <v>41759.0</v>
      </c>
      <c r="E9" s="6">
        <v>43070.0</v>
      </c>
      <c r="F9" s="6">
        <v>43074.0</v>
      </c>
      <c r="G9" s="8">
        <f t="shared" si="1"/>
        <v>4</v>
      </c>
      <c r="H9">
        <f t="shared" si="3"/>
        <v>3.589322382</v>
      </c>
      <c r="I9" t="s">
        <v>41</v>
      </c>
      <c r="J9" s="1" t="s">
        <v>115</v>
      </c>
      <c r="K9" t="s">
        <v>116</v>
      </c>
      <c r="L9" t="s">
        <v>62</v>
      </c>
      <c r="M9" t="s">
        <v>62</v>
      </c>
      <c r="N9" t="s">
        <v>62</v>
      </c>
      <c r="O9" t="s">
        <v>62</v>
      </c>
      <c r="P9" t="s">
        <v>62</v>
      </c>
      <c r="Q9" t="s">
        <v>63</v>
      </c>
      <c r="R9" t="s">
        <v>71</v>
      </c>
      <c r="S9" t="s">
        <v>63</v>
      </c>
      <c r="T9" t="s">
        <v>71</v>
      </c>
      <c r="U9" t="s">
        <v>63</v>
      </c>
      <c r="V9" t="s">
        <v>82</v>
      </c>
      <c r="W9" t="s">
        <v>65</v>
      </c>
      <c r="X9" t="s">
        <v>65</v>
      </c>
      <c r="Y9" t="s">
        <v>65</v>
      </c>
      <c r="Z9" t="s">
        <v>117</v>
      </c>
      <c r="AA9" t="s">
        <v>118</v>
      </c>
      <c r="AB9" t="s">
        <v>71</v>
      </c>
      <c r="AC9" t="s">
        <v>71</v>
      </c>
      <c r="AD9" t="s">
        <v>63</v>
      </c>
      <c r="AE9" t="s">
        <v>63</v>
      </c>
      <c r="AF9" t="s">
        <v>63</v>
      </c>
      <c r="AG9" t="s">
        <v>66</v>
      </c>
      <c r="AH9" t="s">
        <v>67</v>
      </c>
      <c r="AI9" t="s">
        <v>66</v>
      </c>
      <c r="AJ9" t="s">
        <v>63</v>
      </c>
      <c r="AK9" t="s">
        <v>63</v>
      </c>
      <c r="AL9" t="s">
        <v>119</v>
      </c>
      <c r="AM9" t="s">
        <v>119</v>
      </c>
      <c r="AN9" t="s">
        <v>84</v>
      </c>
      <c r="AO9" t="s">
        <v>84</v>
      </c>
      <c r="AP9" t="s">
        <v>63</v>
      </c>
      <c r="AQ9" t="s">
        <v>63</v>
      </c>
      <c r="AR9" t="s">
        <v>71</v>
      </c>
      <c r="AS9" s="1" t="s">
        <v>120</v>
      </c>
      <c r="AT9" s="1" t="s">
        <v>73</v>
      </c>
      <c r="AU9" s="1" t="s">
        <v>74</v>
      </c>
      <c r="AV9" s="1" t="s">
        <v>86</v>
      </c>
      <c r="AW9" s="1" t="s">
        <v>76</v>
      </c>
      <c r="AX9" s="1" t="s">
        <v>94</v>
      </c>
      <c r="AY9" s="1"/>
      <c r="AZ9" s="1"/>
      <c r="BA9" s="1"/>
    </row>
    <row r="10" ht="14.25" customHeight="1">
      <c r="A10" s="1">
        <v>13.0</v>
      </c>
      <c r="B10" s="1" t="s">
        <v>121</v>
      </c>
      <c r="C10" s="1" t="s">
        <v>79</v>
      </c>
      <c r="D10" s="6">
        <v>41199.0</v>
      </c>
      <c r="E10" s="6">
        <v>43077.0</v>
      </c>
      <c r="F10" s="6">
        <v>43081.0</v>
      </c>
      <c r="G10" s="8">
        <f t="shared" si="1"/>
        <v>4</v>
      </c>
      <c r="H10" s="1">
        <f t="shared" si="3"/>
        <v>5.141683778</v>
      </c>
      <c r="I10" s="1" t="s">
        <v>41</v>
      </c>
      <c r="J10" s="1" t="s">
        <v>122</v>
      </c>
      <c r="K10" s="1" t="s">
        <v>123</v>
      </c>
      <c r="L10" s="1" t="s">
        <v>62</v>
      </c>
      <c r="M10" s="1" t="s">
        <v>62</v>
      </c>
      <c r="N10" s="1" t="s">
        <v>62</v>
      </c>
      <c r="O10" s="1" t="s">
        <v>62</v>
      </c>
      <c r="P10" s="1" t="s">
        <v>62</v>
      </c>
      <c r="Q10" s="1" t="s">
        <v>63</v>
      </c>
      <c r="R10" s="1" t="s">
        <v>63</v>
      </c>
      <c r="S10" s="1" t="s">
        <v>63</v>
      </c>
      <c r="T10" s="1" t="s">
        <v>71</v>
      </c>
      <c r="U10" s="1" t="s">
        <v>63</v>
      </c>
      <c r="V10" s="1" t="s">
        <v>82</v>
      </c>
      <c r="W10" s="1" t="s">
        <v>65</v>
      </c>
      <c r="X10" s="1" t="s">
        <v>65</v>
      </c>
      <c r="Y10" s="1" t="s">
        <v>65</v>
      </c>
      <c r="Z10" s="1" t="s">
        <v>82</v>
      </c>
      <c r="AA10" s="1" t="s">
        <v>65</v>
      </c>
      <c r="AB10" s="1" t="s">
        <v>63</v>
      </c>
      <c r="AC10" s="1" t="s">
        <v>71</v>
      </c>
      <c r="AD10" s="1" t="s">
        <v>71</v>
      </c>
      <c r="AE10" s="1" t="s">
        <v>71</v>
      </c>
      <c r="AF10" s="1" t="s">
        <v>71</v>
      </c>
      <c r="AG10" s="1" t="s">
        <v>67</v>
      </c>
      <c r="AH10" s="1" t="s">
        <v>66</v>
      </c>
      <c r="AI10" s="1" t="s">
        <v>67</v>
      </c>
      <c r="AJ10" s="1" t="s">
        <v>63</v>
      </c>
      <c r="AK10" s="1" t="s">
        <v>71</v>
      </c>
      <c r="AL10" s="1" t="s">
        <v>119</v>
      </c>
      <c r="AM10" s="1" t="s">
        <v>119</v>
      </c>
      <c r="AN10" s="1" t="s">
        <v>84</v>
      </c>
      <c r="AO10" s="1" t="s">
        <v>91</v>
      </c>
      <c r="AP10" s="1" t="s">
        <v>71</v>
      </c>
      <c r="AQ10" s="1" t="s">
        <v>63</v>
      </c>
      <c r="AR10" s="1" t="s">
        <v>63</v>
      </c>
      <c r="AS10" s="1" t="s">
        <v>85</v>
      </c>
      <c r="AT10" s="1" t="s">
        <v>73</v>
      </c>
      <c r="AU10" s="1" t="s">
        <v>74</v>
      </c>
      <c r="AV10" s="1" t="s">
        <v>75</v>
      </c>
      <c r="AW10" s="1" t="s">
        <v>76</v>
      </c>
      <c r="AX10" s="1" t="s">
        <v>77</v>
      </c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</row>
    <row r="11" ht="14.25" customHeight="1">
      <c r="A11" s="1">
        <v>14.0</v>
      </c>
      <c r="B11" s="1" t="s">
        <v>124</v>
      </c>
      <c r="C11" s="1" t="s">
        <v>79</v>
      </c>
      <c r="D11" s="6">
        <v>41428.0</v>
      </c>
      <c r="E11" s="6">
        <v>43077.0</v>
      </c>
      <c r="F11" s="6">
        <v>43081.0</v>
      </c>
      <c r="G11" s="8">
        <f t="shared" si="1"/>
        <v>4</v>
      </c>
      <c r="H11" s="1">
        <f t="shared" si="3"/>
        <v>4.514715948</v>
      </c>
      <c r="I11" s="1" t="s">
        <v>41</v>
      </c>
      <c r="J11" s="1" t="s">
        <v>125</v>
      </c>
      <c r="K11" s="1" t="s">
        <v>61</v>
      </c>
      <c r="L11" s="1" t="s">
        <v>62</v>
      </c>
      <c r="M11" s="1" t="s">
        <v>62</v>
      </c>
      <c r="N11" s="1" t="s">
        <v>62</v>
      </c>
      <c r="O11" s="1" t="s">
        <v>62</v>
      </c>
      <c r="P11" s="1" t="s">
        <v>62</v>
      </c>
      <c r="Q11" s="1" t="s">
        <v>63</v>
      </c>
      <c r="R11" s="1" t="s">
        <v>71</v>
      </c>
      <c r="S11" s="1" t="s">
        <v>71</v>
      </c>
      <c r="T11" s="1" t="s">
        <v>71</v>
      </c>
      <c r="U11" s="1" t="s">
        <v>63</v>
      </c>
      <c r="V11" s="1" t="s">
        <v>82</v>
      </c>
      <c r="W11" s="1" t="s">
        <v>65</v>
      </c>
      <c r="X11" s="1" t="s">
        <v>65</v>
      </c>
      <c r="Y11" s="1" t="s">
        <v>65</v>
      </c>
      <c r="Z11" s="1" t="s">
        <v>65</v>
      </c>
      <c r="AA11" s="1" t="s">
        <v>65</v>
      </c>
      <c r="AB11" s="1" t="s">
        <v>63</v>
      </c>
      <c r="AC11" s="1" t="s">
        <v>63</v>
      </c>
      <c r="AD11" s="1" t="s">
        <v>71</v>
      </c>
      <c r="AE11" s="1" t="s">
        <v>63</v>
      </c>
      <c r="AF11" s="1" t="s">
        <v>63</v>
      </c>
      <c r="AG11" s="1" t="s">
        <v>66</v>
      </c>
      <c r="AH11" s="1" t="s">
        <v>66</v>
      </c>
      <c r="AI11" s="1" t="s">
        <v>67</v>
      </c>
      <c r="AJ11" s="1" t="s">
        <v>71</v>
      </c>
      <c r="AK11" s="1" t="s">
        <v>71</v>
      </c>
      <c r="AL11" s="1" t="s">
        <v>119</v>
      </c>
      <c r="AM11" s="1" t="s">
        <v>119</v>
      </c>
      <c r="AN11" s="1" t="s">
        <v>84</v>
      </c>
      <c r="AO11" s="1" t="s">
        <v>84</v>
      </c>
      <c r="AP11" s="1" t="s">
        <v>71</v>
      </c>
      <c r="AQ11" s="1" t="s">
        <v>71</v>
      </c>
      <c r="AR11" s="1" t="s">
        <v>63</v>
      </c>
      <c r="AS11" s="1" t="s">
        <v>85</v>
      </c>
      <c r="AT11" s="1" t="s">
        <v>126</v>
      </c>
      <c r="AU11" s="1" t="s">
        <v>74</v>
      </c>
      <c r="AV11" s="1" t="s">
        <v>86</v>
      </c>
      <c r="AW11" s="1" t="s">
        <v>76</v>
      </c>
      <c r="AX11" s="1" t="s">
        <v>94</v>
      </c>
    </row>
    <row r="12" ht="14.25" customHeight="1">
      <c r="A12" s="1">
        <v>15.0</v>
      </c>
      <c r="B12" s="1" t="s">
        <v>127</v>
      </c>
      <c r="C12" s="1" t="s">
        <v>55</v>
      </c>
      <c r="D12" s="6">
        <v>41257.0</v>
      </c>
      <c r="E12" s="6">
        <v>43077.0</v>
      </c>
      <c r="F12" s="6">
        <v>43081.0</v>
      </c>
      <c r="G12" s="8">
        <f t="shared" si="1"/>
        <v>4</v>
      </c>
      <c r="H12" s="1">
        <f t="shared" si="3"/>
        <v>4.982888433</v>
      </c>
      <c r="I12" s="1" t="s">
        <v>41</v>
      </c>
      <c r="J12" s="1" t="s">
        <v>128</v>
      </c>
      <c r="K12" s="1" t="s">
        <v>65</v>
      </c>
      <c r="L12" s="1" t="s">
        <v>62</v>
      </c>
      <c r="M12" s="1" t="s">
        <v>62</v>
      </c>
      <c r="N12" s="1" t="s">
        <v>62</v>
      </c>
      <c r="O12" s="1" t="s">
        <v>62</v>
      </c>
      <c r="P12" s="1" t="s">
        <v>62</v>
      </c>
      <c r="Q12" s="1" t="s">
        <v>71</v>
      </c>
      <c r="R12" s="1" t="s">
        <v>71</v>
      </c>
      <c r="S12" s="1" t="s">
        <v>63</v>
      </c>
      <c r="T12" s="1" t="s">
        <v>71</v>
      </c>
      <c r="U12" s="1" t="s">
        <v>71</v>
      </c>
      <c r="V12" s="1" t="s">
        <v>129</v>
      </c>
      <c r="W12" s="1" t="s">
        <v>65</v>
      </c>
      <c r="X12" s="1" t="s">
        <v>65</v>
      </c>
      <c r="Y12" s="1" t="s">
        <v>65</v>
      </c>
      <c r="Z12" s="1" t="s">
        <v>65</v>
      </c>
      <c r="AA12" s="1" t="s">
        <v>65</v>
      </c>
      <c r="AB12" s="1" t="s">
        <v>63</v>
      </c>
      <c r="AC12" s="1" t="s">
        <v>71</v>
      </c>
      <c r="AD12" s="1" t="s">
        <v>63</v>
      </c>
      <c r="AE12" s="1" t="s">
        <v>63</v>
      </c>
      <c r="AF12" s="1" t="s">
        <v>71</v>
      </c>
      <c r="AG12" s="1" t="s">
        <v>66</v>
      </c>
      <c r="AH12" s="1" t="s">
        <v>66</v>
      </c>
      <c r="AI12" s="1" t="s">
        <v>67</v>
      </c>
      <c r="AJ12" s="1" t="s">
        <v>71</v>
      </c>
      <c r="AK12" s="1" t="s">
        <v>71</v>
      </c>
      <c r="AL12" s="1" t="s">
        <v>130</v>
      </c>
      <c r="AM12" s="1" t="s">
        <v>129</v>
      </c>
      <c r="AN12" s="1" t="s">
        <v>84</v>
      </c>
      <c r="AO12" s="1" t="s">
        <v>91</v>
      </c>
      <c r="AP12" s="1" t="s">
        <v>63</v>
      </c>
      <c r="AQ12" s="1" t="s">
        <v>71</v>
      </c>
      <c r="AR12" s="1" t="s">
        <v>63</v>
      </c>
      <c r="AS12" s="1" t="s">
        <v>85</v>
      </c>
      <c r="AT12" s="1" t="s">
        <v>73</v>
      </c>
      <c r="AU12" s="1" t="s">
        <v>74</v>
      </c>
      <c r="AV12" s="1" t="s">
        <v>75</v>
      </c>
      <c r="AW12" s="1" t="s">
        <v>76</v>
      </c>
      <c r="AX12" s="1" t="s">
        <v>94</v>
      </c>
    </row>
    <row r="13" ht="13.5" customHeight="1">
      <c r="A13" s="1">
        <v>16.0</v>
      </c>
      <c r="B13" s="1" t="s">
        <v>131</v>
      </c>
      <c r="C13" s="1" t="s">
        <v>79</v>
      </c>
      <c r="D13" s="6">
        <v>41310.0</v>
      </c>
      <c r="E13" s="6">
        <v>43077.0</v>
      </c>
      <c r="F13" s="6">
        <v>43081.0</v>
      </c>
      <c r="G13" s="8">
        <f t="shared" si="1"/>
        <v>4</v>
      </c>
      <c r="H13" s="1">
        <f t="shared" si="3"/>
        <v>4.837782341</v>
      </c>
      <c r="I13" s="1" t="s">
        <v>41</v>
      </c>
      <c r="J13" s="1" t="s">
        <v>115</v>
      </c>
      <c r="K13" s="1" t="s">
        <v>61</v>
      </c>
      <c r="L13" s="1" t="s">
        <v>62</v>
      </c>
      <c r="M13" s="1" t="s">
        <v>62</v>
      </c>
      <c r="N13" s="1" t="s">
        <v>62</v>
      </c>
      <c r="O13" s="1" t="s">
        <v>62</v>
      </c>
      <c r="P13" s="1" t="s">
        <v>62</v>
      </c>
      <c r="Q13" s="1" t="s">
        <v>63</v>
      </c>
      <c r="R13" s="1" t="s">
        <v>63</v>
      </c>
      <c r="S13" s="1" t="s">
        <v>63</v>
      </c>
      <c r="T13" s="1" t="s">
        <v>71</v>
      </c>
      <c r="U13" s="1" t="s">
        <v>63</v>
      </c>
      <c r="V13" s="1" t="s">
        <v>82</v>
      </c>
      <c r="W13" s="1" t="s">
        <v>65</v>
      </c>
      <c r="X13" s="1" t="s">
        <v>65</v>
      </c>
      <c r="Y13" s="1" t="s">
        <v>65</v>
      </c>
      <c r="Z13" s="1" t="s">
        <v>65</v>
      </c>
      <c r="AA13" s="1" t="s">
        <v>65</v>
      </c>
      <c r="AB13" s="1" t="s">
        <v>71</v>
      </c>
      <c r="AC13" s="1" t="s">
        <v>63</v>
      </c>
      <c r="AD13" s="1" t="s">
        <v>63</v>
      </c>
      <c r="AE13" s="1" t="s">
        <v>71</v>
      </c>
      <c r="AF13" s="1" t="s">
        <v>63</v>
      </c>
      <c r="AG13" s="1" t="s">
        <v>66</v>
      </c>
      <c r="AH13" s="1" t="s">
        <v>66</v>
      </c>
      <c r="AI13" s="1" t="s">
        <v>66</v>
      </c>
      <c r="AJ13" s="1" t="s">
        <v>71</v>
      </c>
      <c r="AK13" s="1" t="s">
        <v>63</v>
      </c>
      <c r="AL13" s="1" t="s">
        <v>132</v>
      </c>
      <c r="AM13" s="1" t="s">
        <v>132</v>
      </c>
      <c r="AN13" s="1" t="s">
        <v>91</v>
      </c>
      <c r="AO13" s="1" t="s">
        <v>84</v>
      </c>
      <c r="AP13" s="1" t="s">
        <v>63</v>
      </c>
      <c r="AQ13" s="1" t="s">
        <v>71</v>
      </c>
      <c r="AR13" s="1" t="s">
        <v>63</v>
      </c>
      <c r="AS13" s="1" t="s">
        <v>133</v>
      </c>
      <c r="AT13" s="1" t="s">
        <v>134</v>
      </c>
      <c r="AU13" s="1" t="s">
        <v>74</v>
      </c>
      <c r="AV13" s="1" t="s">
        <v>86</v>
      </c>
      <c r="AW13" s="1" t="s">
        <v>93</v>
      </c>
      <c r="AX13" s="1" t="s">
        <v>94</v>
      </c>
    </row>
    <row r="14" ht="14.25" customHeight="1">
      <c r="A14" s="1">
        <v>17.0</v>
      </c>
      <c r="B14" s="1" t="s">
        <v>135</v>
      </c>
      <c r="C14" s="1" t="s">
        <v>79</v>
      </c>
      <c r="D14" s="6">
        <v>41439.0</v>
      </c>
      <c r="E14" s="6">
        <v>43077.0</v>
      </c>
      <c r="F14" s="6">
        <v>43081.0</v>
      </c>
      <c r="G14" s="8">
        <f t="shared" si="1"/>
        <v>4</v>
      </c>
      <c r="H14" s="1">
        <f t="shared" si="3"/>
        <v>4.484599589</v>
      </c>
      <c r="I14" s="1" t="s">
        <v>41</v>
      </c>
      <c r="J14" s="1" t="s">
        <v>136</v>
      </c>
      <c r="K14" s="1" t="s">
        <v>116</v>
      </c>
      <c r="L14" s="1" t="s">
        <v>62</v>
      </c>
      <c r="M14" s="1" t="s">
        <v>62</v>
      </c>
      <c r="N14" s="1" t="s">
        <v>62</v>
      </c>
      <c r="O14" s="1" t="s">
        <v>62</v>
      </c>
      <c r="P14" s="1" t="s">
        <v>62</v>
      </c>
      <c r="Q14" s="1" t="s">
        <v>63</v>
      </c>
      <c r="R14" s="1" t="s">
        <v>71</v>
      </c>
      <c r="S14" s="1" t="s">
        <v>71</v>
      </c>
      <c r="T14" s="1" t="s">
        <v>71</v>
      </c>
      <c r="U14" s="1" t="s">
        <v>63</v>
      </c>
      <c r="V14" s="1" t="s">
        <v>82</v>
      </c>
      <c r="W14" s="1" t="s">
        <v>65</v>
      </c>
      <c r="X14" s="1" t="s">
        <v>65</v>
      </c>
      <c r="Y14" s="1" t="s">
        <v>65</v>
      </c>
      <c r="Z14" s="1" t="s">
        <v>65</v>
      </c>
      <c r="AA14" s="1" t="s">
        <v>65</v>
      </c>
      <c r="AB14" s="1" t="s">
        <v>71</v>
      </c>
      <c r="AC14" s="1" t="s">
        <v>63</v>
      </c>
      <c r="AD14" s="1" t="s">
        <v>71</v>
      </c>
      <c r="AE14" s="1" t="s">
        <v>71</v>
      </c>
      <c r="AF14" s="1" t="s">
        <v>71</v>
      </c>
      <c r="AG14" s="1" t="s">
        <v>67</v>
      </c>
      <c r="AH14" s="1" t="s">
        <v>66</v>
      </c>
      <c r="AI14" s="1" t="s">
        <v>67</v>
      </c>
      <c r="AJ14" s="1" t="s">
        <v>71</v>
      </c>
      <c r="AK14" s="1" t="s">
        <v>71</v>
      </c>
      <c r="AL14" s="1" t="s">
        <v>119</v>
      </c>
      <c r="AM14" s="1" t="s">
        <v>119</v>
      </c>
      <c r="AN14" s="1" t="s">
        <v>91</v>
      </c>
      <c r="AO14" s="1" t="s">
        <v>84</v>
      </c>
      <c r="AP14" s="1" t="s">
        <v>71</v>
      </c>
      <c r="AQ14" s="1" t="s">
        <v>63</v>
      </c>
      <c r="AR14" s="1" t="s">
        <v>71</v>
      </c>
      <c r="AS14" s="1" t="s">
        <v>137</v>
      </c>
      <c r="AT14" s="1" t="s">
        <v>73</v>
      </c>
      <c r="AU14" s="1" t="s">
        <v>74</v>
      </c>
      <c r="AV14" s="1" t="s">
        <v>75</v>
      </c>
      <c r="AW14" s="1" t="s">
        <v>93</v>
      </c>
      <c r="AX14" s="1" t="s">
        <v>77</v>
      </c>
    </row>
    <row r="15" ht="14.25" customHeight="1">
      <c r="A15" s="1">
        <v>18.0</v>
      </c>
      <c r="B15" s="1" t="s">
        <v>138</v>
      </c>
      <c r="C15" s="1" t="s">
        <v>79</v>
      </c>
      <c r="D15" s="6">
        <v>41219.0</v>
      </c>
      <c r="E15" s="6">
        <v>43126.0</v>
      </c>
      <c r="F15" s="6">
        <v>43129.0</v>
      </c>
      <c r="G15" s="8">
        <f t="shared" si="1"/>
        <v>3</v>
      </c>
      <c r="H15" s="8">
        <f t="shared" si="3"/>
        <v>5.221081451</v>
      </c>
      <c r="I15" s="1" t="s">
        <v>41</v>
      </c>
      <c r="J15" s="1" t="s">
        <v>139</v>
      </c>
      <c r="K15" s="1" t="s">
        <v>61</v>
      </c>
      <c r="L15" s="1" t="s">
        <v>62</v>
      </c>
      <c r="M15" s="1" t="s">
        <v>61</v>
      </c>
      <c r="N15" s="1" t="s">
        <v>62</v>
      </c>
      <c r="O15" s="1" t="s">
        <v>61</v>
      </c>
      <c r="P15" s="1" t="s">
        <v>62</v>
      </c>
      <c r="Q15" s="1" t="s">
        <v>63</v>
      </c>
      <c r="R15" s="1" t="s">
        <v>63</v>
      </c>
      <c r="S15" s="1" t="s">
        <v>71</v>
      </c>
      <c r="T15" s="1" t="s">
        <v>63</v>
      </c>
      <c r="U15" s="1" t="s">
        <v>63</v>
      </c>
      <c r="V15" s="1" t="s">
        <v>140</v>
      </c>
      <c r="W15" s="1" t="s">
        <v>65</v>
      </c>
      <c r="X15" s="1" t="s">
        <v>140</v>
      </c>
      <c r="Y15" s="1" t="s">
        <v>65</v>
      </c>
      <c r="Z15" s="1" t="s">
        <v>140</v>
      </c>
      <c r="AA15" s="1" t="s">
        <v>65</v>
      </c>
      <c r="AB15" s="1" t="s">
        <v>63</v>
      </c>
      <c r="AC15" s="1" t="s">
        <v>63</v>
      </c>
      <c r="AD15" s="1" t="s">
        <v>63</v>
      </c>
      <c r="AE15" s="1" t="s">
        <v>63</v>
      </c>
      <c r="AF15" s="1" t="s">
        <v>63</v>
      </c>
      <c r="AG15" s="1" t="s">
        <v>67</v>
      </c>
      <c r="AH15" s="1" t="s">
        <v>66</v>
      </c>
      <c r="AI15" s="1" t="s">
        <v>67</v>
      </c>
      <c r="AJ15" s="1" t="s">
        <v>63</v>
      </c>
      <c r="AK15" s="1" t="s">
        <v>63</v>
      </c>
      <c r="AL15" s="1" t="s">
        <v>119</v>
      </c>
      <c r="AM15" s="1" t="s">
        <v>119</v>
      </c>
      <c r="AN15" s="1" t="s">
        <v>91</v>
      </c>
      <c r="AO15" s="1" t="s">
        <v>91</v>
      </c>
      <c r="AP15" s="1" t="s">
        <v>63</v>
      </c>
      <c r="AQ15" s="1" t="s">
        <v>63</v>
      </c>
      <c r="AR15" s="1" t="s">
        <v>63</v>
      </c>
      <c r="AS15" s="1"/>
      <c r="AT15" s="1" t="s">
        <v>73</v>
      </c>
      <c r="AU15" s="1" t="s">
        <v>74</v>
      </c>
      <c r="AV15" s="1" t="s">
        <v>75</v>
      </c>
      <c r="AW15" s="1" t="s">
        <v>76</v>
      </c>
      <c r="AX15" s="1" t="s">
        <v>77</v>
      </c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</row>
    <row r="16" ht="14.25" customHeight="1">
      <c r="A16" s="1">
        <v>19.0</v>
      </c>
      <c r="B16" s="1" t="s">
        <v>141</v>
      </c>
      <c r="C16" s="1" t="s">
        <v>79</v>
      </c>
      <c r="D16" s="15">
        <v>41254.0</v>
      </c>
      <c r="E16" s="6">
        <v>43126.0</v>
      </c>
      <c r="F16" s="16">
        <v>43132.0</v>
      </c>
      <c r="G16" s="8">
        <f t="shared" si="1"/>
        <v>6</v>
      </c>
      <c r="H16" s="8">
        <f t="shared" si="3"/>
        <v>5.125256674</v>
      </c>
      <c r="I16" s="1" t="s">
        <v>41</v>
      </c>
      <c r="J16" s="1" t="s">
        <v>142</v>
      </c>
      <c r="K16" s="1" t="s">
        <v>129</v>
      </c>
      <c r="L16" s="1" t="s">
        <v>62</v>
      </c>
      <c r="M16" s="1" t="s">
        <v>62</v>
      </c>
      <c r="N16" s="1" t="s">
        <v>62</v>
      </c>
      <c r="O16" s="1" t="s">
        <v>62</v>
      </c>
      <c r="P16" s="1" t="s">
        <v>62</v>
      </c>
      <c r="Q16" s="1" t="s">
        <v>63</v>
      </c>
      <c r="R16" s="1" t="s">
        <v>71</v>
      </c>
      <c r="S16" s="1" t="s">
        <v>71</v>
      </c>
      <c r="T16" s="1" t="s">
        <v>63</v>
      </c>
      <c r="U16" s="1" t="s">
        <v>71</v>
      </c>
      <c r="V16" s="1" t="s">
        <v>129</v>
      </c>
      <c r="W16" s="1" t="s">
        <v>65</v>
      </c>
      <c r="X16" s="1" t="s">
        <v>65</v>
      </c>
      <c r="Y16" s="1" t="s">
        <v>65</v>
      </c>
      <c r="Z16" s="1" t="s">
        <v>65</v>
      </c>
      <c r="AA16" s="1" t="s">
        <v>65</v>
      </c>
      <c r="AB16" s="1" t="s">
        <v>63</v>
      </c>
      <c r="AC16" s="1" t="s">
        <v>63</v>
      </c>
      <c r="AD16" s="1" t="s">
        <v>63</v>
      </c>
      <c r="AE16" s="1" t="s">
        <v>63</v>
      </c>
      <c r="AF16" s="1" t="s">
        <v>63</v>
      </c>
      <c r="AG16" s="1" t="s">
        <v>67</v>
      </c>
      <c r="AH16" s="1" t="s">
        <v>67</v>
      </c>
      <c r="AI16" s="1" t="s">
        <v>66</v>
      </c>
      <c r="AJ16" s="1" t="s">
        <v>63</v>
      </c>
      <c r="AK16" s="1" t="s">
        <v>63</v>
      </c>
      <c r="AL16" s="1" t="s">
        <v>119</v>
      </c>
      <c r="AM16" s="1" t="s">
        <v>143</v>
      </c>
      <c r="AN16" s="1" t="s">
        <v>70</v>
      </c>
      <c r="AO16" s="1" t="s">
        <v>70</v>
      </c>
      <c r="AP16" s="1" t="s">
        <v>71</v>
      </c>
      <c r="AQ16" s="1" t="s">
        <v>63</v>
      </c>
      <c r="AR16" s="1" t="s">
        <v>63</v>
      </c>
      <c r="AS16" s="1"/>
      <c r="AT16" s="1" t="s">
        <v>73</v>
      </c>
      <c r="AU16" s="1" t="s">
        <v>74</v>
      </c>
      <c r="AV16" s="1" t="s">
        <v>75</v>
      </c>
      <c r="AW16" s="1" t="s">
        <v>93</v>
      </c>
      <c r="AX16" s="1" t="s">
        <v>77</v>
      </c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</row>
    <row r="17" ht="14.25" customHeight="1">
      <c r="A17" s="1">
        <v>20.0</v>
      </c>
      <c r="B17" s="1" t="s">
        <v>144</v>
      </c>
      <c r="C17" s="1" t="s">
        <v>55</v>
      </c>
      <c r="D17" s="15">
        <v>41444.0</v>
      </c>
      <c r="E17" s="6">
        <v>43126.0</v>
      </c>
      <c r="F17" s="6">
        <v>43129.0</v>
      </c>
      <c r="G17" s="8">
        <f t="shared" si="1"/>
        <v>3</v>
      </c>
      <c r="H17" s="8">
        <f t="shared" si="3"/>
        <v>4.605065024</v>
      </c>
      <c r="I17" s="1" t="s">
        <v>41</v>
      </c>
      <c r="J17" s="1" t="s">
        <v>80</v>
      </c>
      <c r="K17" s="1" t="s">
        <v>61</v>
      </c>
      <c r="L17" s="1" t="s">
        <v>62</v>
      </c>
      <c r="M17" s="1" t="s">
        <v>62</v>
      </c>
      <c r="N17" s="1" t="s">
        <v>62</v>
      </c>
      <c r="O17" s="1" t="s">
        <v>61</v>
      </c>
      <c r="P17" s="1" t="s">
        <v>62</v>
      </c>
      <c r="Q17" s="1" t="s">
        <v>63</v>
      </c>
      <c r="R17" s="1" t="s">
        <v>63</v>
      </c>
      <c r="S17" s="1" t="s">
        <v>63</v>
      </c>
      <c r="T17" s="1" t="s">
        <v>63</v>
      </c>
      <c r="U17" s="1" t="s">
        <v>63</v>
      </c>
      <c r="V17" s="1" t="s">
        <v>140</v>
      </c>
      <c r="W17" s="1" t="s">
        <v>65</v>
      </c>
      <c r="X17" s="1" t="s">
        <v>65</v>
      </c>
      <c r="Y17" s="1" t="s">
        <v>65</v>
      </c>
      <c r="Z17" s="1" t="s">
        <v>140</v>
      </c>
      <c r="AA17" s="1" t="s">
        <v>65</v>
      </c>
      <c r="AB17" s="1" t="s">
        <v>63</v>
      </c>
      <c r="AC17" s="1" t="s">
        <v>63</v>
      </c>
      <c r="AD17" s="1" t="s">
        <v>63</v>
      </c>
      <c r="AE17" s="1" t="s">
        <v>63</v>
      </c>
      <c r="AF17" s="1" t="s">
        <v>63</v>
      </c>
      <c r="AG17" s="1" t="s">
        <v>67</v>
      </c>
      <c r="AH17" s="1" t="s">
        <v>66</v>
      </c>
      <c r="AI17" s="1" t="s">
        <v>67</v>
      </c>
      <c r="AJ17" s="1" t="s">
        <v>63</v>
      </c>
      <c r="AK17" s="1" t="s">
        <v>63</v>
      </c>
      <c r="AL17" s="1" t="s">
        <v>119</v>
      </c>
      <c r="AM17" s="1" t="s">
        <v>119</v>
      </c>
      <c r="AN17" s="1" t="s">
        <v>91</v>
      </c>
      <c r="AO17" s="1" t="s">
        <v>84</v>
      </c>
      <c r="AP17" s="1" t="s">
        <v>63</v>
      </c>
      <c r="AQ17" s="1" t="s">
        <v>63</v>
      </c>
      <c r="AR17" s="1" t="s">
        <v>63</v>
      </c>
      <c r="AS17" s="1"/>
      <c r="AT17" s="1" t="s">
        <v>73</v>
      </c>
      <c r="AU17" s="1" t="s">
        <v>74</v>
      </c>
      <c r="AV17" s="1" t="s">
        <v>75</v>
      </c>
      <c r="AW17" s="1" t="s">
        <v>76</v>
      </c>
      <c r="AX17" s="1" t="s">
        <v>94</v>
      </c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</row>
    <row r="18" ht="14.25" customHeight="1">
      <c r="A18" s="1">
        <v>23.0</v>
      </c>
      <c r="B18" s="1" t="s">
        <v>145</v>
      </c>
      <c r="C18" s="1" t="s">
        <v>79</v>
      </c>
      <c r="D18" s="17">
        <v>41406.0</v>
      </c>
      <c r="E18" s="6">
        <v>43126.0</v>
      </c>
      <c r="F18" s="6">
        <v>43129.0</v>
      </c>
      <c r="G18" s="8">
        <f t="shared" si="1"/>
        <v>3</v>
      </c>
      <c r="H18" s="8">
        <f t="shared" si="3"/>
        <v>4.709103354</v>
      </c>
      <c r="I18" s="1" t="s">
        <v>41</v>
      </c>
      <c r="J18" s="1" t="s">
        <v>146</v>
      </c>
      <c r="K18" s="1" t="s">
        <v>61</v>
      </c>
      <c r="L18" s="1" t="s">
        <v>62</v>
      </c>
      <c r="M18" s="1" t="s">
        <v>61</v>
      </c>
      <c r="N18" s="1" t="s">
        <v>62</v>
      </c>
      <c r="O18" s="1" t="s">
        <v>61</v>
      </c>
      <c r="P18" s="1" t="s">
        <v>62</v>
      </c>
      <c r="Q18" s="1" t="s">
        <v>71</v>
      </c>
      <c r="R18" s="1" t="s">
        <v>63</v>
      </c>
      <c r="S18" s="1" t="s">
        <v>71</v>
      </c>
      <c r="T18" s="1" t="s">
        <v>71</v>
      </c>
      <c r="U18" s="1" t="s">
        <v>63</v>
      </c>
      <c r="V18" s="1" t="s">
        <v>140</v>
      </c>
      <c r="W18" s="1" t="s">
        <v>65</v>
      </c>
      <c r="X18" s="1" t="s">
        <v>140</v>
      </c>
      <c r="Y18" s="1" t="s">
        <v>65</v>
      </c>
      <c r="Z18" s="1" t="s">
        <v>140</v>
      </c>
      <c r="AA18" s="1" t="s">
        <v>65</v>
      </c>
      <c r="AB18" s="1" t="s">
        <v>63</v>
      </c>
      <c r="AC18" s="1" t="s">
        <v>71</v>
      </c>
      <c r="AD18" s="1" t="s">
        <v>63</v>
      </c>
      <c r="AE18" s="1" t="s">
        <v>71</v>
      </c>
      <c r="AF18" s="1" t="s">
        <v>63</v>
      </c>
      <c r="AG18" s="1" t="s">
        <v>67</v>
      </c>
      <c r="AH18" s="1" t="s">
        <v>67</v>
      </c>
      <c r="AI18" s="1" t="s">
        <v>66</v>
      </c>
      <c r="AJ18" s="1" t="s">
        <v>71</v>
      </c>
      <c r="AK18" s="1" t="s">
        <v>63</v>
      </c>
      <c r="AL18" s="1" t="s">
        <v>119</v>
      </c>
      <c r="AM18" s="1" t="s">
        <v>119</v>
      </c>
      <c r="AN18" s="1" t="s">
        <v>91</v>
      </c>
      <c r="AO18" s="1" t="s">
        <v>91</v>
      </c>
      <c r="AP18" s="1" t="s">
        <v>71</v>
      </c>
      <c r="AQ18" s="1" t="s">
        <v>63</v>
      </c>
      <c r="AR18" s="1" t="s">
        <v>63</v>
      </c>
      <c r="AS18" s="1"/>
      <c r="AT18" s="1" t="s">
        <v>73</v>
      </c>
      <c r="AU18" s="1" t="s">
        <v>73</v>
      </c>
      <c r="AV18" s="1" t="s">
        <v>75</v>
      </c>
      <c r="AW18" s="1" t="s">
        <v>76</v>
      </c>
      <c r="AX18" s="1" t="s">
        <v>94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r="19" ht="14.25" customHeight="1">
      <c r="A19" s="18">
        <v>24.0</v>
      </c>
      <c r="B19" s="1" t="s">
        <v>148</v>
      </c>
      <c r="C19" s="1" t="s">
        <v>79</v>
      </c>
      <c r="D19" s="16">
        <v>41751.0</v>
      </c>
      <c r="E19" s="16">
        <v>43133.0</v>
      </c>
      <c r="F19" s="7">
        <v>43136.0</v>
      </c>
      <c r="G19" s="8">
        <f t="shared" si="1"/>
        <v>3</v>
      </c>
      <c r="H19" s="8">
        <f t="shared" si="3"/>
        <v>3.783709788</v>
      </c>
      <c r="I19" s="1" t="s">
        <v>118</v>
      </c>
      <c r="J19" s="1" t="s">
        <v>149</v>
      </c>
      <c r="K19" s="1" t="s">
        <v>61</v>
      </c>
      <c r="L19" s="1" t="s">
        <v>62</v>
      </c>
      <c r="M19" s="1" t="s">
        <v>62</v>
      </c>
      <c r="N19" s="1" t="s">
        <v>62</v>
      </c>
      <c r="O19" s="1" t="s">
        <v>62</v>
      </c>
      <c r="P19" s="1" t="s">
        <v>62</v>
      </c>
      <c r="Q19" s="1" t="s">
        <v>63</v>
      </c>
      <c r="R19" s="1" t="s">
        <v>71</v>
      </c>
      <c r="S19" s="1" t="s">
        <v>71</v>
      </c>
      <c r="T19" s="1" t="s">
        <v>71</v>
      </c>
      <c r="U19" s="1" t="s">
        <v>71</v>
      </c>
      <c r="V19" s="1" t="s">
        <v>140</v>
      </c>
      <c r="W19" s="1" t="s">
        <v>65</v>
      </c>
      <c r="X19" s="1" t="s">
        <v>65</v>
      </c>
      <c r="Y19" s="1" t="s">
        <v>151</v>
      </c>
      <c r="Z19" s="1" t="s">
        <v>65</v>
      </c>
      <c r="AA19" s="1" t="s">
        <v>65</v>
      </c>
      <c r="AB19" s="1" t="s">
        <v>71</v>
      </c>
      <c r="AC19" s="1" t="s">
        <v>71</v>
      </c>
      <c r="AD19" s="1" t="s">
        <v>71</v>
      </c>
      <c r="AE19" s="1" t="s">
        <v>71</v>
      </c>
      <c r="AF19" s="1" t="s">
        <v>71</v>
      </c>
      <c r="AG19" s="1" t="s">
        <v>67</v>
      </c>
      <c r="AH19" s="1" t="s">
        <v>66</v>
      </c>
      <c r="AI19" s="1" t="s">
        <v>67</v>
      </c>
      <c r="AJ19" s="1" t="s">
        <v>71</v>
      </c>
      <c r="AK19" s="1" t="s">
        <v>71</v>
      </c>
      <c r="AL19" s="1" t="s">
        <v>119</v>
      </c>
      <c r="AM19" s="1" t="s">
        <v>119</v>
      </c>
      <c r="AN19" s="1" t="s">
        <v>91</v>
      </c>
      <c r="AO19" s="1" t="s">
        <v>91</v>
      </c>
      <c r="AP19" s="1" t="s">
        <v>71</v>
      </c>
      <c r="AQ19" s="1" t="s">
        <v>71</v>
      </c>
      <c r="AR19" s="1" t="s">
        <v>71</v>
      </c>
      <c r="AS19" s="1" t="s">
        <v>85</v>
      </c>
      <c r="AT19" s="1" t="s">
        <v>73</v>
      </c>
      <c r="AU19" s="1" t="s">
        <v>74</v>
      </c>
      <c r="AV19" s="1" t="s">
        <v>86</v>
      </c>
      <c r="AW19" s="1" t="s">
        <v>93</v>
      </c>
      <c r="AX19" s="1" t="s">
        <v>94</v>
      </c>
    </row>
    <row r="20" ht="14.25" customHeight="1">
      <c r="A20" s="18">
        <v>26.0</v>
      </c>
      <c r="B20" s="1" t="s">
        <v>154</v>
      </c>
      <c r="C20" s="1" t="s">
        <v>79</v>
      </c>
      <c r="D20" s="23">
        <v>41592.0</v>
      </c>
      <c r="E20" s="16">
        <v>43133.0</v>
      </c>
      <c r="F20" s="7">
        <v>43136.0</v>
      </c>
      <c r="G20" s="8">
        <f t="shared" si="1"/>
        <v>3</v>
      </c>
      <c r="H20" s="8">
        <f t="shared" si="3"/>
        <v>4.219028063</v>
      </c>
      <c r="I20" s="1" t="s">
        <v>118</v>
      </c>
      <c r="J20" s="1" t="s">
        <v>158</v>
      </c>
      <c r="K20" s="1" t="s">
        <v>61</v>
      </c>
      <c r="L20" s="1" t="s">
        <v>62</v>
      </c>
      <c r="M20" s="1" t="s">
        <v>62</v>
      </c>
      <c r="N20" s="1" t="s">
        <v>62</v>
      </c>
      <c r="O20" s="1" t="s">
        <v>62</v>
      </c>
      <c r="P20" s="1" t="s">
        <v>62</v>
      </c>
      <c r="Q20" s="1" t="s">
        <v>71</v>
      </c>
      <c r="R20" s="1" t="s">
        <v>63</v>
      </c>
      <c r="S20" s="1" t="s">
        <v>63</v>
      </c>
      <c r="T20" s="1" t="s">
        <v>63</v>
      </c>
      <c r="U20" s="1" t="s">
        <v>71</v>
      </c>
      <c r="V20" s="1" t="s">
        <v>140</v>
      </c>
      <c r="W20" s="1" t="s">
        <v>65</v>
      </c>
      <c r="X20" s="1" t="s">
        <v>65</v>
      </c>
      <c r="Y20" s="1" t="s">
        <v>151</v>
      </c>
      <c r="Z20" s="1" t="s">
        <v>65</v>
      </c>
      <c r="AA20" s="1" t="s">
        <v>65</v>
      </c>
      <c r="AB20" s="1" t="s">
        <v>71</v>
      </c>
      <c r="AC20" s="1" t="s">
        <v>63</v>
      </c>
      <c r="AD20" s="1" t="s">
        <v>71</v>
      </c>
      <c r="AE20" s="1" t="s">
        <v>63</v>
      </c>
      <c r="AF20" s="1" t="s">
        <v>71</v>
      </c>
      <c r="AG20" s="1" t="s">
        <v>67</v>
      </c>
      <c r="AH20" s="1" t="s">
        <v>66</v>
      </c>
      <c r="AI20" s="1" t="s">
        <v>66</v>
      </c>
      <c r="AJ20" s="1" t="s">
        <v>63</v>
      </c>
      <c r="AK20" s="1" t="s">
        <v>71</v>
      </c>
      <c r="AL20" s="1" t="s">
        <v>119</v>
      </c>
      <c r="AM20" s="1" t="s">
        <v>119</v>
      </c>
      <c r="AN20" s="1" t="s">
        <v>91</v>
      </c>
      <c r="AO20" s="1" t="s">
        <v>91</v>
      </c>
      <c r="AP20" s="1" t="s">
        <v>63</v>
      </c>
      <c r="AQ20" s="1" t="s">
        <v>71</v>
      </c>
      <c r="AR20" s="1" t="s">
        <v>71</v>
      </c>
      <c r="AS20" s="1" t="s">
        <v>72</v>
      </c>
      <c r="AT20" s="1" t="s">
        <v>73</v>
      </c>
      <c r="AU20" s="1" t="s">
        <v>74</v>
      </c>
      <c r="AV20" s="1" t="s">
        <v>75</v>
      </c>
      <c r="AW20" s="1" t="s">
        <v>76</v>
      </c>
      <c r="AX20" s="1" t="s">
        <v>94</v>
      </c>
      <c r="AZ20" s="1" t="s">
        <v>159</v>
      </c>
    </row>
    <row r="21" ht="14.25" customHeight="1">
      <c r="A21" s="18">
        <v>27.0</v>
      </c>
      <c r="B21" s="1" t="s">
        <v>160</v>
      </c>
      <c r="C21" s="1" t="s">
        <v>79</v>
      </c>
      <c r="D21" s="16">
        <v>41301.0</v>
      </c>
      <c r="E21" s="16">
        <v>43133.0</v>
      </c>
      <c r="F21" s="7">
        <v>43136.0</v>
      </c>
      <c r="G21" s="8">
        <f t="shared" si="1"/>
        <v>3</v>
      </c>
      <c r="H21" s="8">
        <f t="shared" si="3"/>
        <v>5.015742642</v>
      </c>
      <c r="I21" s="1" t="s">
        <v>118</v>
      </c>
      <c r="J21" s="1" t="s">
        <v>161</v>
      </c>
      <c r="K21" s="1" t="s">
        <v>61</v>
      </c>
      <c r="L21" s="1" t="s">
        <v>62</v>
      </c>
      <c r="M21" s="1" t="s">
        <v>62</v>
      </c>
      <c r="N21" s="1" t="s">
        <v>62</v>
      </c>
      <c r="O21" s="1" t="s">
        <v>62</v>
      </c>
      <c r="P21" s="1" t="s">
        <v>62</v>
      </c>
      <c r="Q21" s="1" t="s">
        <v>71</v>
      </c>
      <c r="R21" s="1" t="s">
        <v>63</v>
      </c>
      <c r="S21" s="1" t="s">
        <v>71</v>
      </c>
      <c r="T21" s="1" t="s">
        <v>71</v>
      </c>
      <c r="U21" s="1" t="s">
        <v>63</v>
      </c>
      <c r="V21" s="1" t="s">
        <v>162</v>
      </c>
      <c r="W21" s="1" t="s">
        <v>65</v>
      </c>
      <c r="X21" s="1" t="s">
        <v>65</v>
      </c>
      <c r="Y21" s="1" t="s">
        <v>151</v>
      </c>
      <c r="Z21" s="1" t="s">
        <v>65</v>
      </c>
      <c r="AA21" s="1" t="s">
        <v>65</v>
      </c>
      <c r="AB21" s="1" t="s">
        <v>63</v>
      </c>
      <c r="AC21" s="1" t="s">
        <v>63</v>
      </c>
      <c r="AD21" s="1" t="s">
        <v>63</v>
      </c>
      <c r="AE21" s="1" t="s">
        <v>63</v>
      </c>
      <c r="AF21" s="1" t="s">
        <v>63</v>
      </c>
      <c r="AG21" s="1" t="s">
        <v>67</v>
      </c>
      <c r="AH21" s="1" t="s">
        <v>66</v>
      </c>
      <c r="AI21" s="1" t="s">
        <v>66</v>
      </c>
      <c r="AJ21" s="1" t="s">
        <v>63</v>
      </c>
      <c r="AK21" s="1" t="s">
        <v>63</v>
      </c>
      <c r="AL21" s="1" t="s">
        <v>164</v>
      </c>
      <c r="AM21" s="1" t="s">
        <v>129</v>
      </c>
      <c r="AN21" s="1" t="s">
        <v>84</v>
      </c>
      <c r="AO21" s="1" t="s">
        <v>91</v>
      </c>
      <c r="AP21" s="1" t="s">
        <v>63</v>
      </c>
      <c r="AQ21" s="1" t="s">
        <v>63</v>
      </c>
      <c r="AR21" s="1" t="s">
        <v>71</v>
      </c>
      <c r="AS21" s="1" t="s">
        <v>85</v>
      </c>
      <c r="AT21" s="1" t="s">
        <v>73</v>
      </c>
      <c r="AU21" s="1" t="s">
        <v>74</v>
      </c>
      <c r="AV21" s="1" t="s">
        <v>75</v>
      </c>
      <c r="AW21" s="1" t="s">
        <v>76</v>
      </c>
      <c r="AX21" s="1" t="s">
        <v>94</v>
      </c>
    </row>
    <row r="22" ht="14.25" customHeight="1">
      <c r="A22" s="18">
        <v>28.0</v>
      </c>
      <c r="B22" s="1" t="s">
        <v>165</v>
      </c>
      <c r="C22" s="1" t="s">
        <v>79</v>
      </c>
      <c r="D22" s="16">
        <v>41500.0</v>
      </c>
      <c r="E22" s="16">
        <v>43133.0</v>
      </c>
      <c r="F22" s="7">
        <v>43140.0</v>
      </c>
      <c r="G22" s="8">
        <f t="shared" si="1"/>
        <v>7</v>
      </c>
      <c r="H22" s="8">
        <f t="shared" si="3"/>
        <v>4.470910335</v>
      </c>
      <c r="I22" s="1" t="s">
        <v>118</v>
      </c>
      <c r="J22" s="1" t="s">
        <v>166</v>
      </c>
      <c r="K22" s="1" t="s">
        <v>61</v>
      </c>
      <c r="L22" s="1" t="s">
        <v>62</v>
      </c>
      <c r="M22" s="1" t="s">
        <v>62</v>
      </c>
      <c r="N22" s="1" t="s">
        <v>62</v>
      </c>
      <c r="O22" s="1" t="s">
        <v>62</v>
      </c>
      <c r="P22" s="1" t="s">
        <v>62</v>
      </c>
      <c r="Q22" s="1" t="s">
        <v>71</v>
      </c>
      <c r="R22" s="1" t="s">
        <v>71</v>
      </c>
      <c r="S22" s="1" t="s">
        <v>71</v>
      </c>
      <c r="T22" s="1" t="s">
        <v>71</v>
      </c>
      <c r="U22" s="1" t="s">
        <v>71</v>
      </c>
      <c r="V22" s="1" t="s">
        <v>61</v>
      </c>
      <c r="W22" s="1" t="s">
        <v>65</v>
      </c>
      <c r="X22" s="1" t="s">
        <v>65</v>
      </c>
      <c r="Y22" s="1" t="s">
        <v>151</v>
      </c>
      <c r="Z22" s="1" t="s">
        <v>65</v>
      </c>
      <c r="AA22" s="1" t="s">
        <v>65</v>
      </c>
      <c r="AB22" s="1" t="s">
        <v>71</v>
      </c>
      <c r="AC22" s="1" t="s">
        <v>71</v>
      </c>
      <c r="AD22" s="1" t="s">
        <v>71</v>
      </c>
      <c r="AE22" s="1" t="s">
        <v>63</v>
      </c>
      <c r="AF22" s="1" t="s">
        <v>71</v>
      </c>
      <c r="AG22" s="1" t="s">
        <v>67</v>
      </c>
      <c r="AH22" s="1" t="s">
        <v>66</v>
      </c>
      <c r="AI22" s="1" t="s">
        <v>66</v>
      </c>
      <c r="AJ22" s="1" t="s">
        <v>71</v>
      </c>
      <c r="AK22" s="1" t="s">
        <v>71</v>
      </c>
      <c r="AL22" s="1" t="s">
        <v>61</v>
      </c>
      <c r="AM22" s="1" t="s">
        <v>119</v>
      </c>
      <c r="AN22" s="1" t="s">
        <v>91</v>
      </c>
      <c r="AO22" s="1" t="s">
        <v>84</v>
      </c>
      <c r="AP22" s="1" t="s">
        <v>71</v>
      </c>
      <c r="AQ22" s="1" t="s">
        <v>71</v>
      </c>
      <c r="AR22" s="1" t="s">
        <v>71</v>
      </c>
      <c r="AS22" s="1" t="s">
        <v>169</v>
      </c>
      <c r="AT22" s="1" t="s">
        <v>73</v>
      </c>
      <c r="AU22" s="1" t="s">
        <v>74</v>
      </c>
      <c r="AV22" s="1" t="s">
        <v>86</v>
      </c>
      <c r="AW22" s="1" t="s">
        <v>93</v>
      </c>
      <c r="AX22" s="1" t="s">
        <v>94</v>
      </c>
      <c r="AZ22" t="s">
        <v>170</v>
      </c>
    </row>
    <row r="23" ht="14.25" customHeight="1">
      <c r="A23" s="18">
        <v>29.0</v>
      </c>
      <c r="B23" s="1" t="s">
        <v>171</v>
      </c>
      <c r="C23" s="1" t="s">
        <v>55</v>
      </c>
      <c r="D23" s="6">
        <v>41766.0</v>
      </c>
      <c r="E23" s="6">
        <v>43139.0</v>
      </c>
      <c r="F23" s="6">
        <v>43143.0</v>
      </c>
      <c r="G23" s="8">
        <f t="shared" si="1"/>
        <v>4</v>
      </c>
      <c r="H23" s="8">
        <f t="shared" si="3"/>
        <v>3.759069131</v>
      </c>
      <c r="I23" s="1" t="s">
        <v>118</v>
      </c>
      <c r="J23" s="1" t="s">
        <v>60</v>
      </c>
      <c r="K23" s="1" t="s">
        <v>61</v>
      </c>
      <c r="L23" s="1" t="s">
        <v>62</v>
      </c>
      <c r="M23" s="1" t="s">
        <v>62</v>
      </c>
      <c r="N23" s="1" t="s">
        <v>62</v>
      </c>
      <c r="O23" s="1" t="s">
        <v>61</v>
      </c>
      <c r="P23" s="1" t="s">
        <v>62</v>
      </c>
      <c r="Q23" s="1" t="s">
        <v>71</v>
      </c>
      <c r="R23" s="1" t="s">
        <v>71</v>
      </c>
      <c r="S23" s="1" t="s">
        <v>71</v>
      </c>
      <c r="T23" s="1" t="s">
        <v>71</v>
      </c>
      <c r="U23" s="1" t="s">
        <v>63</v>
      </c>
      <c r="V23" s="1" t="s">
        <v>140</v>
      </c>
      <c r="W23" s="1" t="s">
        <v>65</v>
      </c>
      <c r="X23" s="1" t="s">
        <v>65</v>
      </c>
      <c r="Y23" s="1" t="s">
        <v>65</v>
      </c>
      <c r="Z23" s="1" t="s">
        <v>65</v>
      </c>
      <c r="AA23" s="1" t="s">
        <v>65</v>
      </c>
      <c r="AB23" s="1" t="s">
        <v>71</v>
      </c>
      <c r="AC23" s="1" t="s">
        <v>63</v>
      </c>
      <c r="AD23" s="1" t="s">
        <v>63</v>
      </c>
      <c r="AE23" s="1" t="s">
        <v>63</v>
      </c>
      <c r="AF23" s="1" t="s">
        <v>63</v>
      </c>
      <c r="AG23" s="1" t="s">
        <v>67</v>
      </c>
      <c r="AH23" s="1" t="s">
        <v>66</v>
      </c>
      <c r="AI23" s="1" t="s">
        <v>66</v>
      </c>
      <c r="AJ23" s="1" t="s">
        <v>63</v>
      </c>
      <c r="AK23" s="1" t="s">
        <v>63</v>
      </c>
      <c r="AL23" s="1" t="s">
        <v>132</v>
      </c>
      <c r="AM23" s="1" t="s">
        <v>132</v>
      </c>
      <c r="AN23" s="1" t="s">
        <v>91</v>
      </c>
      <c r="AO23" s="1" t="s">
        <v>84</v>
      </c>
      <c r="AP23" s="1" t="s">
        <v>63</v>
      </c>
      <c r="AQ23" s="1" t="s">
        <v>63</v>
      </c>
      <c r="AR23" s="1" t="s">
        <v>71</v>
      </c>
      <c r="AS23" s="1"/>
      <c r="AT23" s="1" t="s">
        <v>126</v>
      </c>
      <c r="AU23" s="1" t="s">
        <v>74</v>
      </c>
      <c r="AV23" s="1" t="s">
        <v>75</v>
      </c>
      <c r="AW23" s="1" t="s">
        <v>93</v>
      </c>
      <c r="AX23" s="1" t="s">
        <v>77</v>
      </c>
    </row>
    <row r="24" ht="14.25" customHeight="1">
      <c r="A24" s="18">
        <v>30.0</v>
      </c>
      <c r="B24" s="1" t="s">
        <v>172</v>
      </c>
      <c r="C24" s="1" t="s">
        <v>79</v>
      </c>
      <c r="D24" s="6">
        <v>41439.0</v>
      </c>
      <c r="E24" s="6">
        <v>43139.0</v>
      </c>
      <c r="F24" s="6">
        <v>43143.0</v>
      </c>
      <c r="G24" s="8">
        <f t="shared" si="1"/>
        <v>4</v>
      </c>
      <c r="H24" s="8">
        <f t="shared" si="3"/>
        <v>4.654346338</v>
      </c>
      <c r="I24" s="1" t="s">
        <v>118</v>
      </c>
      <c r="J24" s="1" t="s">
        <v>175</v>
      </c>
      <c r="K24" s="1" t="s">
        <v>61</v>
      </c>
      <c r="L24" s="1" t="s">
        <v>62</v>
      </c>
      <c r="M24" s="1" t="s">
        <v>62</v>
      </c>
      <c r="N24" s="1" t="s">
        <v>62</v>
      </c>
      <c r="O24" s="1" t="s">
        <v>62</v>
      </c>
      <c r="P24" s="1" t="s">
        <v>62</v>
      </c>
      <c r="Q24" s="1" t="s">
        <v>71</v>
      </c>
      <c r="R24" s="1" t="s">
        <v>63</v>
      </c>
      <c r="S24" s="1" t="s">
        <v>71</v>
      </c>
      <c r="T24" s="1" t="s">
        <v>71</v>
      </c>
      <c r="U24" s="1" t="s">
        <v>71</v>
      </c>
      <c r="V24" s="1" t="s">
        <v>178</v>
      </c>
      <c r="W24" s="1" t="s">
        <v>65</v>
      </c>
      <c r="X24" s="1" t="s">
        <v>65</v>
      </c>
      <c r="Y24" s="1" t="s">
        <v>65</v>
      </c>
      <c r="Z24" s="1" t="s">
        <v>65</v>
      </c>
      <c r="AA24" s="1" t="s">
        <v>65</v>
      </c>
      <c r="AB24" s="1" t="s">
        <v>71</v>
      </c>
      <c r="AC24" s="1" t="s">
        <v>71</v>
      </c>
      <c r="AD24" s="1" t="s">
        <v>63</v>
      </c>
      <c r="AE24" s="1" t="s">
        <v>71</v>
      </c>
      <c r="AF24" s="1" t="s">
        <v>71</v>
      </c>
      <c r="AG24" s="1" t="s">
        <v>67</v>
      </c>
      <c r="AH24" s="1" t="s">
        <v>67</v>
      </c>
      <c r="AI24" s="1" t="s">
        <v>66</v>
      </c>
      <c r="AJ24" s="1" t="s">
        <v>71</v>
      </c>
      <c r="AK24" s="1" t="s">
        <v>71</v>
      </c>
      <c r="AL24" s="1" t="s">
        <v>119</v>
      </c>
      <c r="AM24" s="1" t="s">
        <v>119</v>
      </c>
      <c r="AN24" s="1" t="s">
        <v>84</v>
      </c>
      <c r="AO24" s="1" t="s">
        <v>84</v>
      </c>
      <c r="AP24" s="1" t="s">
        <v>71</v>
      </c>
      <c r="AQ24" s="1" t="s">
        <v>71</v>
      </c>
      <c r="AR24" s="1" t="s">
        <v>63</v>
      </c>
      <c r="AS24" s="1" t="s">
        <v>179</v>
      </c>
      <c r="AT24" s="1" t="s">
        <v>73</v>
      </c>
      <c r="AU24" s="1" t="s">
        <v>74</v>
      </c>
      <c r="AV24" s="1" t="s">
        <v>86</v>
      </c>
      <c r="AW24" s="1" t="s">
        <v>76</v>
      </c>
      <c r="AX24" s="1" t="s">
        <v>94</v>
      </c>
    </row>
    <row r="25" ht="14.25" customHeight="1">
      <c r="A25" s="18">
        <v>31.0</v>
      </c>
      <c r="B25" s="1" t="s">
        <v>180</v>
      </c>
      <c r="C25" s="1" t="s">
        <v>79</v>
      </c>
      <c r="D25" s="6">
        <v>41538.0</v>
      </c>
      <c r="E25" s="6">
        <v>43139.0</v>
      </c>
      <c r="F25" s="6">
        <v>43143.0</v>
      </c>
      <c r="G25" s="8">
        <f t="shared" si="1"/>
        <v>4</v>
      </c>
      <c r="H25" s="8">
        <f t="shared" si="3"/>
        <v>4.38329911</v>
      </c>
      <c r="I25" s="1" t="s">
        <v>118</v>
      </c>
      <c r="J25" s="1" t="s">
        <v>181</v>
      </c>
      <c r="K25" s="1" t="s">
        <v>61</v>
      </c>
      <c r="L25" s="1" t="s">
        <v>62</v>
      </c>
      <c r="M25" s="1" t="s">
        <v>61</v>
      </c>
      <c r="N25" s="1" t="s">
        <v>62</v>
      </c>
      <c r="O25" s="1" t="s">
        <v>62</v>
      </c>
      <c r="P25" s="1" t="s">
        <v>62</v>
      </c>
      <c r="Q25" s="1" t="s">
        <v>71</v>
      </c>
      <c r="R25" s="1" t="s">
        <v>71</v>
      </c>
      <c r="S25" s="1" t="s">
        <v>71</v>
      </c>
      <c r="T25" s="1" t="s">
        <v>71</v>
      </c>
      <c r="U25" s="1" t="s">
        <v>71</v>
      </c>
      <c r="V25" s="1" t="s">
        <v>140</v>
      </c>
      <c r="W25" s="1" t="s">
        <v>65</v>
      </c>
      <c r="X25" s="1" t="s">
        <v>65</v>
      </c>
      <c r="Y25" s="1" t="s">
        <v>65</v>
      </c>
      <c r="Z25" s="1" t="s">
        <v>65</v>
      </c>
      <c r="AA25" s="1" t="s">
        <v>65</v>
      </c>
      <c r="AB25" s="1" t="s">
        <v>71</v>
      </c>
      <c r="AC25" s="1" t="s">
        <v>71</v>
      </c>
      <c r="AD25" s="1" t="s">
        <v>71</v>
      </c>
      <c r="AE25" s="1" t="s">
        <v>71</v>
      </c>
      <c r="AF25" s="1" t="s">
        <v>71</v>
      </c>
      <c r="AG25" s="1" t="s">
        <v>67</v>
      </c>
      <c r="AH25" s="1" t="s">
        <v>67</v>
      </c>
      <c r="AI25" s="1" t="s">
        <v>66</v>
      </c>
      <c r="AJ25" s="1" t="s">
        <v>71</v>
      </c>
      <c r="AK25" s="1" t="s">
        <v>71</v>
      </c>
      <c r="AL25" s="1" t="s">
        <v>119</v>
      </c>
      <c r="AM25" s="1" t="s">
        <v>119</v>
      </c>
      <c r="AN25" s="1" t="s">
        <v>84</v>
      </c>
      <c r="AO25" s="1" t="s">
        <v>84</v>
      </c>
      <c r="AP25" s="1" t="s">
        <v>71</v>
      </c>
      <c r="AQ25" s="1" t="s">
        <v>71</v>
      </c>
      <c r="AR25" s="1" t="s">
        <v>71</v>
      </c>
      <c r="AS25" s="1"/>
      <c r="AT25" s="1" t="s">
        <v>73</v>
      </c>
      <c r="AU25" s="1" t="s">
        <v>74</v>
      </c>
      <c r="AV25" s="1" t="s">
        <v>75</v>
      </c>
      <c r="AW25" s="1" t="s">
        <v>76</v>
      </c>
      <c r="AX25" s="1" t="s">
        <v>77</v>
      </c>
    </row>
    <row r="26" ht="14.25" customHeight="1">
      <c r="A26" s="18">
        <v>33.0</v>
      </c>
      <c r="B26" s="1" t="s">
        <v>182</v>
      </c>
      <c r="C26" s="1" t="s">
        <v>55</v>
      </c>
      <c r="D26" s="16">
        <v>41612.0</v>
      </c>
      <c r="E26" s="16">
        <v>43147.0</v>
      </c>
      <c r="F26" s="16">
        <v>43153.0</v>
      </c>
      <c r="G26" s="18">
        <v>6.0</v>
      </c>
      <c r="H26" s="18">
        <v>4.2</v>
      </c>
      <c r="I26" s="1" t="s">
        <v>118</v>
      </c>
      <c r="J26" s="1" t="s">
        <v>96</v>
      </c>
      <c r="K26" s="1" t="s">
        <v>61</v>
      </c>
      <c r="L26" s="1" t="s">
        <v>62</v>
      </c>
      <c r="M26" s="1" t="s">
        <v>62</v>
      </c>
      <c r="N26" s="1" t="s">
        <v>62</v>
      </c>
      <c r="O26" s="1" t="s">
        <v>62</v>
      </c>
      <c r="P26" s="1" t="s">
        <v>62</v>
      </c>
      <c r="Q26" s="1" t="s">
        <v>63</v>
      </c>
      <c r="R26" s="1" t="s">
        <v>63</v>
      </c>
      <c r="S26" s="1" t="s">
        <v>71</v>
      </c>
      <c r="T26" s="1" t="s">
        <v>63</v>
      </c>
      <c r="U26" s="1" t="s">
        <v>71</v>
      </c>
      <c r="V26" s="1" t="s">
        <v>140</v>
      </c>
      <c r="W26" s="1" t="s">
        <v>65</v>
      </c>
      <c r="X26" s="1" t="s">
        <v>140</v>
      </c>
      <c r="Y26" s="1" t="s">
        <v>65</v>
      </c>
      <c r="Z26" s="1" t="s">
        <v>65</v>
      </c>
      <c r="AA26" s="1" t="s">
        <v>65</v>
      </c>
      <c r="AB26" s="1" t="s">
        <v>63</v>
      </c>
      <c r="AC26" s="1" t="s">
        <v>71</v>
      </c>
      <c r="AD26" s="1" t="s">
        <v>71</v>
      </c>
      <c r="AE26" s="1" t="s">
        <v>63</v>
      </c>
      <c r="AF26" s="1" t="s">
        <v>71</v>
      </c>
      <c r="AG26" s="1" t="s">
        <v>67</v>
      </c>
      <c r="AH26" s="1" t="s">
        <v>66</v>
      </c>
      <c r="AI26" s="1" t="s">
        <v>67</v>
      </c>
      <c r="AJ26" s="1" t="s">
        <v>63</v>
      </c>
      <c r="AK26" s="1" t="s">
        <v>63</v>
      </c>
      <c r="AL26" s="1" t="s">
        <v>119</v>
      </c>
      <c r="AM26" s="1" t="s">
        <v>119</v>
      </c>
      <c r="AN26" s="1" t="s">
        <v>84</v>
      </c>
      <c r="AO26" s="1" t="s">
        <v>84</v>
      </c>
      <c r="AP26" s="1" t="s">
        <v>63</v>
      </c>
      <c r="AQ26" s="1" t="s">
        <v>63</v>
      </c>
      <c r="AR26" s="1" t="s">
        <v>63</v>
      </c>
      <c r="AS26" s="1"/>
      <c r="AT26" s="1" t="s">
        <v>126</v>
      </c>
      <c r="AU26" s="1" t="s">
        <v>74</v>
      </c>
      <c r="AV26" s="1" t="s">
        <v>86</v>
      </c>
      <c r="AW26" s="1" t="s">
        <v>76</v>
      </c>
      <c r="AX26" s="1" t="s">
        <v>94</v>
      </c>
    </row>
    <row r="27" ht="15.75" customHeight="1">
      <c r="A27" s="18">
        <v>34.0</v>
      </c>
      <c r="B27" s="1" t="s">
        <v>183</v>
      </c>
      <c r="C27" s="1" t="s">
        <v>55</v>
      </c>
      <c r="D27" s="16">
        <v>41816.0</v>
      </c>
      <c r="E27" s="16">
        <v>43147.0</v>
      </c>
      <c r="F27" s="16">
        <v>43153.0</v>
      </c>
      <c r="G27" s="18">
        <v>6.0</v>
      </c>
      <c r="H27" s="18">
        <v>3.64</v>
      </c>
      <c r="I27" s="1" t="s">
        <v>118</v>
      </c>
      <c r="J27" s="1" t="s">
        <v>101</v>
      </c>
      <c r="K27" s="1" t="s">
        <v>61</v>
      </c>
      <c r="L27" s="1" t="s">
        <v>62</v>
      </c>
      <c r="M27" s="1" t="s">
        <v>61</v>
      </c>
      <c r="N27" s="1" t="s">
        <v>62</v>
      </c>
      <c r="O27" s="1" t="s">
        <v>61</v>
      </c>
      <c r="P27" s="1" t="s">
        <v>61</v>
      </c>
      <c r="Q27" s="1" t="s">
        <v>63</v>
      </c>
      <c r="R27" s="1" t="s">
        <v>63</v>
      </c>
      <c r="S27" s="1" t="s">
        <v>63</v>
      </c>
      <c r="T27" s="1" t="s">
        <v>63</v>
      </c>
      <c r="U27" s="1" t="s">
        <v>63</v>
      </c>
      <c r="V27" s="1" t="s">
        <v>140</v>
      </c>
      <c r="W27" s="1" t="s">
        <v>65</v>
      </c>
      <c r="X27" s="1" t="s">
        <v>140</v>
      </c>
      <c r="Y27" s="1" t="s">
        <v>65</v>
      </c>
      <c r="Z27" s="1" t="s">
        <v>140</v>
      </c>
      <c r="AA27" s="1" t="s">
        <v>65</v>
      </c>
      <c r="AB27" s="1" t="s">
        <v>63</v>
      </c>
      <c r="AC27" s="1" t="s">
        <v>63</v>
      </c>
      <c r="AD27" s="1" t="s">
        <v>63</v>
      </c>
      <c r="AE27" s="1" t="s">
        <v>63</v>
      </c>
      <c r="AF27" s="1" t="s">
        <v>63</v>
      </c>
      <c r="AG27" s="1" t="s">
        <v>67</v>
      </c>
      <c r="AH27" s="1" t="s">
        <v>66</v>
      </c>
      <c r="AI27" s="1" t="s">
        <v>67</v>
      </c>
      <c r="AJ27" s="1" t="s">
        <v>63</v>
      </c>
      <c r="AK27" s="1" t="s">
        <v>63</v>
      </c>
      <c r="AL27" s="1" t="s">
        <v>184</v>
      </c>
      <c r="AM27" s="1" t="s">
        <v>184</v>
      </c>
      <c r="AN27" s="1" t="s">
        <v>91</v>
      </c>
      <c r="AO27" s="1" t="s">
        <v>84</v>
      </c>
      <c r="AP27" s="1" t="s">
        <v>63</v>
      </c>
      <c r="AQ27" s="1" t="s">
        <v>63</v>
      </c>
      <c r="AR27" s="1" t="s">
        <v>63</v>
      </c>
      <c r="AS27" s="1"/>
      <c r="AT27" s="1" t="s">
        <v>73</v>
      </c>
      <c r="AU27" s="1" t="s">
        <v>74</v>
      </c>
      <c r="AV27" s="1" t="s">
        <v>75</v>
      </c>
      <c r="AW27" s="1" t="s">
        <v>76</v>
      </c>
      <c r="AX27" s="1" t="s">
        <v>77</v>
      </c>
    </row>
    <row r="28" ht="15.75" customHeight="1">
      <c r="A28" s="18">
        <v>35.0</v>
      </c>
      <c r="B28" s="1" t="s">
        <v>185</v>
      </c>
      <c r="C28" s="1" t="s">
        <v>186</v>
      </c>
      <c r="D28" s="16">
        <v>41708.0</v>
      </c>
      <c r="E28" s="16">
        <v>43147.0</v>
      </c>
      <c r="F28" s="16">
        <v>43153.0</v>
      </c>
      <c r="G28" s="18">
        <v>6.0</v>
      </c>
      <c r="H28" s="18">
        <v>3.94</v>
      </c>
      <c r="I28" s="1" t="s">
        <v>118</v>
      </c>
      <c r="J28" s="1" t="s">
        <v>111</v>
      </c>
      <c r="K28" s="1" t="s">
        <v>61</v>
      </c>
      <c r="L28" s="1" t="s">
        <v>62</v>
      </c>
      <c r="M28" s="1" t="s">
        <v>61</v>
      </c>
      <c r="N28" s="1" t="s">
        <v>61</v>
      </c>
      <c r="O28" s="1" t="s">
        <v>61</v>
      </c>
      <c r="P28" s="1" t="s">
        <v>61</v>
      </c>
      <c r="Q28" s="1" t="s">
        <v>63</v>
      </c>
      <c r="R28" s="1" t="s">
        <v>63</v>
      </c>
      <c r="S28" s="1" t="s">
        <v>71</v>
      </c>
      <c r="T28" s="1" t="s">
        <v>63</v>
      </c>
      <c r="U28" s="1" t="s">
        <v>63</v>
      </c>
      <c r="V28" s="1" t="s">
        <v>140</v>
      </c>
      <c r="W28" s="1" t="s">
        <v>65</v>
      </c>
      <c r="X28" s="1" t="s">
        <v>140</v>
      </c>
      <c r="Y28" s="1" t="s">
        <v>65</v>
      </c>
      <c r="Z28" s="1" t="s">
        <v>65</v>
      </c>
      <c r="AA28" s="1" t="s">
        <v>140</v>
      </c>
      <c r="AB28" s="1" t="s">
        <v>63</v>
      </c>
      <c r="AC28" s="1" t="s">
        <v>63</v>
      </c>
      <c r="AD28" s="1" t="s">
        <v>63</v>
      </c>
      <c r="AE28" s="1" t="s">
        <v>63</v>
      </c>
      <c r="AF28" s="1" t="s">
        <v>63</v>
      </c>
      <c r="AG28" s="1" t="s">
        <v>67</v>
      </c>
      <c r="AH28" s="1" t="s">
        <v>67</v>
      </c>
      <c r="AI28" s="1" t="s">
        <v>66</v>
      </c>
      <c r="AJ28" s="1" t="s">
        <v>63</v>
      </c>
      <c r="AK28" s="1" t="s">
        <v>63</v>
      </c>
      <c r="AL28" s="1" t="s">
        <v>119</v>
      </c>
      <c r="AM28" s="1"/>
      <c r="AN28" s="1" t="s">
        <v>91</v>
      </c>
      <c r="AO28" s="1" t="s">
        <v>84</v>
      </c>
      <c r="AP28" s="1" t="s">
        <v>71</v>
      </c>
      <c r="AQ28" s="1" t="s">
        <v>63</v>
      </c>
      <c r="AR28" s="1" t="s">
        <v>71</v>
      </c>
      <c r="AS28" s="1"/>
      <c r="AT28" s="1" t="s">
        <v>73</v>
      </c>
      <c r="AU28" s="1" t="s">
        <v>74</v>
      </c>
      <c r="AV28" s="1" t="s">
        <v>75</v>
      </c>
      <c r="AW28" s="1" t="s">
        <v>93</v>
      </c>
      <c r="AX28" s="1" t="s">
        <v>77</v>
      </c>
    </row>
    <row r="29" ht="15.75" customHeight="1">
      <c r="A29" s="18">
        <v>36.0</v>
      </c>
      <c r="B29" s="1" t="s">
        <v>187</v>
      </c>
      <c r="C29" s="1" t="s">
        <v>55</v>
      </c>
      <c r="D29" s="16">
        <v>41296.0</v>
      </c>
      <c r="E29" s="16">
        <v>43154.0</v>
      </c>
      <c r="F29" s="16">
        <v>43157.0</v>
      </c>
      <c r="G29" s="18">
        <v>3.0</v>
      </c>
      <c r="H29" s="18">
        <v>5.09</v>
      </c>
      <c r="I29" s="1" t="s">
        <v>118</v>
      </c>
      <c r="J29" s="1" t="s">
        <v>188</v>
      </c>
      <c r="K29" s="1" t="s">
        <v>61</v>
      </c>
      <c r="L29" s="1" t="s">
        <v>62</v>
      </c>
      <c r="M29" s="1" t="s">
        <v>62</v>
      </c>
      <c r="N29" s="1" t="s">
        <v>62</v>
      </c>
      <c r="O29" s="1" t="s">
        <v>62</v>
      </c>
      <c r="P29" s="1" t="s">
        <v>62</v>
      </c>
      <c r="Q29" s="1" t="s">
        <v>63</v>
      </c>
      <c r="R29" s="1" t="s">
        <v>63</v>
      </c>
      <c r="S29" s="1" t="s">
        <v>71</v>
      </c>
      <c r="T29" s="1" t="s">
        <v>63</v>
      </c>
      <c r="U29" s="1" t="s">
        <v>63</v>
      </c>
      <c r="V29" s="1" t="s">
        <v>140</v>
      </c>
      <c r="W29" s="1" t="s">
        <v>65</v>
      </c>
      <c r="X29" s="1" t="s">
        <v>65</v>
      </c>
      <c r="Y29" s="1" t="s">
        <v>65</v>
      </c>
      <c r="Z29" s="1" t="s">
        <v>65</v>
      </c>
      <c r="AA29" s="1" t="s">
        <v>189</v>
      </c>
      <c r="AB29" s="1" t="s">
        <v>63</v>
      </c>
      <c r="AC29" s="1" t="s">
        <v>63</v>
      </c>
      <c r="AD29" s="1" t="s">
        <v>63</v>
      </c>
      <c r="AE29" s="1" t="s">
        <v>63</v>
      </c>
      <c r="AF29" s="1" t="s">
        <v>63</v>
      </c>
      <c r="AG29" s="1" t="s">
        <v>67</v>
      </c>
      <c r="AH29" s="1" t="s">
        <v>66</v>
      </c>
      <c r="AI29" s="1" t="s">
        <v>67</v>
      </c>
      <c r="AJ29" s="1" t="s">
        <v>63</v>
      </c>
      <c r="AK29" s="1" t="s">
        <v>71</v>
      </c>
      <c r="AL29" s="1" t="s">
        <v>61</v>
      </c>
      <c r="AM29" s="1" t="s">
        <v>184</v>
      </c>
      <c r="AN29" s="1" t="s">
        <v>91</v>
      </c>
      <c r="AO29" s="1" t="s">
        <v>84</v>
      </c>
      <c r="AP29" s="1" t="s">
        <v>63</v>
      </c>
      <c r="AQ29" s="1" t="s">
        <v>63</v>
      </c>
      <c r="AR29" s="1" t="s">
        <v>71</v>
      </c>
      <c r="AS29" s="1" t="s">
        <v>190</v>
      </c>
      <c r="AT29" s="1" t="s">
        <v>191</v>
      </c>
      <c r="AU29" s="1" t="s">
        <v>74</v>
      </c>
      <c r="AV29" s="1" t="s">
        <v>86</v>
      </c>
      <c r="AW29" s="1" t="s">
        <v>76</v>
      </c>
      <c r="AX29" s="1" t="s">
        <v>94</v>
      </c>
    </row>
    <row r="30" ht="15.75" customHeight="1">
      <c r="A30" s="18">
        <v>38.0</v>
      </c>
      <c r="B30" s="1" t="s">
        <v>192</v>
      </c>
      <c r="C30" s="1" t="s">
        <v>55</v>
      </c>
      <c r="D30" s="16">
        <v>41251.0</v>
      </c>
      <c r="E30" s="16">
        <v>43154.0</v>
      </c>
      <c r="F30" s="16">
        <v>43157.0</v>
      </c>
      <c r="G30" s="18">
        <v>3.0</v>
      </c>
      <c r="H30" s="18">
        <v>5.21</v>
      </c>
      <c r="I30" s="1" t="s">
        <v>118</v>
      </c>
      <c r="J30" s="1" t="s">
        <v>88</v>
      </c>
      <c r="K30" s="1" t="s">
        <v>61</v>
      </c>
      <c r="L30" s="1" t="s">
        <v>62</v>
      </c>
      <c r="M30" s="1" t="s">
        <v>62</v>
      </c>
      <c r="N30" s="1" t="s">
        <v>62</v>
      </c>
      <c r="O30" s="1" t="s">
        <v>62</v>
      </c>
      <c r="P30" s="1" t="s">
        <v>62</v>
      </c>
      <c r="Q30" s="1" t="s">
        <v>71</v>
      </c>
      <c r="R30" s="1" t="s">
        <v>71</v>
      </c>
      <c r="S30" s="1" t="s">
        <v>71</v>
      </c>
      <c r="T30" s="1" t="s">
        <v>71</v>
      </c>
      <c r="U30" s="1" t="s">
        <v>71</v>
      </c>
      <c r="V30" s="1" t="s">
        <v>140</v>
      </c>
      <c r="W30" s="1" t="s">
        <v>65</v>
      </c>
      <c r="X30" s="1" t="s">
        <v>65</v>
      </c>
      <c r="Y30" s="1" t="s">
        <v>65</v>
      </c>
      <c r="Z30" s="1" t="s">
        <v>65</v>
      </c>
      <c r="AA30" s="1" t="s">
        <v>65</v>
      </c>
      <c r="AB30" s="1" t="s">
        <v>63</v>
      </c>
      <c r="AC30" s="1" t="s">
        <v>63</v>
      </c>
      <c r="AD30" s="1" t="s">
        <v>63</v>
      </c>
      <c r="AE30" s="1" t="s">
        <v>63</v>
      </c>
      <c r="AF30" s="1" t="s">
        <v>63</v>
      </c>
      <c r="AG30" s="1" t="s">
        <v>67</v>
      </c>
      <c r="AH30" s="1" t="s">
        <v>66</v>
      </c>
      <c r="AI30" s="1" t="s">
        <v>66</v>
      </c>
      <c r="AJ30" s="1" t="s">
        <v>71</v>
      </c>
      <c r="AK30" s="1" t="s">
        <v>71</v>
      </c>
      <c r="AL30" s="1" t="s">
        <v>119</v>
      </c>
      <c r="AM30" s="1" t="s">
        <v>119</v>
      </c>
      <c r="AN30" s="1" t="s">
        <v>84</v>
      </c>
      <c r="AO30" s="1" t="s">
        <v>84</v>
      </c>
      <c r="AP30" s="1" t="s">
        <v>63</v>
      </c>
      <c r="AQ30" s="1" t="s">
        <v>71</v>
      </c>
      <c r="AR30" s="1" t="s">
        <v>71</v>
      </c>
      <c r="AS30" s="1" t="s">
        <v>190</v>
      </c>
      <c r="AT30" s="1" t="s">
        <v>191</v>
      </c>
      <c r="AU30" s="1" t="s">
        <v>74</v>
      </c>
      <c r="AV30" s="1" t="s">
        <v>75</v>
      </c>
      <c r="AW30" s="1" t="s">
        <v>76</v>
      </c>
      <c r="AX30" s="1" t="s">
        <v>77</v>
      </c>
    </row>
    <row r="31" ht="15.75" customHeight="1">
      <c r="A31" s="18">
        <v>39.0</v>
      </c>
      <c r="B31" s="1" t="s">
        <v>193</v>
      </c>
      <c r="C31" s="1" t="s">
        <v>55</v>
      </c>
      <c r="D31" s="23">
        <v>41240.0</v>
      </c>
      <c r="E31" s="16">
        <v>43154.0</v>
      </c>
      <c r="F31" s="16">
        <v>43157.0</v>
      </c>
      <c r="G31" s="18">
        <v>3.0</v>
      </c>
      <c r="H31" s="18">
        <v>5.24</v>
      </c>
      <c r="I31" s="1" t="s">
        <v>118</v>
      </c>
      <c r="J31" s="1" t="s">
        <v>125</v>
      </c>
      <c r="K31" s="1" t="s">
        <v>61</v>
      </c>
      <c r="L31" s="1" t="s">
        <v>62</v>
      </c>
      <c r="M31" s="1" t="s">
        <v>62</v>
      </c>
      <c r="N31" s="1" t="s">
        <v>62</v>
      </c>
      <c r="O31" s="1" t="s">
        <v>62</v>
      </c>
      <c r="P31" s="1" t="s">
        <v>62</v>
      </c>
      <c r="Q31" s="1" t="s">
        <v>71</v>
      </c>
      <c r="R31" s="1" t="s">
        <v>71</v>
      </c>
      <c r="S31" s="1" t="s">
        <v>71</v>
      </c>
      <c r="T31" s="1" t="s">
        <v>71</v>
      </c>
      <c r="U31" s="1" t="s">
        <v>71</v>
      </c>
      <c r="V31" s="1" t="s">
        <v>194</v>
      </c>
      <c r="W31" s="1" t="s">
        <v>65</v>
      </c>
      <c r="X31" s="1" t="s">
        <v>65</v>
      </c>
      <c r="Y31" s="1" t="s">
        <v>65</v>
      </c>
      <c r="Z31" s="1" t="s">
        <v>65</v>
      </c>
      <c r="AA31" s="1" t="s">
        <v>65</v>
      </c>
      <c r="AB31" s="1" t="s">
        <v>71</v>
      </c>
      <c r="AC31" s="1" t="s">
        <v>71</v>
      </c>
      <c r="AD31" s="1" t="s">
        <v>71</v>
      </c>
      <c r="AE31" s="1" t="s">
        <v>71</v>
      </c>
      <c r="AF31" s="1" t="s">
        <v>71</v>
      </c>
      <c r="AG31" s="1" t="s">
        <v>67</v>
      </c>
      <c r="AH31" s="1" t="s">
        <v>66</v>
      </c>
      <c r="AI31" s="1" t="s">
        <v>66</v>
      </c>
      <c r="AJ31" s="1" t="s">
        <v>71</v>
      </c>
      <c r="AK31" s="1" t="s">
        <v>71</v>
      </c>
      <c r="AL31" s="1" t="s">
        <v>119</v>
      </c>
      <c r="AM31" s="1" t="s">
        <v>119</v>
      </c>
      <c r="AN31" s="1" t="s">
        <v>84</v>
      </c>
      <c r="AO31" s="1" t="s">
        <v>84</v>
      </c>
      <c r="AP31" s="1" t="s">
        <v>71</v>
      </c>
      <c r="AQ31" s="1" t="s">
        <v>71</v>
      </c>
      <c r="AR31" s="1" t="s">
        <v>71</v>
      </c>
      <c r="AS31" s="1"/>
      <c r="AT31" s="1" t="s">
        <v>73</v>
      </c>
      <c r="AU31" s="1" t="s">
        <v>195</v>
      </c>
      <c r="AV31" s="1" t="s">
        <v>75</v>
      </c>
      <c r="AW31" s="1" t="s">
        <v>76</v>
      </c>
      <c r="AX31" s="1" t="s">
        <v>94</v>
      </c>
    </row>
    <row r="32" ht="15.75" customHeight="1">
      <c r="A32" s="18">
        <v>40.0</v>
      </c>
      <c r="B32" s="1" t="s">
        <v>196</v>
      </c>
      <c r="C32" s="1" t="s">
        <v>55</v>
      </c>
      <c r="D32" s="23">
        <v>41204.0</v>
      </c>
      <c r="E32" s="16">
        <v>43154.0</v>
      </c>
      <c r="F32" s="16">
        <v>43157.0</v>
      </c>
      <c r="G32" s="18">
        <v>3.0</v>
      </c>
      <c r="H32" s="18">
        <v>5.34</v>
      </c>
      <c r="I32" s="1" t="s">
        <v>118</v>
      </c>
      <c r="J32" s="1" t="s">
        <v>197</v>
      </c>
      <c r="K32" s="1" t="s">
        <v>61</v>
      </c>
      <c r="L32" s="1" t="s">
        <v>62</v>
      </c>
      <c r="M32" s="1" t="s">
        <v>62</v>
      </c>
      <c r="N32" s="1" t="s">
        <v>62</v>
      </c>
      <c r="O32" s="1" t="s">
        <v>62</v>
      </c>
      <c r="P32" s="1" t="s">
        <v>62</v>
      </c>
      <c r="Q32" s="1" t="s">
        <v>63</v>
      </c>
      <c r="R32" s="1" t="s">
        <v>63</v>
      </c>
      <c r="S32" s="1" t="s">
        <v>71</v>
      </c>
      <c r="T32" s="1" t="s">
        <v>71</v>
      </c>
      <c r="U32" s="1" t="s">
        <v>63</v>
      </c>
      <c r="V32" s="1" t="s">
        <v>140</v>
      </c>
      <c r="W32" s="1" t="s">
        <v>65</v>
      </c>
      <c r="X32" s="1" t="s">
        <v>65</v>
      </c>
      <c r="Y32" s="1" t="s">
        <v>65</v>
      </c>
      <c r="Z32" s="1" t="s">
        <v>65</v>
      </c>
      <c r="AA32" s="1" t="s">
        <v>65</v>
      </c>
      <c r="AB32" s="1" t="s">
        <v>71</v>
      </c>
      <c r="AC32" s="1" t="s">
        <v>63</v>
      </c>
      <c r="AD32" s="1" t="s">
        <v>63</v>
      </c>
      <c r="AE32" s="1" t="s">
        <v>63</v>
      </c>
      <c r="AF32" s="1" t="s">
        <v>63</v>
      </c>
      <c r="AG32" s="1" t="s">
        <v>67</v>
      </c>
      <c r="AH32" s="1" t="s">
        <v>66</v>
      </c>
      <c r="AI32" s="1" t="s">
        <v>66</v>
      </c>
      <c r="AJ32" s="1" t="s">
        <v>71</v>
      </c>
      <c r="AK32" s="1" t="s">
        <v>71</v>
      </c>
      <c r="AL32" s="1" t="s">
        <v>119</v>
      </c>
      <c r="AM32" s="1" t="s">
        <v>119</v>
      </c>
      <c r="AN32" s="1" t="s">
        <v>84</v>
      </c>
      <c r="AO32" s="1" t="s">
        <v>84</v>
      </c>
      <c r="AP32" s="1" t="s">
        <v>63</v>
      </c>
      <c r="AQ32" s="1" t="s">
        <v>71</v>
      </c>
      <c r="AR32" s="1" t="s">
        <v>63</v>
      </c>
      <c r="AS32" s="1"/>
      <c r="AT32" s="1" t="s">
        <v>191</v>
      </c>
      <c r="AU32" s="1" t="s">
        <v>74</v>
      </c>
      <c r="AV32" s="1" t="s">
        <v>75</v>
      </c>
      <c r="AW32" s="1" t="s">
        <v>76</v>
      </c>
      <c r="AX32" s="1" t="s">
        <v>94</v>
      </c>
    </row>
    <row r="33" ht="15.75" customHeight="1">
      <c r="A33" s="18">
        <v>41.0</v>
      </c>
      <c r="B33" s="1" t="s">
        <v>198</v>
      </c>
      <c r="C33" s="1" t="s">
        <v>55</v>
      </c>
      <c r="D33" s="16">
        <v>41174.0</v>
      </c>
      <c r="E33" s="16">
        <v>43160.0</v>
      </c>
      <c r="F33" s="16">
        <v>43164.0</v>
      </c>
      <c r="G33" s="18">
        <v>4.0</v>
      </c>
      <c r="H33" s="18">
        <v>5.44</v>
      </c>
      <c r="I33" s="1" t="s">
        <v>41</v>
      </c>
      <c r="J33" s="1" t="s">
        <v>142</v>
      </c>
      <c r="K33" s="1" t="s">
        <v>61</v>
      </c>
      <c r="L33" s="1" t="s">
        <v>62</v>
      </c>
      <c r="M33" s="1" t="s">
        <v>62</v>
      </c>
      <c r="N33" s="1" t="s">
        <v>62</v>
      </c>
      <c r="O33" s="1" t="s">
        <v>62</v>
      </c>
      <c r="P33" s="1" t="s">
        <v>62</v>
      </c>
      <c r="Q33" s="1" t="s">
        <v>71</v>
      </c>
      <c r="R33" s="1" t="s">
        <v>63</v>
      </c>
      <c r="S33" s="1" t="s">
        <v>71</v>
      </c>
      <c r="T33" s="1" t="s">
        <v>71</v>
      </c>
      <c r="U33" s="1" t="s">
        <v>63</v>
      </c>
      <c r="V33" s="1" t="s">
        <v>140</v>
      </c>
      <c r="W33" s="1" t="s">
        <v>65</v>
      </c>
      <c r="X33" s="1" t="s">
        <v>140</v>
      </c>
      <c r="Y33" s="1" t="s">
        <v>65</v>
      </c>
      <c r="Z33" s="1" t="s">
        <v>65</v>
      </c>
      <c r="AA33" s="1" t="s">
        <v>65</v>
      </c>
      <c r="AB33" s="1" t="s">
        <v>71</v>
      </c>
      <c r="AC33" s="1" t="s">
        <v>63</v>
      </c>
      <c r="AD33" s="1" t="s">
        <v>63</v>
      </c>
      <c r="AE33" s="1" t="s">
        <v>71</v>
      </c>
      <c r="AF33" s="1" t="s">
        <v>63</v>
      </c>
      <c r="AG33" s="1" t="s">
        <v>67</v>
      </c>
      <c r="AH33" s="1" t="s">
        <v>67</v>
      </c>
      <c r="AI33" s="1" t="s">
        <v>66</v>
      </c>
      <c r="AJ33" s="1" t="s">
        <v>71</v>
      </c>
      <c r="AK33" s="1" t="s">
        <v>63</v>
      </c>
      <c r="AL33" s="1" t="s">
        <v>119</v>
      </c>
      <c r="AM33" s="1" t="s">
        <v>119</v>
      </c>
      <c r="AN33" s="1" t="s">
        <v>84</v>
      </c>
      <c r="AO33" s="1" t="s">
        <v>84</v>
      </c>
      <c r="AP33" s="1" t="s">
        <v>71</v>
      </c>
      <c r="AQ33" s="1" t="s">
        <v>63</v>
      </c>
      <c r="AR33" s="1" t="s">
        <v>63</v>
      </c>
      <c r="AS33" s="1"/>
      <c r="AT33" s="1" t="s">
        <v>73</v>
      </c>
      <c r="AU33" s="1" t="s">
        <v>74</v>
      </c>
      <c r="AV33" s="1" t="s">
        <v>75</v>
      </c>
      <c r="AW33" s="1" t="s">
        <v>76</v>
      </c>
      <c r="AX33" s="1" t="s">
        <v>77</v>
      </c>
      <c r="AZ33" s="1" t="s">
        <v>200</v>
      </c>
    </row>
    <row r="34" ht="15.75" customHeight="1">
      <c r="A34" s="18">
        <v>42.0</v>
      </c>
      <c r="B34" s="1" t="s">
        <v>201</v>
      </c>
      <c r="C34" s="1" t="s">
        <v>55</v>
      </c>
      <c r="D34" s="16">
        <v>40955.0</v>
      </c>
      <c r="E34" s="16">
        <v>43160.0</v>
      </c>
      <c r="F34" s="16">
        <v>43164.0</v>
      </c>
      <c r="G34" s="18">
        <v>4.0</v>
      </c>
      <c r="H34" s="18">
        <v>6.04</v>
      </c>
      <c r="I34" s="1" t="s">
        <v>41</v>
      </c>
      <c r="J34" s="1" t="s">
        <v>80</v>
      </c>
      <c r="K34" s="1" t="s">
        <v>61</v>
      </c>
      <c r="L34" s="1" t="s">
        <v>62</v>
      </c>
      <c r="M34" s="1" t="s">
        <v>62</v>
      </c>
      <c r="N34" s="1" t="s">
        <v>62</v>
      </c>
      <c r="O34" s="1" t="s">
        <v>61</v>
      </c>
      <c r="P34" s="1" t="s">
        <v>62</v>
      </c>
      <c r="Q34" s="1" t="s">
        <v>63</v>
      </c>
      <c r="R34" s="1" t="s">
        <v>63</v>
      </c>
      <c r="S34" s="1" t="s">
        <v>71</v>
      </c>
      <c r="T34" s="1" t="s">
        <v>71</v>
      </c>
      <c r="U34" s="1" t="s">
        <v>63</v>
      </c>
      <c r="V34" s="1" t="s">
        <v>202</v>
      </c>
      <c r="W34" s="1" t="s">
        <v>65</v>
      </c>
      <c r="X34" s="1" t="s">
        <v>65</v>
      </c>
      <c r="Y34" s="1" t="s">
        <v>65</v>
      </c>
      <c r="Z34" s="1" t="s">
        <v>140</v>
      </c>
      <c r="AA34" s="1" t="s">
        <v>65</v>
      </c>
      <c r="AB34" s="1" t="s">
        <v>63</v>
      </c>
      <c r="AC34" s="1" t="s">
        <v>63</v>
      </c>
      <c r="AD34" s="1" t="s">
        <v>71</v>
      </c>
      <c r="AE34" s="1" t="s">
        <v>63</v>
      </c>
      <c r="AF34" s="1" t="s">
        <v>63</v>
      </c>
      <c r="AG34" s="1" t="s">
        <v>67</v>
      </c>
      <c r="AH34" s="1" t="s">
        <v>66</v>
      </c>
      <c r="AI34" s="1" t="s">
        <v>67</v>
      </c>
      <c r="AJ34" s="1" t="s">
        <v>71</v>
      </c>
      <c r="AK34" s="1" t="s">
        <v>63</v>
      </c>
      <c r="AL34" s="1" t="s">
        <v>119</v>
      </c>
      <c r="AM34" s="1" t="s">
        <v>119</v>
      </c>
      <c r="AN34" s="1" t="s">
        <v>84</v>
      </c>
      <c r="AO34" s="1" t="s">
        <v>84</v>
      </c>
      <c r="AP34" s="1" t="s">
        <v>71</v>
      </c>
      <c r="AQ34" s="1" t="s">
        <v>63</v>
      </c>
      <c r="AR34" s="1" t="s">
        <v>63</v>
      </c>
      <c r="AS34" s="1"/>
      <c r="AT34" s="1" t="s">
        <v>73</v>
      </c>
      <c r="AU34" s="1" t="s">
        <v>74</v>
      </c>
      <c r="AV34" s="1" t="s">
        <v>86</v>
      </c>
      <c r="AW34" s="1" t="s">
        <v>76</v>
      </c>
      <c r="AX34" s="1" t="s">
        <v>77</v>
      </c>
      <c r="AZ34" s="1" t="s">
        <v>203</v>
      </c>
    </row>
    <row r="35" ht="15.75" customHeight="1">
      <c r="A35" s="18">
        <v>43.0</v>
      </c>
      <c r="B35" s="1" t="s">
        <v>204</v>
      </c>
      <c r="C35" s="1" t="s">
        <v>79</v>
      </c>
      <c r="D35" s="16">
        <v>41162.0</v>
      </c>
      <c r="E35" s="16">
        <v>43160.0</v>
      </c>
      <c r="F35" s="16">
        <v>43164.0</v>
      </c>
      <c r="G35" s="18">
        <v>4.0</v>
      </c>
      <c r="H35" s="18">
        <v>5.47</v>
      </c>
      <c r="I35" s="1" t="s">
        <v>41</v>
      </c>
      <c r="J35" s="1" t="s">
        <v>205</v>
      </c>
      <c r="K35" s="1" t="s">
        <v>61</v>
      </c>
      <c r="L35" s="1" t="s">
        <v>62</v>
      </c>
      <c r="M35" s="1" t="s">
        <v>62</v>
      </c>
      <c r="N35" s="1" t="s">
        <v>62</v>
      </c>
      <c r="O35" s="1" t="s">
        <v>62</v>
      </c>
      <c r="P35" s="1" t="s">
        <v>62</v>
      </c>
      <c r="Q35" s="1" t="s">
        <v>71</v>
      </c>
      <c r="R35" s="1" t="s">
        <v>63</v>
      </c>
      <c r="S35" s="1" t="s">
        <v>71</v>
      </c>
      <c r="T35" s="1" t="s">
        <v>63</v>
      </c>
      <c r="U35" s="1" t="s">
        <v>63</v>
      </c>
      <c r="V35" s="1" t="s">
        <v>140</v>
      </c>
      <c r="W35" s="1" t="s">
        <v>65</v>
      </c>
      <c r="X35" s="1" t="s">
        <v>65</v>
      </c>
      <c r="Y35" s="1" t="s">
        <v>65</v>
      </c>
      <c r="Z35" s="1" t="s">
        <v>65</v>
      </c>
      <c r="AA35" s="1" t="s">
        <v>65</v>
      </c>
      <c r="AB35" s="1" t="s">
        <v>71</v>
      </c>
      <c r="AC35" s="1" t="s">
        <v>63</v>
      </c>
      <c r="AD35" s="1" t="s">
        <v>63</v>
      </c>
      <c r="AE35" s="1" t="s">
        <v>63</v>
      </c>
      <c r="AF35" s="1" t="s">
        <v>63</v>
      </c>
      <c r="AG35" s="1" t="s">
        <v>67</v>
      </c>
      <c r="AH35" s="1" t="s">
        <v>67</v>
      </c>
      <c r="AI35" s="1" t="s">
        <v>66</v>
      </c>
      <c r="AJ35" s="1" t="s">
        <v>63</v>
      </c>
      <c r="AK35" s="1" t="s">
        <v>63</v>
      </c>
      <c r="AL35" s="1" t="s">
        <v>119</v>
      </c>
      <c r="AM35" s="1" t="s">
        <v>119</v>
      </c>
      <c r="AN35" s="1" t="s">
        <v>84</v>
      </c>
      <c r="AO35" s="1" t="s">
        <v>84</v>
      </c>
      <c r="AP35" s="1" t="s">
        <v>63</v>
      </c>
      <c r="AQ35" s="1" t="s">
        <v>71</v>
      </c>
      <c r="AR35" s="1" t="s">
        <v>63</v>
      </c>
      <c r="AS35" s="1"/>
      <c r="AT35" s="1" t="s">
        <v>73</v>
      </c>
      <c r="AU35" s="1" t="s">
        <v>74</v>
      </c>
      <c r="AV35" s="1" t="s">
        <v>75</v>
      </c>
      <c r="AW35" s="1" t="s">
        <v>76</v>
      </c>
      <c r="AX35" s="1" t="s">
        <v>94</v>
      </c>
      <c r="AZ35" s="1" t="s">
        <v>206</v>
      </c>
    </row>
    <row r="36" ht="15.75" customHeight="1">
      <c r="A36" s="18">
        <v>44.0</v>
      </c>
      <c r="B36" s="1" t="s">
        <v>207</v>
      </c>
      <c r="C36" s="1" t="s">
        <v>79</v>
      </c>
      <c r="D36" s="16">
        <v>41054.0</v>
      </c>
      <c r="E36" s="16">
        <v>43160.0</v>
      </c>
      <c r="F36" s="16">
        <v>43164.0</v>
      </c>
      <c r="G36" s="18">
        <v>4.0</v>
      </c>
      <c r="H36" s="18">
        <v>5.77</v>
      </c>
      <c r="I36" s="1" t="s">
        <v>41</v>
      </c>
      <c r="J36" s="1" t="s">
        <v>136</v>
      </c>
      <c r="K36" s="1" t="s">
        <v>61</v>
      </c>
      <c r="L36" s="1" t="s">
        <v>62</v>
      </c>
      <c r="M36" s="1" t="s">
        <v>61</v>
      </c>
      <c r="N36" s="1" t="s">
        <v>62</v>
      </c>
      <c r="O36" s="1" t="s">
        <v>61</v>
      </c>
      <c r="P36" s="1" t="s">
        <v>62</v>
      </c>
      <c r="Q36" s="1" t="s">
        <v>71</v>
      </c>
      <c r="R36" s="1" t="s">
        <v>63</v>
      </c>
      <c r="S36" s="1" t="s">
        <v>71</v>
      </c>
      <c r="T36" s="1" t="s">
        <v>71</v>
      </c>
      <c r="U36" s="1" t="s">
        <v>63</v>
      </c>
      <c r="V36" s="1" t="s">
        <v>140</v>
      </c>
      <c r="W36" s="1" t="s">
        <v>65</v>
      </c>
      <c r="X36" s="1" t="s">
        <v>140</v>
      </c>
      <c r="Y36" s="1" t="s">
        <v>65</v>
      </c>
      <c r="Z36" s="1" t="s">
        <v>140</v>
      </c>
      <c r="AA36" s="1" t="s">
        <v>65</v>
      </c>
      <c r="AB36" s="1" t="s">
        <v>63</v>
      </c>
      <c r="AC36" s="1" t="s">
        <v>71</v>
      </c>
      <c r="AD36" s="1" t="s">
        <v>63</v>
      </c>
      <c r="AE36" s="1" t="s">
        <v>63</v>
      </c>
      <c r="AF36" s="1" t="s">
        <v>63</v>
      </c>
      <c r="AG36" s="1" t="s">
        <v>67</v>
      </c>
      <c r="AH36" s="1" t="s">
        <v>66</v>
      </c>
      <c r="AI36" s="1" t="s">
        <v>67</v>
      </c>
      <c r="AJ36" s="1" t="s">
        <v>71</v>
      </c>
      <c r="AK36" s="1" t="s">
        <v>63</v>
      </c>
      <c r="AL36" s="1" t="s">
        <v>119</v>
      </c>
      <c r="AM36" s="1" t="s">
        <v>119</v>
      </c>
      <c r="AN36" s="1" t="s">
        <v>91</v>
      </c>
      <c r="AO36" s="1" t="s">
        <v>84</v>
      </c>
      <c r="AP36" s="1" t="s">
        <v>71</v>
      </c>
      <c r="AQ36" s="1" t="s">
        <v>63</v>
      </c>
      <c r="AR36" s="1" t="s">
        <v>63</v>
      </c>
      <c r="AS36" s="1"/>
      <c r="AT36" s="1" t="s">
        <v>73</v>
      </c>
      <c r="AU36" s="1" t="s">
        <v>74</v>
      </c>
      <c r="AV36" s="1" t="s">
        <v>86</v>
      </c>
      <c r="AW36" s="1" t="s">
        <v>93</v>
      </c>
      <c r="AX36" s="1" t="s">
        <v>77</v>
      </c>
      <c r="AZ36" s="1" t="s">
        <v>208</v>
      </c>
    </row>
    <row r="37" ht="15.75" customHeight="1">
      <c r="A37" s="18">
        <v>45.0</v>
      </c>
      <c r="B37" s="1" t="s">
        <v>209</v>
      </c>
      <c r="C37" s="1" t="s">
        <v>79</v>
      </c>
      <c r="D37" s="16">
        <v>41046.0</v>
      </c>
      <c r="E37" s="16">
        <v>43160.0</v>
      </c>
      <c r="F37" s="16">
        <v>43164.0</v>
      </c>
      <c r="G37" s="18">
        <v>4.0</v>
      </c>
      <c r="H37" s="18">
        <v>5.79</v>
      </c>
      <c r="I37" s="1" t="s">
        <v>41</v>
      </c>
      <c r="J37" s="1" t="s">
        <v>139</v>
      </c>
      <c r="K37" s="1" t="s">
        <v>210</v>
      </c>
      <c r="L37" s="1" t="s">
        <v>62</v>
      </c>
      <c r="M37" s="1" t="s">
        <v>62</v>
      </c>
      <c r="N37" s="1" t="s">
        <v>62</v>
      </c>
      <c r="O37" s="1" t="s">
        <v>61</v>
      </c>
      <c r="P37" s="1" t="s">
        <v>62</v>
      </c>
      <c r="Q37" s="1" t="s">
        <v>63</v>
      </c>
      <c r="R37" s="1" t="s">
        <v>63</v>
      </c>
      <c r="S37" s="1" t="s">
        <v>63</v>
      </c>
      <c r="T37" s="1" t="s">
        <v>63</v>
      </c>
      <c r="U37" s="1" t="s">
        <v>63</v>
      </c>
      <c r="V37" s="1" t="s">
        <v>211</v>
      </c>
      <c r="W37" s="1" t="s">
        <v>65</v>
      </c>
      <c r="X37" s="1" t="s">
        <v>65</v>
      </c>
      <c r="Y37" s="1" t="s">
        <v>65</v>
      </c>
      <c r="Z37" s="1" t="s">
        <v>140</v>
      </c>
      <c r="AA37" s="1" t="s">
        <v>65</v>
      </c>
      <c r="AB37" s="1" t="s">
        <v>63</v>
      </c>
      <c r="AC37" s="1" t="s">
        <v>63</v>
      </c>
      <c r="AD37" s="1" t="s">
        <v>63</v>
      </c>
      <c r="AE37" s="1" t="s">
        <v>63</v>
      </c>
      <c r="AF37" s="1" t="s">
        <v>63</v>
      </c>
      <c r="AG37" s="1" t="s">
        <v>67</v>
      </c>
      <c r="AH37" s="1" t="s">
        <v>66</v>
      </c>
      <c r="AI37" s="1" t="s">
        <v>67</v>
      </c>
      <c r="AJ37" s="1" t="s">
        <v>63</v>
      </c>
      <c r="AK37" s="1" t="s">
        <v>63</v>
      </c>
      <c r="AL37" s="1" t="s">
        <v>119</v>
      </c>
      <c r="AM37" s="1" t="s">
        <v>119</v>
      </c>
      <c r="AN37" s="1" t="s">
        <v>91</v>
      </c>
      <c r="AO37" s="1" t="s">
        <v>84</v>
      </c>
      <c r="AP37" s="1" t="s">
        <v>71</v>
      </c>
      <c r="AQ37" s="1" t="s">
        <v>63</v>
      </c>
      <c r="AR37" s="1" t="s">
        <v>71</v>
      </c>
      <c r="AS37" s="1"/>
      <c r="AT37" s="1" t="s">
        <v>73</v>
      </c>
      <c r="AU37" s="1" t="s">
        <v>74</v>
      </c>
      <c r="AV37" s="1" t="s">
        <v>75</v>
      </c>
      <c r="AW37" s="1" t="s">
        <v>76</v>
      </c>
      <c r="AX37" s="1" t="s">
        <v>77</v>
      </c>
      <c r="AZ37" s="1" t="s">
        <v>212</v>
      </c>
    </row>
    <row r="38" ht="15.75" customHeight="1">
      <c r="A38" s="18">
        <v>50.0</v>
      </c>
      <c r="B38" s="1" t="s">
        <v>213</v>
      </c>
      <c r="C38" s="1" t="s">
        <v>79</v>
      </c>
      <c r="D38" s="23">
        <v>41196.0</v>
      </c>
      <c r="E38" s="16">
        <v>43199.0</v>
      </c>
      <c r="F38" s="16">
        <v>43202.0</v>
      </c>
      <c r="G38" s="18">
        <v>3.0</v>
      </c>
      <c r="H38" s="18">
        <v>5.49</v>
      </c>
      <c r="I38" s="1" t="s">
        <v>41</v>
      </c>
      <c r="J38" s="1" t="s">
        <v>146</v>
      </c>
      <c r="K38" s="1" t="s">
        <v>116</v>
      </c>
      <c r="L38" s="1" t="s">
        <v>62</v>
      </c>
      <c r="M38" s="1" t="s">
        <v>116</v>
      </c>
      <c r="N38" s="1" t="s">
        <v>62</v>
      </c>
      <c r="O38" s="1" t="s">
        <v>61</v>
      </c>
      <c r="P38" s="1" t="s">
        <v>62</v>
      </c>
      <c r="Q38" s="1" t="s">
        <v>63</v>
      </c>
      <c r="R38" s="1" t="s">
        <v>63</v>
      </c>
      <c r="S38" s="1" t="s">
        <v>71</v>
      </c>
      <c r="T38" s="1" t="s">
        <v>63</v>
      </c>
      <c r="U38" s="1" t="s">
        <v>63</v>
      </c>
      <c r="V38" s="1" t="s">
        <v>140</v>
      </c>
      <c r="W38" s="1" t="s">
        <v>65</v>
      </c>
      <c r="X38" s="1" t="s">
        <v>65</v>
      </c>
      <c r="Y38" s="1" t="s">
        <v>65</v>
      </c>
      <c r="Z38" s="1" t="s">
        <v>65</v>
      </c>
      <c r="AA38" s="1" t="s">
        <v>140</v>
      </c>
      <c r="AB38" s="1" t="s">
        <v>63</v>
      </c>
      <c r="AC38" s="1" t="s">
        <v>63</v>
      </c>
      <c r="AD38" s="1" t="s">
        <v>71</v>
      </c>
      <c r="AE38" s="1" t="s">
        <v>63</v>
      </c>
      <c r="AF38" s="1" t="s">
        <v>63</v>
      </c>
      <c r="AG38" s="1" t="s">
        <v>67</v>
      </c>
      <c r="AH38" s="1" t="s">
        <v>66</v>
      </c>
      <c r="AI38" s="1" t="s">
        <v>66</v>
      </c>
      <c r="AJ38" s="1" t="s">
        <v>71</v>
      </c>
      <c r="AK38" s="1" t="s">
        <v>63</v>
      </c>
      <c r="AL38" s="1" t="s">
        <v>119</v>
      </c>
      <c r="AM38" s="1" t="s">
        <v>119</v>
      </c>
      <c r="AN38" s="1" t="s">
        <v>84</v>
      </c>
      <c r="AO38" s="1" t="s">
        <v>84</v>
      </c>
      <c r="AP38" s="1" t="s">
        <v>71</v>
      </c>
      <c r="AQ38" s="1" t="s">
        <v>71</v>
      </c>
      <c r="AR38" s="1" t="s">
        <v>63</v>
      </c>
      <c r="AS38" s="1" t="s">
        <v>214</v>
      </c>
      <c r="AT38" s="1" t="s">
        <v>73</v>
      </c>
      <c r="AU38" s="1" t="s">
        <v>74</v>
      </c>
      <c r="AV38" s="1" t="s">
        <v>215</v>
      </c>
      <c r="AW38" s="1" t="s">
        <v>76</v>
      </c>
      <c r="AX38" s="1" t="s">
        <v>77</v>
      </c>
      <c r="AY38" s="1"/>
      <c r="AZ38" s="1" t="s">
        <v>216</v>
      </c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</row>
    <row r="39" ht="15.75" customHeight="1">
      <c r="A39" s="18">
        <v>51.0</v>
      </c>
      <c r="B39" s="1" t="s">
        <v>217</v>
      </c>
      <c r="C39" s="1" t="s">
        <v>79</v>
      </c>
      <c r="D39" s="16">
        <v>41329.0</v>
      </c>
      <c r="E39" s="16">
        <v>43199.0</v>
      </c>
      <c r="F39" s="16">
        <v>43202.0</v>
      </c>
      <c r="G39" s="18">
        <v>3.0</v>
      </c>
      <c r="H39" s="18">
        <v>5.12</v>
      </c>
      <c r="I39" s="1" t="s">
        <v>41</v>
      </c>
      <c r="J39" s="1" t="s">
        <v>149</v>
      </c>
      <c r="K39" s="1" t="s">
        <v>140</v>
      </c>
      <c r="L39" s="1" t="s">
        <v>62</v>
      </c>
      <c r="M39" s="1" t="s">
        <v>140</v>
      </c>
      <c r="N39" s="1" t="s">
        <v>62</v>
      </c>
      <c r="O39" s="1" t="s">
        <v>61</v>
      </c>
      <c r="P39" s="1" t="s">
        <v>62</v>
      </c>
      <c r="Q39" s="1" t="s">
        <v>63</v>
      </c>
      <c r="R39" s="1" t="s">
        <v>63</v>
      </c>
      <c r="S39" s="1" t="s">
        <v>71</v>
      </c>
      <c r="T39" s="1" t="s">
        <v>71</v>
      </c>
      <c r="U39" s="1" t="s">
        <v>63</v>
      </c>
      <c r="V39" s="1" t="s">
        <v>129</v>
      </c>
      <c r="W39" s="1" t="s">
        <v>65</v>
      </c>
      <c r="X39" s="1" t="s">
        <v>129</v>
      </c>
      <c r="Y39" s="1" t="s">
        <v>65</v>
      </c>
      <c r="Z39" s="1" t="s">
        <v>140</v>
      </c>
      <c r="AA39" s="1" t="s">
        <v>65</v>
      </c>
      <c r="AB39" s="1" t="s">
        <v>63</v>
      </c>
      <c r="AC39" s="1" t="s">
        <v>63</v>
      </c>
      <c r="AD39" s="1" t="s">
        <v>63</v>
      </c>
      <c r="AE39" s="1" t="s">
        <v>63</v>
      </c>
      <c r="AF39" s="1" t="s">
        <v>63</v>
      </c>
      <c r="AG39" s="1" t="s">
        <v>67</v>
      </c>
      <c r="AH39" s="1" t="s">
        <v>66</v>
      </c>
      <c r="AI39" s="1" t="s">
        <v>67</v>
      </c>
      <c r="AJ39" s="1" t="s">
        <v>63</v>
      </c>
      <c r="AK39" s="1" t="s">
        <v>63</v>
      </c>
      <c r="AL39" s="1" t="s">
        <v>119</v>
      </c>
      <c r="AM39" s="1" t="s">
        <v>119</v>
      </c>
      <c r="AN39" s="1" t="s">
        <v>84</v>
      </c>
      <c r="AO39" s="1" t="s">
        <v>84</v>
      </c>
      <c r="AP39" s="1" t="s">
        <v>71</v>
      </c>
      <c r="AQ39" s="1" t="s">
        <v>63</v>
      </c>
      <c r="AR39" s="1" t="s">
        <v>63</v>
      </c>
      <c r="AS39" s="1" t="s">
        <v>218</v>
      </c>
      <c r="AT39" s="1" t="s">
        <v>73</v>
      </c>
      <c r="AU39" s="1" t="s">
        <v>74</v>
      </c>
      <c r="AV39" s="1" t="s">
        <v>86</v>
      </c>
      <c r="AW39" s="1" t="s">
        <v>76</v>
      </c>
      <c r="AX39" s="1" t="s">
        <v>94</v>
      </c>
      <c r="AZ39" s="1" t="s">
        <v>219</v>
      </c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</row>
    <row r="40" ht="15.75" customHeight="1">
      <c r="A40" s="18">
        <v>52.0</v>
      </c>
      <c r="B40" s="1" t="s">
        <v>220</v>
      </c>
      <c r="C40" s="1" t="s">
        <v>55</v>
      </c>
      <c r="D40" s="16">
        <v>41346.0</v>
      </c>
      <c r="E40" s="16">
        <v>43199.0</v>
      </c>
      <c r="F40" s="16">
        <v>43202.0</v>
      </c>
      <c r="G40" s="18">
        <v>3.0</v>
      </c>
      <c r="H40" s="18">
        <v>5.08</v>
      </c>
      <c r="I40" s="1" t="s">
        <v>41</v>
      </c>
      <c r="J40" s="1" t="s">
        <v>158</v>
      </c>
      <c r="K40" s="1" t="s">
        <v>61</v>
      </c>
      <c r="L40" s="1" t="s">
        <v>62</v>
      </c>
      <c r="M40" s="1" t="s">
        <v>61</v>
      </c>
      <c r="N40" s="1" t="s">
        <v>62</v>
      </c>
      <c r="O40" s="1" t="s">
        <v>61</v>
      </c>
      <c r="P40" s="1" t="s">
        <v>62</v>
      </c>
      <c r="Q40" s="1" t="s">
        <v>63</v>
      </c>
      <c r="R40" s="1" t="s">
        <v>63</v>
      </c>
      <c r="S40" s="1" t="s">
        <v>71</v>
      </c>
      <c r="T40" s="1" t="s">
        <v>71</v>
      </c>
      <c r="U40" s="1" t="s">
        <v>63</v>
      </c>
      <c r="V40" s="1" t="s">
        <v>119</v>
      </c>
      <c r="W40" s="1" t="s">
        <v>65</v>
      </c>
      <c r="X40" s="1" t="s">
        <v>119</v>
      </c>
      <c r="Y40" s="1" t="s">
        <v>65</v>
      </c>
      <c r="Z40" s="1" t="s">
        <v>140</v>
      </c>
      <c r="AA40" s="1" t="s">
        <v>65</v>
      </c>
      <c r="AB40" s="1" t="s">
        <v>71</v>
      </c>
      <c r="AC40" s="1" t="s">
        <v>63</v>
      </c>
      <c r="AD40" s="1" t="s">
        <v>63</v>
      </c>
      <c r="AE40" s="1" t="s">
        <v>63</v>
      </c>
      <c r="AF40" s="1" t="s">
        <v>63</v>
      </c>
      <c r="AG40" s="1" t="s">
        <v>67</v>
      </c>
      <c r="AH40" s="1" t="s">
        <v>67</v>
      </c>
      <c r="AI40" s="1" t="s">
        <v>67</v>
      </c>
      <c r="AJ40" s="1" t="s">
        <v>63</v>
      </c>
      <c r="AK40" s="1" t="s">
        <v>63</v>
      </c>
      <c r="AL40" s="1" t="s">
        <v>119</v>
      </c>
      <c r="AM40" s="1" t="s">
        <v>119</v>
      </c>
      <c r="AN40" s="1" t="s">
        <v>84</v>
      </c>
      <c r="AO40" s="1" t="s">
        <v>84</v>
      </c>
      <c r="AP40" s="1" t="s">
        <v>71</v>
      </c>
      <c r="AQ40" s="1" t="s">
        <v>63</v>
      </c>
      <c r="AR40" s="1" t="s">
        <v>63</v>
      </c>
      <c r="AS40" s="1" t="s">
        <v>222</v>
      </c>
      <c r="AT40" s="1" t="s">
        <v>73</v>
      </c>
      <c r="AU40" s="1" t="s">
        <v>74</v>
      </c>
      <c r="AV40" s="1" t="s">
        <v>86</v>
      </c>
      <c r="AW40" s="1" t="s">
        <v>76</v>
      </c>
      <c r="AX40" s="1" t="s">
        <v>94</v>
      </c>
      <c r="AZ40" s="1" t="s">
        <v>223</v>
      </c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</row>
    <row r="41" ht="15.75" customHeight="1">
      <c r="A41" s="18">
        <v>53.0</v>
      </c>
      <c r="B41" s="1" t="s">
        <v>224</v>
      </c>
      <c r="C41" s="1" t="s">
        <v>55</v>
      </c>
      <c r="D41" s="16">
        <v>41446.0</v>
      </c>
      <c r="E41" s="16">
        <v>43199.0</v>
      </c>
      <c r="F41" s="16">
        <v>43208.0</v>
      </c>
      <c r="G41" s="18">
        <v>9.0</v>
      </c>
      <c r="H41" s="18">
        <v>4.8</v>
      </c>
      <c r="I41" s="1" t="s">
        <v>41</v>
      </c>
      <c r="J41" s="1" t="s">
        <v>197</v>
      </c>
      <c r="K41" s="1" t="s">
        <v>61</v>
      </c>
      <c r="L41" s="1" t="s">
        <v>62</v>
      </c>
      <c r="M41" s="1" t="s">
        <v>62</v>
      </c>
      <c r="N41" s="1" t="s">
        <v>62</v>
      </c>
      <c r="O41" s="1" t="s">
        <v>61</v>
      </c>
      <c r="P41" s="1" t="s">
        <v>62</v>
      </c>
      <c r="Q41" s="1" t="s">
        <v>71</v>
      </c>
      <c r="R41" s="1" t="s">
        <v>71</v>
      </c>
      <c r="S41" s="1" t="s">
        <v>71</v>
      </c>
      <c r="T41" s="1" t="s">
        <v>71</v>
      </c>
      <c r="U41" s="1" t="s">
        <v>71</v>
      </c>
      <c r="V41" s="1" t="s">
        <v>61</v>
      </c>
      <c r="W41" s="1" t="s">
        <v>65</v>
      </c>
      <c r="X41" s="1" t="s">
        <v>65</v>
      </c>
      <c r="Y41" s="1" t="s">
        <v>65</v>
      </c>
      <c r="Z41" s="1" t="s">
        <v>140</v>
      </c>
      <c r="AA41" s="1" t="s">
        <v>65</v>
      </c>
      <c r="AB41" s="1" t="s">
        <v>71</v>
      </c>
      <c r="AC41" s="1" t="s">
        <v>71</v>
      </c>
      <c r="AD41" s="1" t="s">
        <v>71</v>
      </c>
      <c r="AE41" s="1" t="s">
        <v>71</v>
      </c>
      <c r="AF41" s="1" t="s">
        <v>71</v>
      </c>
      <c r="AG41" s="1" t="s">
        <v>67</v>
      </c>
      <c r="AH41" s="1" t="s">
        <v>66</v>
      </c>
      <c r="AI41" s="1" t="s">
        <v>67</v>
      </c>
      <c r="AJ41" s="1" t="s">
        <v>71</v>
      </c>
      <c r="AK41" s="1" t="s">
        <v>71</v>
      </c>
      <c r="AL41" s="1" t="s">
        <v>119</v>
      </c>
      <c r="AM41" s="1" t="s">
        <v>119</v>
      </c>
      <c r="AN41" s="1" t="s">
        <v>91</v>
      </c>
      <c r="AO41" s="1" t="s">
        <v>84</v>
      </c>
      <c r="AP41" s="1" t="s">
        <v>71</v>
      </c>
      <c r="AQ41" s="1" t="s">
        <v>71</v>
      </c>
      <c r="AR41" s="1" t="s">
        <v>71</v>
      </c>
      <c r="AS41" s="1" t="s">
        <v>85</v>
      </c>
      <c r="AT41" s="1" t="s">
        <v>225</v>
      </c>
      <c r="AU41" s="1" t="s">
        <v>74</v>
      </c>
      <c r="AV41" s="1" t="s">
        <v>86</v>
      </c>
      <c r="AW41" s="1" t="s">
        <v>93</v>
      </c>
      <c r="AX41" s="1" t="s">
        <v>94</v>
      </c>
      <c r="AY41" s="1"/>
      <c r="AZ41" s="1" t="s">
        <v>226</v>
      </c>
      <c r="BA41" s="1" t="s">
        <v>227</v>
      </c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</row>
    <row r="42" ht="15.75" customHeight="1">
      <c r="A42" s="18">
        <v>54.0</v>
      </c>
      <c r="B42" s="1" t="s">
        <v>228</v>
      </c>
      <c r="C42" s="1" t="s">
        <v>55</v>
      </c>
      <c r="D42" s="16">
        <v>41332.0</v>
      </c>
      <c r="E42" s="16">
        <v>43199.0</v>
      </c>
      <c r="F42" s="16">
        <v>43202.0</v>
      </c>
      <c r="G42" s="18">
        <v>3.0</v>
      </c>
      <c r="H42" s="18">
        <v>5.49</v>
      </c>
      <c r="I42" s="1" t="s">
        <v>41</v>
      </c>
      <c r="J42" s="1" t="s">
        <v>161</v>
      </c>
      <c r="K42" s="1" t="s">
        <v>61</v>
      </c>
      <c r="L42" s="1" t="s">
        <v>62</v>
      </c>
      <c r="M42" s="1" t="s">
        <v>62</v>
      </c>
      <c r="N42" s="1" t="s">
        <v>62</v>
      </c>
      <c r="O42" s="1" t="s">
        <v>62</v>
      </c>
      <c r="P42" s="1" t="s">
        <v>62</v>
      </c>
      <c r="Q42" s="1" t="s">
        <v>71</v>
      </c>
      <c r="R42" s="1" t="s">
        <v>63</v>
      </c>
      <c r="S42" s="1" t="s">
        <v>63</v>
      </c>
      <c r="T42" s="1" t="s">
        <v>71</v>
      </c>
      <c r="U42" s="1" t="s">
        <v>71</v>
      </c>
      <c r="V42" s="1" t="s">
        <v>140</v>
      </c>
      <c r="W42" s="1" t="s">
        <v>65</v>
      </c>
      <c r="X42" s="1" t="s">
        <v>65</v>
      </c>
      <c r="Y42" s="1" t="s">
        <v>65</v>
      </c>
      <c r="Z42" s="1" t="s">
        <v>65</v>
      </c>
      <c r="AA42" s="1" t="s">
        <v>65</v>
      </c>
      <c r="AB42" s="1" t="s">
        <v>71</v>
      </c>
      <c r="AC42" s="1" t="s">
        <v>71</v>
      </c>
      <c r="AD42" s="1" t="s">
        <v>71</v>
      </c>
      <c r="AE42" s="1" t="s">
        <v>63</v>
      </c>
      <c r="AF42" s="1" t="s">
        <v>63</v>
      </c>
      <c r="AG42" s="1" t="s">
        <v>67</v>
      </c>
      <c r="AH42" s="1" t="s">
        <v>66</v>
      </c>
      <c r="AI42" s="1" t="s">
        <v>67</v>
      </c>
      <c r="AJ42" s="1" t="s">
        <v>63</v>
      </c>
      <c r="AK42" s="1" t="s">
        <v>71</v>
      </c>
      <c r="AL42" s="1" t="s">
        <v>229</v>
      </c>
      <c r="AM42" s="1" t="s">
        <v>119</v>
      </c>
      <c r="AN42" s="1" t="s">
        <v>84</v>
      </c>
      <c r="AO42" s="1" t="s">
        <v>91</v>
      </c>
      <c r="AP42" s="1" t="s">
        <v>71</v>
      </c>
      <c r="AQ42" s="1" t="s">
        <v>63</v>
      </c>
      <c r="AR42" s="1" t="s">
        <v>63</v>
      </c>
      <c r="AS42" s="1" t="s">
        <v>218</v>
      </c>
      <c r="AT42" s="1" t="s">
        <v>73</v>
      </c>
      <c r="AU42" s="1" t="s">
        <v>74</v>
      </c>
      <c r="AV42" s="1" t="s">
        <v>86</v>
      </c>
      <c r="AW42" s="1" t="s">
        <v>76</v>
      </c>
      <c r="AX42" s="1" t="s">
        <v>94</v>
      </c>
      <c r="AZ42" s="1" t="s">
        <v>230</v>
      </c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</row>
    <row r="43" ht="15.75" customHeight="1">
      <c r="A43" s="18">
        <v>55.0</v>
      </c>
      <c r="B43" s="1" t="s">
        <v>231</v>
      </c>
      <c r="C43" s="1" t="s">
        <v>55</v>
      </c>
      <c r="D43" s="16">
        <v>40856.0</v>
      </c>
      <c r="E43" s="16">
        <v>43193.0</v>
      </c>
      <c r="F43" s="16">
        <v>43195.0</v>
      </c>
      <c r="G43" s="18">
        <v>2.0</v>
      </c>
      <c r="H43" s="18">
        <v>6.4</v>
      </c>
      <c r="I43" s="1" t="s">
        <v>118</v>
      </c>
      <c r="J43" s="1" t="s">
        <v>80</v>
      </c>
      <c r="K43" s="1" t="s">
        <v>61</v>
      </c>
      <c r="L43" s="1" t="s">
        <v>62</v>
      </c>
      <c r="M43" s="1" t="s">
        <v>61</v>
      </c>
      <c r="N43" s="1" t="s">
        <v>62</v>
      </c>
      <c r="O43" s="1" t="s">
        <v>61</v>
      </c>
      <c r="P43" s="1" t="s">
        <v>62</v>
      </c>
      <c r="Q43" s="1" t="s">
        <v>63</v>
      </c>
      <c r="R43" s="1" t="s">
        <v>63</v>
      </c>
      <c r="S43" s="1" t="s">
        <v>71</v>
      </c>
      <c r="T43" s="1" t="s">
        <v>71</v>
      </c>
      <c r="U43" s="1" t="s">
        <v>63</v>
      </c>
      <c r="V43" s="1" t="s">
        <v>140</v>
      </c>
      <c r="W43" s="1" t="s">
        <v>65</v>
      </c>
      <c r="X43" s="1" t="s">
        <v>140</v>
      </c>
      <c r="Y43" s="1" t="s">
        <v>65</v>
      </c>
      <c r="Z43" s="1" t="s">
        <v>140</v>
      </c>
      <c r="AA43" s="1" t="s">
        <v>65</v>
      </c>
      <c r="AB43" s="1" t="s">
        <v>71</v>
      </c>
      <c r="AC43" s="1" t="s">
        <v>63</v>
      </c>
      <c r="AD43" s="1" t="s">
        <v>63</v>
      </c>
      <c r="AE43" s="1" t="s">
        <v>63</v>
      </c>
      <c r="AF43" s="1" t="s">
        <v>63</v>
      </c>
      <c r="AG43" s="1" t="s">
        <v>67</v>
      </c>
      <c r="AH43" s="1" t="s">
        <v>66</v>
      </c>
      <c r="AI43" s="1" t="s">
        <v>67</v>
      </c>
      <c r="AJ43" s="1" t="s">
        <v>71</v>
      </c>
      <c r="AK43" s="1" t="s">
        <v>63</v>
      </c>
      <c r="AL43" s="1" t="s">
        <v>119</v>
      </c>
      <c r="AM43" s="1" t="s">
        <v>119</v>
      </c>
      <c r="AN43" s="1" t="s">
        <v>84</v>
      </c>
      <c r="AO43" s="1" t="s">
        <v>84</v>
      </c>
      <c r="AP43" s="1" t="s">
        <v>63</v>
      </c>
      <c r="AQ43" s="1" t="s">
        <v>63</v>
      </c>
      <c r="AR43" s="1" t="s">
        <v>63</v>
      </c>
      <c r="AS43" s="1" t="s">
        <v>85</v>
      </c>
      <c r="AT43" s="1" t="s">
        <v>225</v>
      </c>
      <c r="AU43" s="1" t="s">
        <v>74</v>
      </c>
      <c r="AV43" s="1" t="s">
        <v>86</v>
      </c>
      <c r="AW43" s="1" t="s">
        <v>93</v>
      </c>
      <c r="AX43" s="1" t="s">
        <v>77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</row>
    <row r="44" ht="15.75" customHeight="1">
      <c r="A44" s="18">
        <v>56.0</v>
      </c>
      <c r="B44" s="1" t="s">
        <v>232</v>
      </c>
      <c r="C44" s="1" t="s">
        <v>79</v>
      </c>
      <c r="D44" s="16">
        <v>40971.0</v>
      </c>
      <c r="E44" s="16">
        <v>43193.0</v>
      </c>
      <c r="F44" s="16">
        <v>43195.0</v>
      </c>
      <c r="G44" s="18">
        <v>2.0</v>
      </c>
      <c r="H44" s="18">
        <v>6.09</v>
      </c>
      <c r="I44" s="1" t="s">
        <v>61</v>
      </c>
      <c r="J44" s="1" t="s">
        <v>205</v>
      </c>
      <c r="K44" s="1" t="s">
        <v>61</v>
      </c>
      <c r="L44" s="1" t="s">
        <v>62</v>
      </c>
      <c r="M44" s="1" t="s">
        <v>61</v>
      </c>
      <c r="N44" s="1" t="s">
        <v>62</v>
      </c>
      <c r="O44" s="1" t="s">
        <v>61</v>
      </c>
      <c r="P44" s="1" t="s">
        <v>62</v>
      </c>
      <c r="Q44" s="1" t="s">
        <v>71</v>
      </c>
      <c r="R44" s="1" t="s">
        <v>63</v>
      </c>
      <c r="S44" s="1" t="s">
        <v>71</v>
      </c>
      <c r="T44" s="1" t="s">
        <v>71</v>
      </c>
      <c r="U44" s="1" t="s">
        <v>63</v>
      </c>
      <c r="V44" s="1" t="s">
        <v>61</v>
      </c>
      <c r="W44" s="1" t="s">
        <v>65</v>
      </c>
      <c r="X44" s="1" t="s">
        <v>61</v>
      </c>
      <c r="Y44" s="1" t="s">
        <v>151</v>
      </c>
      <c r="Z44" s="1" t="s">
        <v>151</v>
      </c>
      <c r="AA44" s="1" t="s">
        <v>151</v>
      </c>
      <c r="AB44" s="1" t="s">
        <v>63</v>
      </c>
      <c r="AC44" s="1" t="s">
        <v>63</v>
      </c>
      <c r="AD44" s="1" t="s">
        <v>63</v>
      </c>
      <c r="AE44" s="1" t="s">
        <v>63</v>
      </c>
      <c r="AF44" s="1" t="s">
        <v>63</v>
      </c>
      <c r="AG44" s="1" t="s">
        <v>67</v>
      </c>
      <c r="AH44" s="1" t="s">
        <v>233</v>
      </c>
      <c r="AI44" s="1" t="s">
        <v>67</v>
      </c>
      <c r="AJ44" s="1" t="s">
        <v>63</v>
      </c>
      <c r="AK44" s="1" t="s">
        <v>63</v>
      </c>
      <c r="AL44" s="1" t="s">
        <v>234</v>
      </c>
      <c r="AM44" s="1" t="s">
        <v>119</v>
      </c>
      <c r="AN44" s="1" t="s">
        <v>91</v>
      </c>
      <c r="AO44" s="1" t="s">
        <v>84</v>
      </c>
      <c r="AP44" s="1" t="s">
        <v>71</v>
      </c>
      <c r="AQ44" s="1" t="s">
        <v>63</v>
      </c>
      <c r="AR44" s="1" t="s">
        <v>63</v>
      </c>
      <c r="AS44" s="1" t="s">
        <v>235</v>
      </c>
      <c r="AT44" s="1" t="s">
        <v>73</v>
      </c>
      <c r="AU44" s="1" t="s">
        <v>74</v>
      </c>
      <c r="AV44" s="1" t="s">
        <v>86</v>
      </c>
      <c r="AW44" s="1" t="s">
        <v>93</v>
      </c>
      <c r="AX44" s="1" t="s">
        <v>77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</row>
    <row r="45" ht="15.75" customHeight="1">
      <c r="A45" s="18">
        <v>57.0</v>
      </c>
      <c r="B45" s="1" t="s">
        <v>236</v>
      </c>
      <c r="C45" s="1" t="s">
        <v>55</v>
      </c>
      <c r="D45" s="23">
        <v>41260.0</v>
      </c>
      <c r="E45" s="16">
        <v>43206.0</v>
      </c>
      <c r="F45" s="16">
        <v>43209.0</v>
      </c>
      <c r="G45" s="18">
        <v>3.0</v>
      </c>
      <c r="H45" s="18">
        <v>5.33</v>
      </c>
      <c r="I45" s="1" t="s">
        <v>41</v>
      </c>
      <c r="J45" s="1" t="s">
        <v>88</v>
      </c>
      <c r="K45" s="1" t="s">
        <v>65</v>
      </c>
      <c r="L45" s="1" t="s">
        <v>62</v>
      </c>
      <c r="M45" s="1" t="s">
        <v>65</v>
      </c>
      <c r="N45" s="1" t="s">
        <v>62</v>
      </c>
      <c r="O45" s="1" t="s">
        <v>61</v>
      </c>
      <c r="P45" s="1" t="s">
        <v>62</v>
      </c>
      <c r="Q45" s="1" t="s">
        <v>63</v>
      </c>
      <c r="R45" s="1" t="s">
        <v>63</v>
      </c>
      <c r="S45" s="1" t="s">
        <v>71</v>
      </c>
      <c r="T45" s="1" t="s">
        <v>71</v>
      </c>
      <c r="U45" s="1" t="s">
        <v>63</v>
      </c>
      <c r="V45" s="1" t="s">
        <v>237</v>
      </c>
      <c r="W45" s="1" t="s">
        <v>65</v>
      </c>
      <c r="X45" s="1" t="s">
        <v>140</v>
      </c>
      <c r="Y45" s="1" t="s">
        <v>65</v>
      </c>
      <c r="Z45" s="1" t="s">
        <v>140</v>
      </c>
      <c r="AA45" s="1" t="s">
        <v>65</v>
      </c>
      <c r="AB45" s="1" t="s">
        <v>63</v>
      </c>
      <c r="AC45" s="1" t="s">
        <v>63</v>
      </c>
      <c r="AD45" s="1" t="s">
        <v>63</v>
      </c>
      <c r="AE45" s="1" t="s">
        <v>71</v>
      </c>
      <c r="AF45" s="1" t="s">
        <v>63</v>
      </c>
      <c r="AG45" s="1" t="s">
        <v>67</v>
      </c>
      <c r="AH45" s="1" t="s">
        <v>233</v>
      </c>
      <c r="AI45" s="1" t="s">
        <v>67</v>
      </c>
      <c r="AJ45" s="1" t="s">
        <v>71</v>
      </c>
      <c r="AK45" s="1" t="s">
        <v>63</v>
      </c>
      <c r="AL45" s="1" t="s">
        <v>184</v>
      </c>
      <c r="AM45" s="1" t="s">
        <v>184</v>
      </c>
      <c r="AN45" s="1" t="s">
        <v>91</v>
      </c>
      <c r="AO45" s="1" t="s">
        <v>84</v>
      </c>
      <c r="AP45" s="1" t="s">
        <v>71</v>
      </c>
      <c r="AQ45" s="1" t="s">
        <v>63</v>
      </c>
      <c r="AR45" s="1" t="s">
        <v>63</v>
      </c>
      <c r="AS45" s="1" t="s">
        <v>238</v>
      </c>
      <c r="AT45" s="1" t="s">
        <v>225</v>
      </c>
      <c r="AU45" s="1" t="s">
        <v>74</v>
      </c>
      <c r="AV45" s="1" t="s">
        <v>86</v>
      </c>
      <c r="AW45" s="1" t="s">
        <v>76</v>
      </c>
      <c r="AX45" s="1" t="s">
        <v>77</v>
      </c>
      <c r="AY45" s="1"/>
      <c r="AZ45" s="1" t="s">
        <v>223</v>
      </c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</row>
    <row r="46" ht="15.75" customHeight="1">
      <c r="A46" s="18">
        <v>58.0</v>
      </c>
      <c r="B46" s="1" t="s">
        <v>239</v>
      </c>
      <c r="C46" s="1" t="s">
        <v>79</v>
      </c>
      <c r="D46" s="23">
        <v>41229.0</v>
      </c>
      <c r="E46" s="16">
        <v>43213.0</v>
      </c>
      <c r="F46" s="38">
        <v>43217.0</v>
      </c>
      <c r="G46" s="1">
        <f t="shared" ref="G46:G60" si="4">F46-E46</f>
        <v>4</v>
      </c>
      <c r="H46" s="18">
        <v>5.435616438</v>
      </c>
      <c r="I46" s="1" t="s">
        <v>41</v>
      </c>
      <c r="J46" s="1" t="s">
        <v>181</v>
      </c>
      <c r="K46" s="1" t="s">
        <v>241</v>
      </c>
      <c r="L46" s="1" t="s">
        <v>62</v>
      </c>
      <c r="M46" s="1" t="s">
        <v>62</v>
      </c>
      <c r="N46" s="1" t="s">
        <v>62</v>
      </c>
      <c r="O46" s="1" t="s">
        <v>61</v>
      </c>
      <c r="P46" s="1" t="s">
        <v>62</v>
      </c>
      <c r="Q46" s="1" t="s">
        <v>71</v>
      </c>
      <c r="R46" s="1" t="s">
        <v>71</v>
      </c>
      <c r="S46" s="1" t="s">
        <v>71</v>
      </c>
      <c r="T46" s="1" t="s">
        <v>63</v>
      </c>
      <c r="U46" s="1" t="s">
        <v>63</v>
      </c>
      <c r="V46" s="1" t="s">
        <v>129</v>
      </c>
      <c r="W46" s="1" t="s">
        <v>65</v>
      </c>
      <c r="X46" s="1" t="s">
        <v>65</v>
      </c>
      <c r="Y46" s="1" t="s">
        <v>65</v>
      </c>
      <c r="Z46" s="1" t="s">
        <v>140</v>
      </c>
      <c r="AA46" s="1" t="s">
        <v>65</v>
      </c>
      <c r="AB46" s="1" t="s">
        <v>71</v>
      </c>
      <c r="AC46" s="1" t="s">
        <v>63</v>
      </c>
      <c r="AD46" s="1" t="s">
        <v>71</v>
      </c>
      <c r="AE46" s="1" t="s">
        <v>71</v>
      </c>
      <c r="AF46" s="1" t="s">
        <v>71</v>
      </c>
      <c r="AG46" s="1" t="s">
        <v>67</v>
      </c>
      <c r="AH46" s="1" t="s">
        <v>67</v>
      </c>
      <c r="AI46" s="1" t="s">
        <v>67</v>
      </c>
      <c r="AJ46" s="1" t="s">
        <v>71</v>
      </c>
      <c r="AK46" s="1" t="s">
        <v>63</v>
      </c>
      <c r="AL46" s="1" t="s">
        <v>242</v>
      </c>
      <c r="AM46" s="1" t="s">
        <v>119</v>
      </c>
      <c r="AN46" s="1" t="s">
        <v>84</v>
      </c>
      <c r="AO46" s="1" t="s">
        <v>84</v>
      </c>
      <c r="AP46" s="1" t="s">
        <v>71</v>
      </c>
      <c r="AQ46" s="1" t="s">
        <v>71</v>
      </c>
      <c r="AR46" s="1" t="s">
        <v>63</v>
      </c>
      <c r="AS46" s="1" t="s">
        <v>243</v>
      </c>
      <c r="AT46" s="1" t="s">
        <v>73</v>
      </c>
      <c r="AU46" s="1" t="s">
        <v>74</v>
      </c>
      <c r="AV46" s="1" t="s">
        <v>86</v>
      </c>
      <c r="AW46" s="1" t="s">
        <v>76</v>
      </c>
      <c r="AX46" s="1" t="s">
        <v>94</v>
      </c>
      <c r="AZ46" s="1" t="s">
        <v>244</v>
      </c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</row>
    <row r="47" ht="15.75" customHeight="1">
      <c r="A47" s="18">
        <v>59.0</v>
      </c>
      <c r="B47" s="1" t="s">
        <v>245</v>
      </c>
      <c r="C47" s="1" t="s">
        <v>55</v>
      </c>
      <c r="D47" s="16">
        <v>41248.0</v>
      </c>
      <c r="E47" s="16">
        <v>43213.0</v>
      </c>
      <c r="F47" s="38">
        <v>43217.0</v>
      </c>
      <c r="G47" s="1">
        <f t="shared" si="4"/>
        <v>4</v>
      </c>
      <c r="H47" s="18">
        <v>5.383561644</v>
      </c>
      <c r="I47" s="1" t="s">
        <v>246</v>
      </c>
      <c r="J47" s="1" t="s">
        <v>60</v>
      </c>
      <c r="K47" s="1" t="s">
        <v>61</v>
      </c>
      <c r="L47" s="1" t="s">
        <v>62</v>
      </c>
      <c r="M47" s="1" t="s">
        <v>62</v>
      </c>
      <c r="N47" s="1" t="s">
        <v>62</v>
      </c>
      <c r="O47" s="1" t="s">
        <v>62</v>
      </c>
      <c r="P47" s="1" t="s">
        <v>62</v>
      </c>
      <c r="Q47" s="1" t="s">
        <v>71</v>
      </c>
      <c r="R47" s="1" t="s">
        <v>71</v>
      </c>
      <c r="S47" s="1" t="s">
        <v>71</v>
      </c>
      <c r="T47" s="1" t="s">
        <v>63</v>
      </c>
      <c r="U47" s="1" t="s">
        <v>71</v>
      </c>
      <c r="V47" s="1" t="s">
        <v>140</v>
      </c>
      <c r="W47" s="1" t="s">
        <v>65</v>
      </c>
      <c r="X47" s="1" t="s">
        <v>65</v>
      </c>
      <c r="Y47" s="1" t="s">
        <v>65</v>
      </c>
      <c r="Z47" s="1" t="s">
        <v>65</v>
      </c>
      <c r="AA47" s="1" t="s">
        <v>65</v>
      </c>
      <c r="AB47" s="1" t="s">
        <v>71</v>
      </c>
      <c r="AC47" s="1" t="s">
        <v>63</v>
      </c>
      <c r="AD47" s="1" t="s">
        <v>71</v>
      </c>
      <c r="AE47" s="1" t="s">
        <v>71</v>
      </c>
      <c r="AF47" s="1" t="s">
        <v>63</v>
      </c>
      <c r="AG47" s="1" t="s">
        <v>67</v>
      </c>
      <c r="AH47" s="1" t="s">
        <v>66</v>
      </c>
      <c r="AI47" s="1" t="s">
        <v>67</v>
      </c>
      <c r="AJ47" s="1" t="s">
        <v>71</v>
      </c>
      <c r="AK47" s="1" t="s">
        <v>71</v>
      </c>
      <c r="AL47" s="1" t="s">
        <v>169</v>
      </c>
      <c r="AM47" s="1" t="s">
        <v>169</v>
      </c>
      <c r="AN47" s="1" t="s">
        <v>91</v>
      </c>
      <c r="AO47" s="1" t="s">
        <v>91</v>
      </c>
      <c r="AP47" s="1" t="s">
        <v>71</v>
      </c>
      <c r="AQ47" s="1" t="s">
        <v>71</v>
      </c>
      <c r="AR47" s="1" t="s">
        <v>63</v>
      </c>
      <c r="AS47" s="1" t="s">
        <v>248</v>
      </c>
      <c r="AT47" s="1" t="s">
        <v>191</v>
      </c>
      <c r="AU47" s="1" t="s">
        <v>74</v>
      </c>
      <c r="AV47" s="1" t="s">
        <v>75</v>
      </c>
      <c r="AW47" s="1" t="s">
        <v>76</v>
      </c>
      <c r="AX47" s="1" t="s">
        <v>94</v>
      </c>
      <c r="AZ47" s="1" t="s">
        <v>249</v>
      </c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</row>
    <row r="48" ht="15.75" customHeight="1">
      <c r="A48" s="18">
        <v>60.0</v>
      </c>
      <c r="B48" s="1" t="s">
        <v>250</v>
      </c>
      <c r="C48" s="1" t="s">
        <v>79</v>
      </c>
      <c r="D48" s="16">
        <v>41463.0</v>
      </c>
      <c r="E48" s="16">
        <v>43213.0</v>
      </c>
      <c r="F48" s="40">
        <v>43220.0</v>
      </c>
      <c r="G48" s="1">
        <f t="shared" si="4"/>
        <v>7</v>
      </c>
      <c r="H48" s="18">
        <v>4.794520548</v>
      </c>
      <c r="I48" s="1" t="s">
        <v>246</v>
      </c>
      <c r="J48" s="1" t="s">
        <v>96</v>
      </c>
      <c r="K48" s="1" t="s">
        <v>118</v>
      </c>
      <c r="L48" s="1" t="s">
        <v>62</v>
      </c>
      <c r="M48" s="1" t="s">
        <v>62</v>
      </c>
      <c r="N48" s="1" t="s">
        <v>62</v>
      </c>
      <c r="O48" s="1" t="s">
        <v>62</v>
      </c>
      <c r="P48" s="1" t="s">
        <v>62</v>
      </c>
      <c r="Q48" s="1" t="s">
        <v>63</v>
      </c>
      <c r="R48" s="1" t="s">
        <v>63</v>
      </c>
      <c r="S48" s="1" t="s">
        <v>63</v>
      </c>
      <c r="T48" s="1" t="s">
        <v>71</v>
      </c>
      <c r="U48" s="1" t="s">
        <v>63</v>
      </c>
      <c r="V48" s="1" t="s">
        <v>129</v>
      </c>
      <c r="W48" s="1" t="s">
        <v>65</v>
      </c>
      <c r="X48" s="1" t="s">
        <v>65</v>
      </c>
      <c r="Y48" s="1" t="s">
        <v>65</v>
      </c>
      <c r="Z48" s="1" t="s">
        <v>65</v>
      </c>
      <c r="AA48" s="1" t="s">
        <v>65</v>
      </c>
      <c r="AB48" s="1" t="s">
        <v>63</v>
      </c>
      <c r="AC48" s="1" t="s">
        <v>63</v>
      </c>
      <c r="AD48" s="1" t="s">
        <v>63</v>
      </c>
      <c r="AE48" s="1" t="s">
        <v>63</v>
      </c>
      <c r="AF48" s="1" t="s">
        <v>71</v>
      </c>
      <c r="AG48" s="1" t="s">
        <v>67</v>
      </c>
      <c r="AH48" s="1" t="s">
        <v>66</v>
      </c>
      <c r="AI48" s="1" t="s">
        <v>66</v>
      </c>
      <c r="AJ48" s="1" t="s">
        <v>71</v>
      </c>
      <c r="AK48" s="1" t="s">
        <v>63</v>
      </c>
      <c r="AL48" s="1" t="s">
        <v>119</v>
      </c>
      <c r="AM48" s="1" t="s">
        <v>255</v>
      </c>
      <c r="AN48" s="1" t="s">
        <v>91</v>
      </c>
      <c r="AO48" s="1" t="s">
        <v>91</v>
      </c>
      <c r="AP48" s="1" t="s">
        <v>63</v>
      </c>
      <c r="AQ48" s="1" t="s">
        <v>71</v>
      </c>
      <c r="AR48" s="1" t="s">
        <v>71</v>
      </c>
      <c r="AS48" s="1" t="s">
        <v>257</v>
      </c>
      <c r="AT48" s="1" t="s">
        <v>73</v>
      </c>
      <c r="AU48" s="1" t="s">
        <v>74</v>
      </c>
      <c r="AV48" s="1" t="s">
        <v>75</v>
      </c>
      <c r="AW48" s="1" t="s">
        <v>93</v>
      </c>
      <c r="AX48" s="1" t="s">
        <v>94</v>
      </c>
      <c r="AZ48" s="1" t="s">
        <v>258</v>
      </c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</row>
    <row r="49" ht="15.75" customHeight="1">
      <c r="A49" s="18">
        <v>62.0</v>
      </c>
      <c r="B49" s="1" t="s">
        <v>259</v>
      </c>
      <c r="C49" s="1" t="s">
        <v>55</v>
      </c>
      <c r="D49" s="16">
        <v>41221.0</v>
      </c>
      <c r="E49" s="16">
        <v>43216.0</v>
      </c>
      <c r="F49" s="40">
        <v>43223.0</v>
      </c>
      <c r="G49" s="1">
        <f t="shared" si="4"/>
        <v>7</v>
      </c>
      <c r="H49" s="18">
        <f>(E49-D49)/365.25</f>
        <v>5.46201232</v>
      </c>
      <c r="I49" s="1" t="s">
        <v>118</v>
      </c>
      <c r="J49" s="1" t="s">
        <v>111</v>
      </c>
      <c r="K49" s="1" t="s">
        <v>61</v>
      </c>
      <c r="L49" s="1" t="s">
        <v>62</v>
      </c>
      <c r="M49" s="1" t="s">
        <v>61</v>
      </c>
      <c r="N49" s="1" t="s">
        <v>62</v>
      </c>
      <c r="O49" s="1" t="s">
        <v>102</v>
      </c>
      <c r="P49" s="1" t="s">
        <v>62</v>
      </c>
      <c r="Q49" s="1" t="s">
        <v>71</v>
      </c>
      <c r="R49" s="1" t="s">
        <v>63</v>
      </c>
      <c r="S49" s="1" t="s">
        <v>71</v>
      </c>
      <c r="T49" s="1" t="s">
        <v>63</v>
      </c>
      <c r="U49" s="1" t="s">
        <v>63</v>
      </c>
      <c r="V49" s="1" t="s">
        <v>140</v>
      </c>
      <c r="W49" s="1" t="s">
        <v>65</v>
      </c>
      <c r="X49" s="1" t="s">
        <v>140</v>
      </c>
      <c r="Y49" s="1" t="s">
        <v>65</v>
      </c>
      <c r="Z49" s="1" t="s">
        <v>140</v>
      </c>
      <c r="AA49" s="1" t="s">
        <v>65</v>
      </c>
      <c r="AB49" s="1" t="s">
        <v>71</v>
      </c>
      <c r="AC49" s="1" t="s">
        <v>63</v>
      </c>
      <c r="AD49" s="1" t="s">
        <v>63</v>
      </c>
      <c r="AE49" s="1" t="s">
        <v>63</v>
      </c>
      <c r="AF49" s="1" t="s">
        <v>71</v>
      </c>
      <c r="AG49" s="1" t="s">
        <v>67</v>
      </c>
      <c r="AH49" s="1" t="s">
        <v>67</v>
      </c>
      <c r="AI49" s="1" t="s">
        <v>66</v>
      </c>
      <c r="AJ49" s="1" t="s">
        <v>71</v>
      </c>
      <c r="AK49" s="1" t="s">
        <v>71</v>
      </c>
      <c r="AL49" s="1" t="s">
        <v>61</v>
      </c>
      <c r="AM49" s="1" t="s">
        <v>37</v>
      </c>
      <c r="AN49" s="1" t="s">
        <v>91</v>
      </c>
      <c r="AO49" s="1" t="s">
        <v>84</v>
      </c>
      <c r="AP49" s="1" t="s">
        <v>71</v>
      </c>
      <c r="AQ49" s="1" t="s">
        <v>63</v>
      </c>
      <c r="AR49" s="1" t="s">
        <v>63</v>
      </c>
      <c r="AS49" s="1" t="s">
        <v>214</v>
      </c>
      <c r="AT49" s="1" t="s">
        <v>73</v>
      </c>
      <c r="AU49" s="1" t="s">
        <v>74</v>
      </c>
      <c r="AV49" s="1" t="s">
        <v>86</v>
      </c>
      <c r="AW49" s="1" t="s">
        <v>93</v>
      </c>
      <c r="AX49" s="1" t="s">
        <v>77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</row>
    <row r="50" ht="15.75" customHeight="1">
      <c r="A50" s="18">
        <v>66.0</v>
      </c>
      <c r="B50" s="1" t="s">
        <v>260</v>
      </c>
      <c r="C50" s="1" t="s">
        <v>261</v>
      </c>
      <c r="D50" s="16">
        <v>41428.0</v>
      </c>
      <c r="E50" s="16">
        <v>43224.0</v>
      </c>
      <c r="F50" s="16">
        <v>43230.0</v>
      </c>
      <c r="G50" s="1">
        <f t="shared" si="4"/>
        <v>6</v>
      </c>
      <c r="H50" s="18">
        <v>4.92</v>
      </c>
      <c r="I50" s="1" t="s">
        <v>118</v>
      </c>
      <c r="J50" s="1" t="s">
        <v>115</v>
      </c>
      <c r="K50" s="1" t="s">
        <v>118</v>
      </c>
      <c r="L50" s="1" t="s">
        <v>262</v>
      </c>
      <c r="M50" s="1" t="s">
        <v>262</v>
      </c>
      <c r="N50" s="1" t="s">
        <v>262</v>
      </c>
      <c r="O50" s="1" t="s">
        <v>263</v>
      </c>
      <c r="P50" s="1" t="s">
        <v>262</v>
      </c>
      <c r="Q50" s="1" t="s">
        <v>63</v>
      </c>
      <c r="R50" s="1" t="s">
        <v>63</v>
      </c>
      <c r="S50" s="1" t="s">
        <v>63</v>
      </c>
      <c r="T50" s="1" t="s">
        <v>63</v>
      </c>
      <c r="U50" s="1" t="s">
        <v>63</v>
      </c>
      <c r="V50" s="1" t="s">
        <v>264</v>
      </c>
      <c r="W50" s="1" t="s">
        <v>65</v>
      </c>
      <c r="X50" s="1" t="s">
        <v>65</v>
      </c>
      <c r="Y50" s="1" t="s">
        <v>65</v>
      </c>
      <c r="Z50" s="1" t="s">
        <v>65</v>
      </c>
      <c r="AA50" s="1" t="s">
        <v>65</v>
      </c>
      <c r="AB50" s="1" t="s">
        <v>63</v>
      </c>
      <c r="AC50" s="1" t="s">
        <v>63</v>
      </c>
      <c r="AD50" s="1" t="s">
        <v>63</v>
      </c>
      <c r="AE50" s="1" t="s">
        <v>63</v>
      </c>
      <c r="AF50" s="1" t="s">
        <v>63</v>
      </c>
      <c r="AG50" s="1" t="s">
        <v>67</v>
      </c>
      <c r="AH50" s="1" t="s">
        <v>66</v>
      </c>
      <c r="AI50" s="1" t="s">
        <v>66</v>
      </c>
      <c r="AJ50" s="1" t="s">
        <v>63</v>
      </c>
      <c r="AK50" s="1" t="s">
        <v>63</v>
      </c>
      <c r="AL50" s="1" t="s">
        <v>265</v>
      </c>
      <c r="AM50" s="1" t="s">
        <v>119</v>
      </c>
      <c r="AN50" s="1" t="s">
        <v>91</v>
      </c>
      <c r="AO50" s="1" t="s">
        <v>84</v>
      </c>
      <c r="AP50" s="1" t="s">
        <v>63</v>
      </c>
      <c r="AQ50" s="1" t="s">
        <v>63</v>
      </c>
      <c r="AR50" s="1" t="s">
        <v>63</v>
      </c>
      <c r="AS50" s="1" t="s">
        <v>266</v>
      </c>
      <c r="AT50" s="1" t="s">
        <v>73</v>
      </c>
      <c r="AU50" s="1" t="s">
        <v>74</v>
      </c>
      <c r="AV50" s="1" t="s">
        <v>86</v>
      </c>
      <c r="AW50" s="1" t="s">
        <v>93</v>
      </c>
      <c r="AX50" s="1" t="s">
        <v>94</v>
      </c>
      <c r="AZ50" s="1" t="s">
        <v>267</v>
      </c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</row>
    <row r="51" ht="15.75" customHeight="1">
      <c r="A51" s="18">
        <v>67.0</v>
      </c>
      <c r="B51" s="1" t="s">
        <v>268</v>
      </c>
      <c r="C51" s="1" t="s">
        <v>79</v>
      </c>
      <c r="D51" s="16">
        <v>41393.0</v>
      </c>
      <c r="E51" s="16">
        <v>43224.0</v>
      </c>
      <c r="F51" s="16">
        <v>43230.0</v>
      </c>
      <c r="G51" s="1">
        <f t="shared" si="4"/>
        <v>6</v>
      </c>
      <c r="H51" s="18">
        <v>5.02</v>
      </c>
      <c r="I51" s="1" t="s">
        <v>118</v>
      </c>
      <c r="J51" s="1" t="s">
        <v>111</v>
      </c>
      <c r="K51" s="1" t="s">
        <v>118</v>
      </c>
      <c r="L51" s="1" t="s">
        <v>242</v>
      </c>
      <c r="M51" s="1" t="s">
        <v>262</v>
      </c>
      <c r="N51" s="1" t="s">
        <v>262</v>
      </c>
      <c r="O51" s="1" t="s">
        <v>262</v>
      </c>
      <c r="P51" s="1" t="s">
        <v>262</v>
      </c>
      <c r="Q51" s="1" t="s">
        <v>63</v>
      </c>
      <c r="R51" s="1" t="s">
        <v>63</v>
      </c>
      <c r="S51" s="1" t="s">
        <v>71</v>
      </c>
      <c r="T51" s="1" t="s">
        <v>71</v>
      </c>
      <c r="U51" s="1" t="s">
        <v>63</v>
      </c>
      <c r="V51" s="1" t="s">
        <v>269</v>
      </c>
      <c r="W51" s="1" t="s">
        <v>65</v>
      </c>
      <c r="X51" s="1" t="s">
        <v>270</v>
      </c>
      <c r="Y51" s="1" t="s">
        <v>65</v>
      </c>
      <c r="Z51" s="1" t="s">
        <v>65</v>
      </c>
      <c r="AA51" s="1" t="s">
        <v>65</v>
      </c>
      <c r="AB51" s="1" t="s">
        <v>71</v>
      </c>
      <c r="AC51" s="1" t="s">
        <v>63</v>
      </c>
      <c r="AD51" s="1" t="s">
        <v>63</v>
      </c>
      <c r="AE51" s="1" t="s">
        <v>63</v>
      </c>
      <c r="AF51" s="1" t="s">
        <v>63</v>
      </c>
      <c r="AG51" s="1" t="s">
        <v>67</v>
      </c>
      <c r="AH51" s="1" t="s">
        <v>67</v>
      </c>
      <c r="AI51" s="1" t="s">
        <v>67</v>
      </c>
      <c r="AJ51" s="1" t="s">
        <v>63</v>
      </c>
      <c r="AK51" s="1" t="s">
        <v>63</v>
      </c>
      <c r="AL51" s="1" t="s">
        <v>229</v>
      </c>
      <c r="AM51" s="1" t="s">
        <v>229</v>
      </c>
      <c r="AN51" s="1" t="s">
        <v>84</v>
      </c>
      <c r="AO51" s="1" t="s">
        <v>84</v>
      </c>
      <c r="AP51" s="1" t="s">
        <v>63</v>
      </c>
      <c r="AQ51" s="1" t="s">
        <v>63</v>
      </c>
      <c r="AR51" s="1" t="s">
        <v>63</v>
      </c>
      <c r="AS51" s="1" t="s">
        <v>85</v>
      </c>
      <c r="AT51" s="1" t="s">
        <v>73</v>
      </c>
      <c r="AU51" s="1" t="s">
        <v>74</v>
      </c>
      <c r="AV51" s="1" t="s">
        <v>86</v>
      </c>
      <c r="AW51" s="1" t="s">
        <v>93</v>
      </c>
      <c r="AX51" s="1" t="s">
        <v>77</v>
      </c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</row>
    <row r="52" ht="15.75" customHeight="1">
      <c r="A52" s="18">
        <v>68.0</v>
      </c>
      <c r="B52" s="1" t="s">
        <v>271</v>
      </c>
      <c r="C52" s="1" t="s">
        <v>186</v>
      </c>
      <c r="D52" s="16">
        <v>41471.0</v>
      </c>
      <c r="E52" s="16">
        <v>43224.0</v>
      </c>
      <c r="F52" s="16">
        <v>43230.0</v>
      </c>
      <c r="G52" s="1">
        <f t="shared" si="4"/>
        <v>6</v>
      </c>
      <c r="H52" s="18">
        <v>4.8</v>
      </c>
      <c r="I52" s="1" t="s">
        <v>118</v>
      </c>
      <c r="J52" s="1" t="s">
        <v>188</v>
      </c>
      <c r="K52" s="1" t="s">
        <v>272</v>
      </c>
      <c r="L52" s="1" t="s">
        <v>262</v>
      </c>
      <c r="M52" s="1" t="s">
        <v>262</v>
      </c>
      <c r="N52" s="1" t="s">
        <v>262</v>
      </c>
      <c r="O52" s="1" t="s">
        <v>262</v>
      </c>
      <c r="P52" s="1" t="s">
        <v>262</v>
      </c>
      <c r="Q52" s="1" t="s">
        <v>63</v>
      </c>
      <c r="R52" s="1" t="s">
        <v>63</v>
      </c>
      <c r="S52" s="1" t="s">
        <v>71</v>
      </c>
      <c r="T52" s="1" t="s">
        <v>63</v>
      </c>
      <c r="U52" s="1" t="s">
        <v>71</v>
      </c>
      <c r="V52" s="1" t="s">
        <v>140</v>
      </c>
      <c r="W52" s="1" t="s">
        <v>65</v>
      </c>
      <c r="X52" s="1" t="s">
        <v>65</v>
      </c>
      <c r="Y52" s="1" t="s">
        <v>65</v>
      </c>
      <c r="Z52" s="1" t="s">
        <v>65</v>
      </c>
      <c r="AA52" s="1" t="s">
        <v>65</v>
      </c>
      <c r="AB52" s="1" t="s">
        <v>63</v>
      </c>
      <c r="AC52" s="1" t="s">
        <v>71</v>
      </c>
      <c r="AD52" s="1" t="s">
        <v>63</v>
      </c>
      <c r="AE52" s="1" t="s">
        <v>63</v>
      </c>
      <c r="AF52" s="1" t="s">
        <v>71</v>
      </c>
      <c r="AG52" s="1" t="s">
        <v>67</v>
      </c>
      <c r="AH52" s="1" t="s">
        <v>233</v>
      </c>
      <c r="AI52" s="1" t="s">
        <v>66</v>
      </c>
      <c r="AJ52" s="1" t="s">
        <v>71</v>
      </c>
      <c r="AK52" s="1" t="s">
        <v>63</v>
      </c>
      <c r="AL52" s="1" t="s">
        <v>273</v>
      </c>
      <c r="AM52" s="1" t="s">
        <v>229</v>
      </c>
      <c r="AN52" s="1" t="s">
        <v>84</v>
      </c>
      <c r="AO52" s="1" t="s">
        <v>84</v>
      </c>
      <c r="AP52" s="1" t="s">
        <v>71</v>
      </c>
      <c r="AQ52" s="1" t="s">
        <v>63</v>
      </c>
      <c r="AR52" s="1" t="s">
        <v>63</v>
      </c>
      <c r="AS52" s="1" t="s">
        <v>266</v>
      </c>
      <c r="AT52" s="1" t="s">
        <v>73</v>
      </c>
      <c r="AU52" s="1" t="s">
        <v>74</v>
      </c>
      <c r="AV52" s="1" t="s">
        <v>86</v>
      </c>
      <c r="AW52" s="1" t="s">
        <v>76</v>
      </c>
      <c r="AX52" s="1" t="s">
        <v>77</v>
      </c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</row>
    <row r="53" ht="15.75" customHeight="1">
      <c r="A53" s="18">
        <v>69.0</v>
      </c>
      <c r="B53" s="1" t="s">
        <v>274</v>
      </c>
      <c r="C53" s="1" t="s">
        <v>186</v>
      </c>
      <c r="D53" s="16">
        <v>41178.0</v>
      </c>
      <c r="E53" s="16">
        <v>43228.0</v>
      </c>
      <c r="F53" s="7">
        <v>43234.0</v>
      </c>
      <c r="G53" s="1">
        <f t="shared" si="4"/>
        <v>6</v>
      </c>
      <c r="H53" s="18">
        <v>5.62</v>
      </c>
      <c r="I53" s="1" t="s">
        <v>246</v>
      </c>
      <c r="J53" s="1" t="s">
        <v>275</v>
      </c>
      <c r="K53" s="1" t="s">
        <v>129</v>
      </c>
      <c r="L53" s="1" t="s">
        <v>62</v>
      </c>
      <c r="M53" s="1" t="s">
        <v>129</v>
      </c>
      <c r="N53" s="1" t="s">
        <v>62</v>
      </c>
      <c r="O53" s="1" t="s">
        <v>61</v>
      </c>
      <c r="P53" s="1" t="s">
        <v>62</v>
      </c>
      <c r="Q53" s="1" t="s">
        <v>71</v>
      </c>
      <c r="R53" s="1" t="s">
        <v>63</v>
      </c>
      <c r="S53" s="1" t="s">
        <v>71</v>
      </c>
      <c r="T53" s="1" t="s">
        <v>63</v>
      </c>
      <c r="U53" s="1" t="s">
        <v>63</v>
      </c>
      <c r="V53" s="1" t="s">
        <v>129</v>
      </c>
      <c r="W53" s="1" t="s">
        <v>65</v>
      </c>
      <c r="X53" s="1" t="s">
        <v>129</v>
      </c>
      <c r="Y53" s="1" t="s">
        <v>65</v>
      </c>
      <c r="Z53" s="1" t="s">
        <v>140</v>
      </c>
      <c r="AA53" s="1" t="s">
        <v>65</v>
      </c>
      <c r="AB53" s="1" t="s">
        <v>71</v>
      </c>
      <c r="AC53" s="1" t="s">
        <v>63</v>
      </c>
      <c r="AD53" s="1" t="s">
        <v>71</v>
      </c>
      <c r="AE53" s="1" t="s">
        <v>71</v>
      </c>
      <c r="AF53" s="1" t="s">
        <v>63</v>
      </c>
      <c r="AG53" s="1" t="s">
        <v>67</v>
      </c>
      <c r="AH53" s="1" t="s">
        <v>66</v>
      </c>
      <c r="AI53" s="1" t="s">
        <v>67</v>
      </c>
      <c r="AJ53" s="1" t="s">
        <v>63</v>
      </c>
      <c r="AK53" s="1" t="s">
        <v>63</v>
      </c>
      <c r="AL53" s="1" t="s">
        <v>184</v>
      </c>
      <c r="AM53" s="1" t="s">
        <v>184</v>
      </c>
      <c r="AN53" s="1" t="s">
        <v>91</v>
      </c>
      <c r="AO53" s="1" t="s">
        <v>84</v>
      </c>
      <c r="AP53" s="1" t="s">
        <v>71</v>
      </c>
      <c r="AQ53" s="1" t="s">
        <v>63</v>
      </c>
      <c r="AR53" s="1" t="s">
        <v>63</v>
      </c>
      <c r="AS53" s="1" t="s">
        <v>276</v>
      </c>
      <c r="AT53" s="1" t="s">
        <v>73</v>
      </c>
      <c r="AU53" s="1" t="s">
        <v>74</v>
      </c>
      <c r="AV53" s="1" t="s">
        <v>86</v>
      </c>
      <c r="AW53" s="1" t="s">
        <v>76</v>
      </c>
      <c r="AX53" s="1" t="s">
        <v>77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</row>
    <row r="54" ht="15.75" customHeight="1">
      <c r="A54" s="18">
        <v>70.0</v>
      </c>
      <c r="B54" s="1" t="s">
        <v>277</v>
      </c>
      <c r="C54" s="1" t="s">
        <v>186</v>
      </c>
      <c r="D54" s="16">
        <v>41250.0</v>
      </c>
      <c r="E54" s="16">
        <v>43228.0</v>
      </c>
      <c r="F54" s="7">
        <v>43234.0</v>
      </c>
      <c r="G54" s="1">
        <f t="shared" si="4"/>
        <v>6</v>
      </c>
      <c r="H54" s="18">
        <v>5.42</v>
      </c>
      <c r="I54" s="1" t="s">
        <v>246</v>
      </c>
      <c r="J54" s="1" t="s">
        <v>122</v>
      </c>
      <c r="K54" s="1" t="s">
        <v>118</v>
      </c>
      <c r="L54" s="1" t="s">
        <v>278</v>
      </c>
      <c r="M54" s="1" t="s">
        <v>118</v>
      </c>
      <c r="N54" s="1" t="s">
        <v>278</v>
      </c>
      <c r="O54" s="1" t="s">
        <v>61</v>
      </c>
      <c r="P54" s="1" t="s">
        <v>278</v>
      </c>
      <c r="Q54" s="1" t="s">
        <v>63</v>
      </c>
      <c r="R54" s="1" t="s">
        <v>63</v>
      </c>
      <c r="S54" s="1" t="s">
        <v>71</v>
      </c>
      <c r="T54" s="1" t="s">
        <v>63</v>
      </c>
      <c r="U54" s="1" t="s">
        <v>63</v>
      </c>
      <c r="V54" s="1" t="s">
        <v>140</v>
      </c>
      <c r="W54" s="1" t="s">
        <v>65</v>
      </c>
      <c r="X54" s="1" t="s">
        <v>140</v>
      </c>
      <c r="Y54" s="1" t="s">
        <v>65</v>
      </c>
      <c r="Z54" s="1" t="s">
        <v>140</v>
      </c>
      <c r="AA54" s="1" t="s">
        <v>65</v>
      </c>
      <c r="AB54" s="1" t="s">
        <v>63</v>
      </c>
      <c r="AC54" s="1" t="s">
        <v>63</v>
      </c>
      <c r="AD54" s="1" t="s">
        <v>63</v>
      </c>
      <c r="AE54" s="1" t="s">
        <v>63</v>
      </c>
      <c r="AF54" s="1" t="s">
        <v>63</v>
      </c>
      <c r="AG54" s="1" t="s">
        <v>67</v>
      </c>
      <c r="AH54" s="1" t="s">
        <v>66</v>
      </c>
      <c r="AI54" s="1" t="s">
        <v>67</v>
      </c>
      <c r="AJ54" s="1" t="s">
        <v>63</v>
      </c>
      <c r="AK54" s="1" t="s">
        <v>63</v>
      </c>
      <c r="AL54" s="1" t="s">
        <v>279</v>
      </c>
      <c r="AM54" s="1" t="s">
        <v>279</v>
      </c>
      <c r="AN54" s="1" t="s">
        <v>91</v>
      </c>
      <c r="AO54" s="1" t="s">
        <v>84</v>
      </c>
      <c r="AP54" s="1" t="s">
        <v>63</v>
      </c>
      <c r="AQ54" s="1" t="s">
        <v>63</v>
      </c>
      <c r="AR54" s="1" t="s">
        <v>63</v>
      </c>
      <c r="AS54" s="1" t="s">
        <v>85</v>
      </c>
      <c r="AT54" s="1" t="s">
        <v>73</v>
      </c>
      <c r="AU54" s="1" t="s">
        <v>74</v>
      </c>
      <c r="AV54" s="1" t="s">
        <v>86</v>
      </c>
      <c r="AW54" s="1" t="s">
        <v>93</v>
      </c>
      <c r="AX54" s="1" t="s">
        <v>94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</row>
    <row r="55" ht="15.75" customHeight="1">
      <c r="A55" s="18">
        <v>71.0</v>
      </c>
      <c r="B55" s="1" t="s">
        <v>280</v>
      </c>
      <c r="C55" s="1" t="s">
        <v>55</v>
      </c>
      <c r="D55" s="23">
        <v>41256.0</v>
      </c>
      <c r="E55" s="16">
        <v>43228.0</v>
      </c>
      <c r="F55" s="7">
        <v>43234.0</v>
      </c>
      <c r="G55" s="1">
        <f t="shared" si="4"/>
        <v>6</v>
      </c>
      <c r="H55" s="18">
        <v>5.4</v>
      </c>
      <c r="I55" s="1" t="s">
        <v>246</v>
      </c>
      <c r="J55" s="1" t="s">
        <v>125</v>
      </c>
      <c r="K55" s="1" t="s">
        <v>279</v>
      </c>
      <c r="L55" s="1" t="s">
        <v>62</v>
      </c>
      <c r="M55" s="1" t="s">
        <v>279</v>
      </c>
      <c r="N55" s="1" t="s">
        <v>62</v>
      </c>
      <c r="O55" s="1" t="s">
        <v>61</v>
      </c>
      <c r="P55" s="1" t="s">
        <v>62</v>
      </c>
      <c r="Q55" s="1" t="s">
        <v>63</v>
      </c>
      <c r="R55" s="1" t="s">
        <v>71</v>
      </c>
      <c r="S55" s="1" t="s">
        <v>71</v>
      </c>
      <c r="T55" s="1" t="s">
        <v>71</v>
      </c>
      <c r="U55" s="1" t="s">
        <v>63</v>
      </c>
      <c r="V55" s="1" t="s">
        <v>129</v>
      </c>
      <c r="W55" s="1" t="s">
        <v>281</v>
      </c>
      <c r="X55" s="1" t="s">
        <v>129</v>
      </c>
      <c r="Y55" s="1" t="s">
        <v>281</v>
      </c>
      <c r="Z55" s="1" t="s">
        <v>140</v>
      </c>
      <c r="AA55" s="1" t="s">
        <v>281</v>
      </c>
      <c r="AB55" s="1" t="s">
        <v>63</v>
      </c>
      <c r="AC55" s="1" t="s">
        <v>63</v>
      </c>
      <c r="AD55" s="1" t="s">
        <v>71</v>
      </c>
      <c r="AE55" s="1" t="s">
        <v>63</v>
      </c>
      <c r="AF55" s="1" t="s">
        <v>71</v>
      </c>
      <c r="AG55" s="1" t="s">
        <v>67</v>
      </c>
      <c r="AH55" s="1" t="s">
        <v>66</v>
      </c>
      <c r="AI55" s="1" t="s">
        <v>67</v>
      </c>
      <c r="AJ55" s="1" t="s">
        <v>63</v>
      </c>
      <c r="AK55" s="1" t="s">
        <v>63</v>
      </c>
      <c r="AL55" s="1" t="s">
        <v>282</v>
      </c>
      <c r="AM55" s="1" t="s">
        <v>282</v>
      </c>
      <c r="AN55" s="1" t="s">
        <v>84</v>
      </c>
      <c r="AO55" s="1" t="s">
        <v>84</v>
      </c>
      <c r="AP55" s="1" t="s">
        <v>71</v>
      </c>
      <c r="AQ55" s="1" t="s">
        <v>71</v>
      </c>
      <c r="AR55" s="1" t="s">
        <v>63</v>
      </c>
      <c r="AS55" s="1" t="s">
        <v>85</v>
      </c>
      <c r="AT55" s="1" t="s">
        <v>73</v>
      </c>
      <c r="AU55" s="1" t="s">
        <v>74</v>
      </c>
      <c r="AV55" s="1" t="s">
        <v>75</v>
      </c>
      <c r="AW55" s="1" t="s">
        <v>76</v>
      </c>
      <c r="AX55" s="1" t="s">
        <v>77</v>
      </c>
      <c r="AY55" s="1"/>
      <c r="AZ55" s="1" t="s">
        <v>283</v>
      </c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</row>
    <row r="56" ht="15.75" customHeight="1">
      <c r="A56" s="18">
        <v>72.0</v>
      </c>
      <c r="B56" s="1" t="s">
        <v>284</v>
      </c>
      <c r="C56" s="1" t="s">
        <v>261</v>
      </c>
      <c r="D56" s="16">
        <v>41275.0</v>
      </c>
      <c r="E56" s="16">
        <v>43228.0</v>
      </c>
      <c r="F56" s="7">
        <v>43234.0</v>
      </c>
      <c r="G56" s="1">
        <f t="shared" si="4"/>
        <v>6</v>
      </c>
      <c r="H56" s="18">
        <v>5.35</v>
      </c>
      <c r="I56" s="1" t="s">
        <v>246</v>
      </c>
      <c r="J56" s="1" t="s">
        <v>128</v>
      </c>
      <c r="K56" s="1" t="s">
        <v>61</v>
      </c>
      <c r="L56" s="1" t="s">
        <v>62</v>
      </c>
      <c r="M56" s="1" t="s">
        <v>61</v>
      </c>
      <c r="N56" s="1" t="s">
        <v>62</v>
      </c>
      <c r="O56" s="1" t="s">
        <v>61</v>
      </c>
      <c r="P56" s="1" t="s">
        <v>62</v>
      </c>
      <c r="Q56" s="1" t="s">
        <v>63</v>
      </c>
      <c r="R56" s="1" t="s">
        <v>63</v>
      </c>
      <c r="S56" s="1" t="s">
        <v>71</v>
      </c>
      <c r="T56" s="1" t="s">
        <v>71</v>
      </c>
      <c r="U56" s="1" t="s">
        <v>63</v>
      </c>
      <c r="V56" s="1" t="s">
        <v>279</v>
      </c>
      <c r="W56" s="1" t="s">
        <v>65</v>
      </c>
      <c r="X56" s="1" t="s">
        <v>279</v>
      </c>
      <c r="Y56" s="1" t="s">
        <v>65</v>
      </c>
      <c r="Z56" s="1" t="s">
        <v>140</v>
      </c>
      <c r="AA56" s="1" t="s">
        <v>65</v>
      </c>
      <c r="AB56" s="1" t="s">
        <v>63</v>
      </c>
      <c r="AC56" s="1" t="s">
        <v>63</v>
      </c>
      <c r="AD56" s="1" t="s">
        <v>71</v>
      </c>
      <c r="AE56" s="1" t="s">
        <v>63</v>
      </c>
      <c r="AF56" s="1" t="s">
        <v>63</v>
      </c>
      <c r="AG56" s="1" t="s">
        <v>67</v>
      </c>
      <c r="AH56" s="1" t="s">
        <v>66</v>
      </c>
      <c r="AI56" s="1" t="s">
        <v>67</v>
      </c>
      <c r="AJ56" s="1" t="s">
        <v>71</v>
      </c>
      <c r="AK56" s="1" t="s">
        <v>63</v>
      </c>
      <c r="AL56" s="1" t="s">
        <v>279</v>
      </c>
      <c r="AM56" s="1" t="s">
        <v>279</v>
      </c>
      <c r="AN56" s="1" t="s">
        <v>84</v>
      </c>
      <c r="AO56" s="1" t="s">
        <v>84</v>
      </c>
      <c r="AP56" s="1" t="s">
        <v>71</v>
      </c>
      <c r="AQ56" s="1" t="s">
        <v>63</v>
      </c>
      <c r="AR56" s="1" t="s">
        <v>63</v>
      </c>
      <c r="AS56" s="1" t="s">
        <v>285</v>
      </c>
      <c r="AT56" s="1" t="s">
        <v>73</v>
      </c>
      <c r="AU56" s="1" t="s">
        <v>74</v>
      </c>
      <c r="AV56" s="1" t="s">
        <v>86</v>
      </c>
      <c r="AW56" s="1" t="s">
        <v>76</v>
      </c>
      <c r="AX56" s="1" t="s">
        <v>77</v>
      </c>
      <c r="AY56" s="1"/>
      <c r="AZ56" s="1" t="s">
        <v>286</v>
      </c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</row>
    <row r="57" ht="15.75" customHeight="1">
      <c r="A57" s="18">
        <v>73.0</v>
      </c>
      <c r="B57" s="1" t="s">
        <v>287</v>
      </c>
      <c r="C57" s="1" t="s">
        <v>261</v>
      </c>
      <c r="D57" s="16">
        <v>41381.0</v>
      </c>
      <c r="E57" s="16">
        <v>43228.0</v>
      </c>
      <c r="F57" s="7">
        <v>43234.0</v>
      </c>
      <c r="G57" s="1">
        <f t="shared" si="4"/>
        <v>6</v>
      </c>
      <c r="H57" s="18">
        <v>5.06</v>
      </c>
      <c r="I57" s="1" t="s">
        <v>246</v>
      </c>
      <c r="J57" s="1" t="s">
        <v>197</v>
      </c>
      <c r="K57" s="1" t="s">
        <v>61</v>
      </c>
      <c r="L57" s="1" t="s">
        <v>62</v>
      </c>
      <c r="M57" s="1" t="s">
        <v>62</v>
      </c>
      <c r="N57" s="1" t="s">
        <v>62</v>
      </c>
      <c r="O57" s="1" t="s">
        <v>62</v>
      </c>
      <c r="P57" s="1" t="s">
        <v>62</v>
      </c>
      <c r="Q57" s="1" t="s">
        <v>63</v>
      </c>
      <c r="R57" s="1" t="s">
        <v>63</v>
      </c>
      <c r="S57" s="1" t="s">
        <v>63</v>
      </c>
      <c r="T57" s="1" t="s">
        <v>63</v>
      </c>
      <c r="U57" s="1" t="s">
        <v>63</v>
      </c>
      <c r="V57" s="1" t="s">
        <v>140</v>
      </c>
      <c r="W57" s="1" t="s">
        <v>65</v>
      </c>
      <c r="X57" s="1" t="s">
        <v>65</v>
      </c>
      <c r="Y57" s="1" t="s">
        <v>65</v>
      </c>
      <c r="Z57" s="1" t="s">
        <v>65</v>
      </c>
      <c r="AA57" s="1" t="s">
        <v>65</v>
      </c>
      <c r="AB57" s="1" t="s">
        <v>63</v>
      </c>
      <c r="AC57" s="1" t="s">
        <v>63</v>
      </c>
      <c r="AD57" s="1" t="s">
        <v>63</v>
      </c>
      <c r="AE57" s="1" t="s">
        <v>63</v>
      </c>
      <c r="AF57" s="1" t="s">
        <v>63</v>
      </c>
      <c r="AG57" s="1" t="s">
        <v>67</v>
      </c>
      <c r="AH57" s="1" t="s">
        <v>66</v>
      </c>
      <c r="AI57" s="1" t="s">
        <v>66</v>
      </c>
      <c r="AJ57" s="1" t="s">
        <v>71</v>
      </c>
      <c r="AK57" s="1" t="s">
        <v>63</v>
      </c>
      <c r="AL57" s="1" t="s">
        <v>279</v>
      </c>
      <c r="AM57" s="1" t="s">
        <v>279</v>
      </c>
      <c r="AN57" s="1" t="s">
        <v>91</v>
      </c>
      <c r="AO57" s="1" t="s">
        <v>84</v>
      </c>
      <c r="AP57" s="1" t="s">
        <v>71</v>
      </c>
      <c r="AQ57" s="1" t="s">
        <v>63</v>
      </c>
      <c r="AR57" s="1" t="s">
        <v>63</v>
      </c>
      <c r="AS57" s="1" t="s">
        <v>266</v>
      </c>
      <c r="AT57" s="1" t="s">
        <v>73</v>
      </c>
      <c r="AU57" s="1" t="s">
        <v>74</v>
      </c>
      <c r="AV57" s="1" t="s">
        <v>75</v>
      </c>
      <c r="AW57" s="1" t="s">
        <v>76</v>
      </c>
      <c r="AX57" s="1" t="s">
        <v>77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</row>
    <row r="58" ht="15.75" customHeight="1">
      <c r="A58" s="18">
        <v>74.0</v>
      </c>
      <c r="B58" s="1" t="s">
        <v>288</v>
      </c>
      <c r="C58" s="1" t="s">
        <v>261</v>
      </c>
      <c r="D58" s="16">
        <v>41474.0</v>
      </c>
      <c r="E58" s="16">
        <v>43228.0</v>
      </c>
      <c r="F58" s="7">
        <v>43234.0</v>
      </c>
      <c r="G58" s="1">
        <f t="shared" si="4"/>
        <v>6</v>
      </c>
      <c r="H58" s="18">
        <v>4.81</v>
      </c>
      <c r="I58" s="1" t="s">
        <v>266</v>
      </c>
      <c r="J58" s="1" t="s">
        <v>136</v>
      </c>
      <c r="K58" s="1" t="s">
        <v>61</v>
      </c>
      <c r="L58" s="1" t="s">
        <v>62</v>
      </c>
      <c r="M58" s="1" t="s">
        <v>62</v>
      </c>
      <c r="N58" s="1" t="s">
        <v>62</v>
      </c>
      <c r="O58" s="1" t="s">
        <v>62</v>
      </c>
      <c r="P58" s="1" t="s">
        <v>62</v>
      </c>
      <c r="Q58" s="1" t="s">
        <v>71</v>
      </c>
      <c r="R58" s="1" t="s">
        <v>71</v>
      </c>
      <c r="S58" s="1" t="s">
        <v>71</v>
      </c>
      <c r="T58" s="1" t="s">
        <v>71</v>
      </c>
      <c r="U58" s="1" t="s">
        <v>71</v>
      </c>
      <c r="V58" s="1" t="s">
        <v>289</v>
      </c>
      <c r="W58" s="1" t="s">
        <v>65</v>
      </c>
      <c r="X58" s="1" t="s">
        <v>65</v>
      </c>
      <c r="Y58" s="1" t="s">
        <v>65</v>
      </c>
      <c r="Z58" s="1" t="s">
        <v>65</v>
      </c>
      <c r="AA58" s="1" t="s">
        <v>65</v>
      </c>
      <c r="AB58" s="1" t="s">
        <v>71</v>
      </c>
      <c r="AC58" s="1" t="s">
        <v>71</v>
      </c>
      <c r="AD58" s="1" t="s">
        <v>71</v>
      </c>
      <c r="AE58" s="1" t="s">
        <v>71</v>
      </c>
      <c r="AF58" s="1" t="s">
        <v>71</v>
      </c>
      <c r="AG58" s="1" t="s">
        <v>67</v>
      </c>
      <c r="AH58" s="1" t="s">
        <v>66</v>
      </c>
      <c r="AI58" s="1" t="s">
        <v>66</v>
      </c>
      <c r="AJ58" s="1" t="s">
        <v>71</v>
      </c>
      <c r="AK58" s="1" t="s">
        <v>71</v>
      </c>
      <c r="AL58" s="1" t="s">
        <v>119</v>
      </c>
      <c r="AM58" s="1" t="s">
        <v>89</v>
      </c>
      <c r="AN58" s="1" t="s">
        <v>91</v>
      </c>
      <c r="AO58" s="1" t="s">
        <v>84</v>
      </c>
      <c r="AP58" s="1" t="s">
        <v>71</v>
      </c>
      <c r="AQ58" s="1" t="s">
        <v>71</v>
      </c>
      <c r="AR58" s="1" t="s">
        <v>71</v>
      </c>
      <c r="AS58" s="1" t="s">
        <v>266</v>
      </c>
      <c r="AT58" s="1" t="s">
        <v>73</v>
      </c>
      <c r="AU58" s="1" t="s">
        <v>74</v>
      </c>
      <c r="AV58" s="1" t="s">
        <v>86</v>
      </c>
      <c r="AW58" s="1" t="s">
        <v>76</v>
      </c>
      <c r="AX58" s="1" t="s">
        <v>77</v>
      </c>
      <c r="AY58" s="1"/>
      <c r="AZ58" s="1" t="s">
        <v>290</v>
      </c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</row>
    <row r="59" ht="15.75" customHeight="1">
      <c r="A59" s="18">
        <v>75.0</v>
      </c>
      <c r="B59" s="1" t="s">
        <v>291</v>
      </c>
      <c r="C59" s="1" t="s">
        <v>186</v>
      </c>
      <c r="D59" s="16">
        <v>41401.0</v>
      </c>
      <c r="E59" s="16">
        <v>43228.0</v>
      </c>
      <c r="F59" s="7">
        <v>43234.0</v>
      </c>
      <c r="G59" s="1">
        <f t="shared" si="4"/>
        <v>6</v>
      </c>
      <c r="H59" s="18">
        <v>5.01</v>
      </c>
      <c r="I59" s="1" t="s">
        <v>246</v>
      </c>
      <c r="J59" s="1" t="s">
        <v>139</v>
      </c>
      <c r="K59" s="1" t="s">
        <v>292</v>
      </c>
      <c r="L59" s="1" t="s">
        <v>62</v>
      </c>
      <c r="M59" s="1" t="s">
        <v>62</v>
      </c>
      <c r="N59" s="1" t="s">
        <v>62</v>
      </c>
      <c r="O59" s="1" t="s">
        <v>61</v>
      </c>
      <c r="P59" s="1" t="s">
        <v>62</v>
      </c>
      <c r="Q59" s="1" t="s">
        <v>63</v>
      </c>
      <c r="R59" s="1" t="s">
        <v>63</v>
      </c>
      <c r="S59" s="1" t="s">
        <v>71</v>
      </c>
      <c r="T59" s="1" t="s">
        <v>71</v>
      </c>
      <c r="U59" s="1" t="s">
        <v>63</v>
      </c>
      <c r="V59" s="1" t="s">
        <v>129</v>
      </c>
      <c r="W59" s="1" t="s">
        <v>65</v>
      </c>
      <c r="X59" s="1" t="s">
        <v>65</v>
      </c>
      <c r="Y59" s="1" t="s">
        <v>65</v>
      </c>
      <c r="Z59" s="1" t="s">
        <v>140</v>
      </c>
      <c r="AA59" s="1" t="s">
        <v>65</v>
      </c>
      <c r="AB59" s="1" t="s">
        <v>63</v>
      </c>
      <c r="AC59" s="1" t="s">
        <v>63</v>
      </c>
      <c r="AD59" s="1" t="s">
        <v>63</v>
      </c>
      <c r="AE59" s="1" t="s">
        <v>63</v>
      </c>
      <c r="AF59" s="1" t="s">
        <v>63</v>
      </c>
      <c r="AG59" s="1" t="s">
        <v>67</v>
      </c>
      <c r="AH59" s="1" t="s">
        <v>66</v>
      </c>
      <c r="AI59" s="1" t="s">
        <v>67</v>
      </c>
      <c r="AJ59" s="1" t="s">
        <v>63</v>
      </c>
      <c r="AK59" s="1" t="s">
        <v>63</v>
      </c>
      <c r="AL59" s="1" t="s">
        <v>293</v>
      </c>
      <c r="AM59" s="1" t="s">
        <v>184</v>
      </c>
      <c r="AN59" s="1" t="s">
        <v>91</v>
      </c>
      <c r="AO59" s="1" t="s">
        <v>84</v>
      </c>
      <c r="AP59" s="1" t="s">
        <v>71</v>
      </c>
      <c r="AQ59" s="1" t="s">
        <v>63</v>
      </c>
      <c r="AR59" s="1" t="s">
        <v>63</v>
      </c>
      <c r="AS59" s="1" t="s">
        <v>266</v>
      </c>
      <c r="AT59" s="1" t="s">
        <v>73</v>
      </c>
      <c r="AU59" s="1" t="s">
        <v>74</v>
      </c>
      <c r="AV59" s="1" t="s">
        <v>86</v>
      </c>
      <c r="AW59" s="1" t="s">
        <v>76</v>
      </c>
      <c r="AX59" s="1" t="s">
        <v>94</v>
      </c>
      <c r="AY59" s="1"/>
      <c r="AZ59" s="1" t="s">
        <v>294</v>
      </c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</row>
    <row r="60" ht="15.75" customHeight="1">
      <c r="A60" s="18">
        <v>76.0</v>
      </c>
      <c r="B60" s="1" t="s">
        <v>295</v>
      </c>
      <c r="C60" s="1" t="s">
        <v>261</v>
      </c>
      <c r="D60" s="16">
        <v>41415.0</v>
      </c>
      <c r="E60" s="16">
        <v>43229.0</v>
      </c>
      <c r="F60" s="7">
        <v>43234.0</v>
      </c>
      <c r="G60" s="1">
        <f t="shared" si="4"/>
        <v>5</v>
      </c>
      <c r="H60" s="18">
        <v>4.97</v>
      </c>
      <c r="I60" s="1" t="s">
        <v>246</v>
      </c>
      <c r="J60" s="1" t="s">
        <v>142</v>
      </c>
      <c r="K60" s="1" t="s">
        <v>297</v>
      </c>
      <c r="L60" s="1" t="s">
        <v>62</v>
      </c>
      <c r="M60" s="1" t="s">
        <v>62</v>
      </c>
      <c r="N60" s="1" t="s">
        <v>62</v>
      </c>
      <c r="O60" s="1" t="s">
        <v>61</v>
      </c>
      <c r="P60" s="1" t="s">
        <v>62</v>
      </c>
      <c r="Q60" s="1" t="s">
        <v>71</v>
      </c>
      <c r="R60" s="1" t="s">
        <v>71</v>
      </c>
      <c r="S60" s="1" t="s">
        <v>71</v>
      </c>
      <c r="T60" s="1" t="s">
        <v>71</v>
      </c>
      <c r="U60" s="1" t="s">
        <v>71</v>
      </c>
      <c r="V60" s="1" t="s">
        <v>129</v>
      </c>
      <c r="W60" s="1" t="s">
        <v>65</v>
      </c>
      <c r="X60" s="1" t="s">
        <v>65</v>
      </c>
      <c r="Y60" s="1" t="s">
        <v>65</v>
      </c>
      <c r="Z60" s="1" t="s">
        <v>65</v>
      </c>
      <c r="AA60" s="1" t="s">
        <v>65</v>
      </c>
      <c r="AB60" s="1" t="s">
        <v>71</v>
      </c>
      <c r="AC60" s="1" t="s">
        <v>71</v>
      </c>
      <c r="AD60" s="1" t="s">
        <v>71</v>
      </c>
      <c r="AE60" s="1" t="s">
        <v>71</v>
      </c>
      <c r="AF60" s="1" t="s">
        <v>71</v>
      </c>
      <c r="AG60" s="1" t="s">
        <v>67</v>
      </c>
      <c r="AH60" s="1" t="s">
        <v>66</v>
      </c>
      <c r="AI60" s="1" t="s">
        <v>66</v>
      </c>
      <c r="AJ60" s="1" t="s">
        <v>71</v>
      </c>
      <c r="AK60" s="1" t="s">
        <v>63</v>
      </c>
      <c r="AL60" s="1" t="s">
        <v>298</v>
      </c>
      <c r="AM60" s="1" t="s">
        <v>282</v>
      </c>
      <c r="AN60" s="1" t="s">
        <v>84</v>
      </c>
      <c r="AO60" s="1" t="s">
        <v>84</v>
      </c>
      <c r="AP60" s="1" t="s">
        <v>63</v>
      </c>
      <c r="AQ60" s="1" t="s">
        <v>71</v>
      </c>
      <c r="AR60" s="1" t="s">
        <v>71</v>
      </c>
      <c r="AS60" s="1" t="s">
        <v>266</v>
      </c>
      <c r="AT60" s="1" t="s">
        <v>73</v>
      </c>
      <c r="AU60" s="1" t="s">
        <v>74</v>
      </c>
      <c r="AV60" s="1" t="s">
        <v>86</v>
      </c>
      <c r="AW60" s="1" t="s">
        <v>76</v>
      </c>
      <c r="AX60" s="1" t="s">
        <v>94</v>
      </c>
      <c r="AY60" s="1"/>
      <c r="AZ60" s="1" t="s">
        <v>290</v>
      </c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Z39:BA39"/>
    <mergeCell ref="AZ59:BA59"/>
    <mergeCell ref="AZ58:BB58"/>
    <mergeCell ref="AZ46:BA46"/>
    <mergeCell ref="AZ60:BB60"/>
    <mergeCell ref="AZ55:BB55"/>
    <mergeCell ref="AZ47:BB47"/>
    <mergeCell ref="AX48:AY48"/>
    <mergeCell ref="AX51:AY51"/>
    <mergeCell ref="AX50:AY50"/>
    <mergeCell ref="AX52:AY52"/>
    <mergeCell ref="AX46:AY46"/>
    <mergeCell ref="AX47:AY47"/>
    <mergeCell ref="AZ48:BG48"/>
    <mergeCell ref="AX39:AY39"/>
    <mergeCell ref="AZ38:BA38"/>
    <mergeCell ref="AX40:AY40"/>
    <mergeCell ref="AX42:AY42"/>
    <mergeCell ref="BA41:BC41"/>
    <mergeCell ref="AZ50:BE50"/>
  </mergeCell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3" width="9.0"/>
    <col customWidth="1" min="4" max="7" width="10.43"/>
    <col customWidth="1" min="8" max="52" width="9.0"/>
    <col customWidth="1" min="53" max="53" width="9.29"/>
    <col customWidth="1" min="54" max="55" width="7.14"/>
    <col customWidth="1" min="56" max="57" width="9.0"/>
  </cols>
  <sheetData>
    <row r="1" ht="14.25" customHeight="1">
      <c r="B1" t="s">
        <v>0</v>
      </c>
      <c r="C1" t="s">
        <v>1</v>
      </c>
      <c r="D1" t="s">
        <v>2</v>
      </c>
      <c r="E1" t="s">
        <v>3</v>
      </c>
      <c r="F1" s="7" t="str">
        <f>'raw data'!F1</f>
        <v>2nd Test date</v>
      </c>
      <c r="G1" s="7" t="str">
        <f>'raw data'!G1</f>
        <v>interval</v>
      </c>
      <c r="H1" t="s">
        <v>6</v>
      </c>
      <c r="I1" t="s">
        <v>7</v>
      </c>
      <c r="J1" t="s">
        <v>8</v>
      </c>
      <c r="K1" s="2" t="s">
        <v>302</v>
      </c>
      <c r="L1" s="2" t="s">
        <v>147</v>
      </c>
      <c r="M1" s="3" t="s">
        <v>303</v>
      </c>
      <c r="N1" s="3" t="s">
        <v>47</v>
      </c>
      <c r="O1" s="4" t="s">
        <v>304</v>
      </c>
      <c r="P1" s="4" t="s">
        <v>48</v>
      </c>
      <c r="Q1" s="2" t="s">
        <v>307</v>
      </c>
      <c r="R1" s="2" t="s">
        <v>308</v>
      </c>
      <c r="S1" s="2" t="s">
        <v>309</v>
      </c>
      <c r="T1" s="2" t="s">
        <v>310</v>
      </c>
      <c r="U1" s="2" t="s">
        <v>311</v>
      </c>
      <c r="V1" s="2" t="s">
        <v>312</v>
      </c>
      <c r="W1" s="50" t="s">
        <v>313</v>
      </c>
      <c r="X1" s="3" t="s">
        <v>314</v>
      </c>
      <c r="Y1" s="3" t="s">
        <v>315</v>
      </c>
      <c r="Z1" s="50" t="s">
        <v>316</v>
      </c>
      <c r="AA1" s="50" t="s">
        <v>317</v>
      </c>
      <c r="AB1" s="3" t="s">
        <v>318</v>
      </c>
      <c r="AC1" s="4" t="s">
        <v>319</v>
      </c>
      <c r="AD1" s="4" t="s">
        <v>320</v>
      </c>
      <c r="AE1" s="4" t="s">
        <v>321</v>
      </c>
      <c r="AF1" s="4" t="s">
        <v>322</v>
      </c>
      <c r="AG1" s="4" t="s">
        <v>323</v>
      </c>
      <c r="AH1" s="4" t="s">
        <v>324</v>
      </c>
      <c r="AI1" s="51" t="s">
        <v>325</v>
      </c>
      <c r="AJ1" s="51" t="s">
        <v>326</v>
      </c>
      <c r="AK1" s="51" t="s">
        <v>327</v>
      </c>
      <c r="AL1" s="51" t="s">
        <v>328</v>
      </c>
      <c r="AM1" s="51" t="s">
        <v>329</v>
      </c>
      <c r="AN1" s="51" t="s">
        <v>330</v>
      </c>
      <c r="AO1" s="51" t="s">
        <v>331</v>
      </c>
      <c r="AP1" s="51" t="s">
        <v>332</v>
      </c>
      <c r="AQ1" s="51" t="s">
        <v>333</v>
      </c>
      <c r="AR1" s="51" t="s">
        <v>334</v>
      </c>
      <c r="AS1" s="51" t="s">
        <v>335</v>
      </c>
      <c r="AT1" s="51" t="s">
        <v>336</v>
      </c>
      <c r="AU1" s="51" t="s">
        <v>337</v>
      </c>
      <c r="AW1" t="s">
        <v>57</v>
      </c>
      <c r="AX1" t="s">
        <v>338</v>
      </c>
      <c r="AY1" t="s">
        <v>339</v>
      </c>
      <c r="AZ1" t="s">
        <v>340</v>
      </c>
      <c r="BA1" s="51" t="s">
        <v>17</v>
      </c>
      <c r="BB1" t="s">
        <v>305</v>
      </c>
      <c r="BC1" s="12" t="s">
        <v>341</v>
      </c>
      <c r="BD1" s="3" t="s">
        <v>47</v>
      </c>
      <c r="BE1" s="51" t="s">
        <v>17</v>
      </c>
    </row>
    <row r="2" ht="14.25" customHeight="1">
      <c r="A2">
        <f>'raw data'!A2</f>
        <v>5</v>
      </c>
      <c r="B2" t="str">
        <f>'raw data'!B2</f>
        <v>CCLC06</v>
      </c>
      <c r="C2" t="str">
        <f>'raw data'!C2</f>
        <v>Male</v>
      </c>
      <c r="D2" s="7">
        <f>'raw data'!D2</f>
        <v>41127</v>
      </c>
      <c r="E2" s="7">
        <f>'raw data'!E2</f>
        <v>43056</v>
      </c>
      <c r="F2" s="7">
        <f>'raw data'!F2</f>
        <v>43067</v>
      </c>
      <c r="G2" s="8">
        <f>'raw data'!G2</f>
        <v>11</v>
      </c>
      <c r="H2">
        <f>'raw data'!H2</f>
        <v>5.281314168</v>
      </c>
      <c r="I2" t="str">
        <f>'raw data'!I2</f>
        <v>crayon </v>
      </c>
      <c r="J2" t="str">
        <f>'raw data'!J2</f>
        <v>B2C1A1</v>
      </c>
      <c r="K2" s="2">
        <f t="shared" ref="K2:K60" si="1">SUM(Q2:V2)</f>
        <v>3</v>
      </c>
      <c r="L2" s="2" t="str">
        <f>'raw data'!AV2</f>
        <v>table</v>
      </c>
      <c r="M2" s="3">
        <f t="shared" ref="M2:M60" si="2">COUNTIF(W2:AB2, "y")</f>
        <v>6</v>
      </c>
      <c r="N2" s="3" t="str">
        <f>'raw data'!AW2</f>
        <v>temp</v>
      </c>
      <c r="O2" s="4">
        <f t="shared" ref="O2:O60" si="3">COUNTIF(AC2:AH2, "y")</f>
        <v>5</v>
      </c>
      <c r="P2" s="4" t="str">
        <f>'raw data'!AX2</f>
        <v>email(foot)</v>
      </c>
      <c r="Q2">
        <f>IF('raw data'!M2='raw data'!K2,1,0)</f>
        <v>1</v>
      </c>
      <c r="R2">
        <f>IF('raw data'!O2='raw data'!K2,1,IF('raw data'!O2="crayons",1,0))</f>
        <v>0</v>
      </c>
      <c r="S2">
        <f>IF('raw data'!X2='raw data'!V2,1,0)</f>
        <v>1</v>
      </c>
      <c r="T2">
        <f>IF('raw data'!Z2='raw data'!V2,1,IF('raw data'!Z2="bandaids",1,0))</f>
        <v>0</v>
      </c>
      <c r="U2" s="10">
        <f>IF('raw data'!AI2="fridge",1,0)</f>
        <v>1</v>
      </c>
      <c r="V2">
        <f>IF('raw data'!AN2&lt;&gt;"happy",0,IF('raw data'!AO2&lt;&gt;"sad", 0, 1))</f>
        <v>0</v>
      </c>
      <c r="W2" s="52" t="str">
        <f>'raw data'!R2</f>
        <v>y</v>
      </c>
      <c r="X2" t="str">
        <f>'raw data'!U2</f>
        <v>y</v>
      </c>
      <c r="Y2" t="str">
        <f>'raw data'!AC2</f>
        <v>y</v>
      </c>
      <c r="Z2" s="52" t="str">
        <f>'raw data'!AF2</f>
        <v>y</v>
      </c>
      <c r="AA2" s="52" t="str">
        <f>'raw data'!AK2</f>
        <v>y</v>
      </c>
      <c r="AB2" t="str">
        <f>'raw data'!AQ2</f>
        <v>y</v>
      </c>
      <c r="AC2" t="str">
        <f>'raw data'!Q2</f>
        <v>y</v>
      </c>
      <c r="AD2" t="str">
        <f>'raw data'!T2</f>
        <v>y</v>
      </c>
      <c r="AE2" t="str">
        <f>'raw data'!AB2</f>
        <v>y</v>
      </c>
      <c r="AF2" t="str">
        <f>'raw data'!AE2</f>
        <v>y</v>
      </c>
      <c r="AG2" t="str">
        <f>'raw data'!AJ2</f>
        <v>y</v>
      </c>
      <c r="AH2" t="str">
        <f>'raw data'!AP2</f>
        <v>n</v>
      </c>
      <c r="AI2">
        <f>IF('raw data'!AR2="y",1,0)</f>
        <v>1</v>
      </c>
      <c r="AJ2">
        <f>IF('raw data'!AD2="y",1,0)</f>
        <v>1</v>
      </c>
      <c r="AK2" s="53">
        <f>IF('raw data'!S2="n",1,0)</f>
        <v>0</v>
      </c>
      <c r="AL2">
        <f>IF('raw data'!L2="keys",1,0)</f>
        <v>1</v>
      </c>
      <c r="AM2">
        <f>IF('raw data'!N2="keys",1,0)</f>
        <v>1</v>
      </c>
      <c r="AN2" s="1">
        <f>IF('raw data'!P2="keys",1,0)</f>
        <v>1</v>
      </c>
      <c r="AO2">
        <f>IF('raw data'!W2="pencils",1,0)</f>
        <v>1</v>
      </c>
      <c r="AP2" s="1">
        <f>IF('raw data'!Y2="pencils",1,0)</f>
        <v>1</v>
      </c>
      <c r="AQ2" s="1">
        <f>IF('raw data'!AA2="pencils",1,0)</f>
        <v>1</v>
      </c>
      <c r="AR2">
        <f>IF('raw data'!AG2="fridge",1,0)</f>
        <v>0</v>
      </c>
      <c r="AS2" s="1">
        <f>IF('raw data'!AH2="cabinet",1,0)</f>
        <v>1</v>
      </c>
      <c r="AT2">
        <f>IF('raw data'!AM2='raw data'!AL2,1,0)</f>
        <v>1</v>
      </c>
      <c r="AU2">
        <f>IF('raw data'!AO2="sad",1,0)</f>
        <v>0</v>
      </c>
      <c r="AW2">
        <f t="shared" ref="AW2:AW60" si="4">AVERAGE(AL2:AT2)</f>
        <v>0.8888888889</v>
      </c>
      <c r="AX2">
        <f t="shared" ref="AX2:AX60" si="5">AVERAGE(AI2:AK2)</f>
        <v>0.6666666667</v>
      </c>
      <c r="AY2">
        <f t="shared" ref="AY2:AY60" si="6">AVERAGE(AI2:AU2)</f>
        <v>0.7692307692</v>
      </c>
      <c r="AZ2">
        <f t="shared" ref="AZ2:AZ60" si="7">M2+O2</f>
        <v>11</v>
      </c>
      <c r="BA2" s="1">
        <f t="shared" ref="BA2:BA60" si="8">AK2</f>
        <v>0</v>
      </c>
      <c r="BB2">
        <f t="shared" ref="BB2:BB44" si="9">IF(AZ2&lt;10, 0, IF(BA2=0,1,0))</f>
        <v>1</v>
      </c>
      <c r="BC2" s="12">
        <v>3.0</v>
      </c>
      <c r="BD2" s="3" t="s">
        <v>76</v>
      </c>
      <c r="BE2" s="53">
        <v>0.0</v>
      </c>
    </row>
    <row r="3" ht="14.25" customHeight="1">
      <c r="A3">
        <f>'raw data'!A3</f>
        <v>6</v>
      </c>
      <c r="B3" t="str">
        <f>'raw data'!B3</f>
        <v>CCLC05</v>
      </c>
      <c r="C3" t="str">
        <f>'raw data'!C3</f>
        <v>Female</v>
      </c>
      <c r="D3" s="7">
        <f>'raw data'!D3</f>
        <v>41127</v>
      </c>
      <c r="E3" s="7">
        <f>'raw data'!E3</f>
        <v>43056</v>
      </c>
      <c r="F3" s="7">
        <f>'raw data'!F3</f>
        <v>43067</v>
      </c>
      <c r="G3" s="8">
        <f>'raw data'!G3</f>
        <v>11</v>
      </c>
      <c r="H3">
        <f>'raw data'!H3</f>
        <v>5.281314168</v>
      </c>
      <c r="I3" t="str">
        <f>'raw data'!I3</f>
        <v>crayon </v>
      </c>
      <c r="J3" t="str">
        <f>'raw data'!J3</f>
        <v>C1A1B1</v>
      </c>
      <c r="K3" s="2">
        <f t="shared" si="1"/>
        <v>1</v>
      </c>
      <c r="L3" s="2" t="str">
        <f>'raw data'!AV3</f>
        <v>door</v>
      </c>
      <c r="M3" s="3">
        <f t="shared" si="2"/>
        <v>6</v>
      </c>
      <c r="N3" s="3" t="str">
        <f>'raw data'!AW3</f>
        <v>temp</v>
      </c>
      <c r="O3" s="4">
        <f t="shared" si="3"/>
        <v>5</v>
      </c>
      <c r="P3" s="4" t="str">
        <f>'raw data'!AX3</f>
        <v>email(foot)</v>
      </c>
      <c r="Q3">
        <f>IF('raw data'!M3='raw data'!K3,1,0)</f>
        <v>0</v>
      </c>
      <c r="R3">
        <f>IF('raw data'!O3='raw data'!K3,1,IF('raw data'!O3="crayons",1,0))</f>
        <v>0</v>
      </c>
      <c r="S3">
        <f>IF('raw data'!X3='raw data'!V3,1,0)</f>
        <v>0</v>
      </c>
      <c r="T3">
        <f>IF('raw data'!Z3='raw data'!V3,1,IF('raw data'!Z3="bandaids",1,0))</f>
        <v>0</v>
      </c>
      <c r="U3" s="10">
        <f>IF('raw data'!AI3="fridge",1,0)</f>
        <v>1</v>
      </c>
      <c r="V3" s="1">
        <f>IF('raw data'!AN3&lt;&gt;"happy",0,IF('raw data'!AO3&lt;&gt;"sad", 0, 1))</f>
        <v>0</v>
      </c>
      <c r="W3" s="52" t="str">
        <f>'raw data'!R3</f>
        <v>y</v>
      </c>
      <c r="X3" t="str">
        <f>'raw data'!U3</f>
        <v>y</v>
      </c>
      <c r="Y3" t="str">
        <f>'raw data'!AC3</f>
        <v>y</v>
      </c>
      <c r="Z3" s="52" t="str">
        <f>'raw data'!AF3</f>
        <v>y</v>
      </c>
      <c r="AA3" s="52" t="str">
        <f>'raw data'!AK3</f>
        <v>y</v>
      </c>
      <c r="AB3" t="str">
        <f>'raw data'!AQ3</f>
        <v>y</v>
      </c>
      <c r="AC3" t="str">
        <f>'raw data'!Q3</f>
        <v>y</v>
      </c>
      <c r="AD3" t="str">
        <f>'raw data'!T3</f>
        <v>n</v>
      </c>
      <c r="AE3" t="str">
        <f>'raw data'!AB3</f>
        <v>y</v>
      </c>
      <c r="AF3" t="str">
        <f>'raw data'!AE3</f>
        <v>y</v>
      </c>
      <c r="AG3" t="str">
        <f>'raw data'!AJ3</f>
        <v>y</v>
      </c>
      <c r="AH3" t="str">
        <f>'raw data'!AP3</f>
        <v>y</v>
      </c>
      <c r="AI3" s="1">
        <f>IF('raw data'!AR3="y",1,0)</f>
        <v>1</v>
      </c>
      <c r="AJ3" s="1">
        <f>IF('raw data'!AD3="y",1,0)</f>
        <v>1</v>
      </c>
      <c r="AK3" s="53">
        <f>IF('raw data'!S3="n",1,0)</f>
        <v>0</v>
      </c>
      <c r="AL3" s="1">
        <f>IF('raw data'!L3="keys",1,0)</f>
        <v>1</v>
      </c>
      <c r="AM3" s="1">
        <f>IF('raw data'!N3="keys",1,0)</f>
        <v>1</v>
      </c>
      <c r="AN3" s="1">
        <f>IF('raw data'!P3="keys",1,0)</f>
        <v>1</v>
      </c>
      <c r="AO3" s="1">
        <f>IF('raw data'!W3="pencils",1,0)</f>
        <v>1</v>
      </c>
      <c r="AP3" s="1">
        <f>IF('raw data'!Y3="pencils",1,0)</f>
        <v>1</v>
      </c>
      <c r="AQ3" s="1">
        <f>IF('raw data'!AA3="pencils",1,0)</f>
        <v>1</v>
      </c>
      <c r="AR3" s="1">
        <f>IF('raw data'!AG3="fridge",1,0)</f>
        <v>1</v>
      </c>
      <c r="AS3" s="1">
        <f>IF('raw data'!AH3="cabinet",1,0)</f>
        <v>1</v>
      </c>
      <c r="AT3" s="1">
        <f>IF('raw data'!AM3='raw data'!AL3,1,0)</f>
        <v>0</v>
      </c>
      <c r="AU3" s="1">
        <f>IF('raw data'!AO3="sad",1,0)</f>
        <v>1</v>
      </c>
      <c r="AW3" s="1">
        <f t="shared" si="4"/>
        <v>0.8888888889</v>
      </c>
      <c r="AX3" s="1">
        <f t="shared" si="5"/>
        <v>0.6666666667</v>
      </c>
      <c r="AY3" s="1">
        <f t="shared" si="6"/>
        <v>0.8461538462</v>
      </c>
      <c r="AZ3" s="1">
        <f t="shared" si="7"/>
        <v>11</v>
      </c>
      <c r="BA3" s="1">
        <f t="shared" si="8"/>
        <v>0</v>
      </c>
      <c r="BB3" s="1">
        <f t="shared" si="9"/>
        <v>1</v>
      </c>
      <c r="BC3" s="1">
        <v>3.0</v>
      </c>
      <c r="BD3" s="3" t="s">
        <v>76</v>
      </c>
      <c r="BE3" s="53">
        <v>0.0</v>
      </c>
    </row>
    <row r="4" ht="14.25" customHeight="1">
      <c r="A4">
        <f>'raw data'!A4</f>
        <v>7</v>
      </c>
      <c r="B4" t="str">
        <f>'raw data'!B4</f>
        <v>CCLC36</v>
      </c>
      <c r="C4" t="str">
        <f>'raw data'!C4</f>
        <v>Female</v>
      </c>
      <c r="D4" s="7">
        <f>'raw data'!D4</f>
        <v>41427</v>
      </c>
      <c r="E4" s="7">
        <f>'raw data'!E4</f>
        <v>43056</v>
      </c>
      <c r="F4" s="7">
        <f>'raw data'!F4</f>
        <v>43060</v>
      </c>
      <c r="G4" s="8">
        <f>'raw data'!G4</f>
        <v>4</v>
      </c>
      <c r="H4">
        <f>'raw data'!H4</f>
        <v>4.459958932</v>
      </c>
      <c r="I4" t="str">
        <f>'raw data'!I4</f>
        <v>crayon </v>
      </c>
      <c r="J4" t="str">
        <f>'raw data'!J4</f>
        <v>A1B1C1</v>
      </c>
      <c r="K4" s="2">
        <f t="shared" si="1"/>
        <v>1</v>
      </c>
      <c r="L4" s="2" t="str">
        <f>'raw data'!AV4</f>
        <v>table</v>
      </c>
      <c r="M4" s="3">
        <f t="shared" si="2"/>
        <v>4</v>
      </c>
      <c r="N4" s="3" t="str">
        <f>'raw data'!AW4</f>
        <v>breakfast</v>
      </c>
      <c r="O4" s="4">
        <f t="shared" si="3"/>
        <v>1</v>
      </c>
      <c r="P4" s="4" t="str">
        <f>'raw data'!AX4</f>
        <v>phone(tummy)</v>
      </c>
      <c r="Q4">
        <f>IF('raw data'!M4='raw data'!K4,1,0)</f>
        <v>0</v>
      </c>
      <c r="R4">
        <f>IF('raw data'!O4='raw data'!K4,1,IF('raw data'!O4="crayons",1,0))</f>
        <v>0</v>
      </c>
      <c r="S4">
        <f>IF('raw data'!X4='raw data'!V4,1,0)</f>
        <v>0</v>
      </c>
      <c r="T4">
        <f>IF('raw data'!Z4='raw data'!V4,1,IF('raw data'!Z4="bandaids",1,0))</f>
        <v>0</v>
      </c>
      <c r="U4" s="10">
        <f>IF('raw data'!AI4="fridge",1,0)</f>
        <v>0</v>
      </c>
      <c r="V4" s="1">
        <f>IF('raw data'!AN4&lt;&gt;"happy",0,IF('raw data'!AO4&lt;&gt;"sad", 0, 1))</f>
        <v>1</v>
      </c>
      <c r="W4" s="52" t="str">
        <f>'raw data'!R4</f>
        <v>n</v>
      </c>
      <c r="X4" t="str">
        <f>'raw data'!U4</f>
        <v>y</v>
      </c>
      <c r="Y4" t="str">
        <f>'raw data'!AC4</f>
        <v>y</v>
      </c>
      <c r="Z4" s="52" t="str">
        <f>'raw data'!AF4</f>
        <v>y</v>
      </c>
      <c r="AA4" s="52" t="str">
        <f>'raw data'!AK4</f>
        <v>n</v>
      </c>
      <c r="AB4" t="str">
        <f>'raw data'!AQ4</f>
        <v>y</v>
      </c>
      <c r="AC4" t="str">
        <f>'raw data'!Q4</f>
        <v>n</v>
      </c>
      <c r="AD4" t="str">
        <f>'raw data'!T4</f>
        <v>n</v>
      </c>
      <c r="AE4" t="str">
        <f>'raw data'!AB4</f>
        <v>n</v>
      </c>
      <c r="AF4" t="str">
        <f>'raw data'!AE4</f>
        <v>n</v>
      </c>
      <c r="AG4" t="str">
        <f>'raw data'!AJ4</f>
        <v>y</v>
      </c>
      <c r="AH4" t="str">
        <f>'raw data'!AP4</f>
        <v>n</v>
      </c>
      <c r="AI4" s="1">
        <f>IF('raw data'!AR4="y",1,0)</f>
        <v>0</v>
      </c>
      <c r="AJ4" s="1">
        <f>IF('raw data'!AD4="y",1,0)</f>
        <v>1</v>
      </c>
      <c r="AK4" s="53">
        <f>IF('raw data'!S4="n",1,0)</f>
        <v>1</v>
      </c>
      <c r="AL4" s="1">
        <f>IF('raw data'!L4="keys",1,0)</f>
        <v>1</v>
      </c>
      <c r="AM4" s="1">
        <f>IF('raw data'!N4="keys",1,0)</f>
        <v>1</v>
      </c>
      <c r="AN4" s="1">
        <f>IF('raw data'!P4="keys",1,0)</f>
        <v>1</v>
      </c>
      <c r="AO4" s="1">
        <f>IF('raw data'!W4="pencils",1,0)</f>
        <v>1</v>
      </c>
      <c r="AP4" s="1">
        <f>IF('raw data'!Y4="pencils",1,0)</f>
        <v>1</v>
      </c>
      <c r="AQ4" s="1">
        <f>IF('raw data'!AA4="pencils",1,0)</f>
        <v>1</v>
      </c>
      <c r="AR4" s="1">
        <f>IF('raw data'!AG4="fridge",1,0)</f>
        <v>0</v>
      </c>
      <c r="AS4" s="1">
        <f>IF('raw data'!AH4="cabinet",1,0)</f>
        <v>1</v>
      </c>
      <c r="AT4" s="1">
        <f>IF('raw data'!AM4='raw data'!AL4,1,0)</f>
        <v>0</v>
      </c>
      <c r="AU4" s="1">
        <f>IF('raw data'!AO4="sad",1,0)</f>
        <v>1</v>
      </c>
      <c r="AW4" s="1">
        <f t="shared" si="4"/>
        <v>0.7777777778</v>
      </c>
      <c r="AX4" s="1">
        <f t="shared" si="5"/>
        <v>0.6666666667</v>
      </c>
      <c r="AY4" s="1">
        <f t="shared" si="6"/>
        <v>0.7692307692</v>
      </c>
      <c r="AZ4" s="1">
        <f t="shared" si="7"/>
        <v>5</v>
      </c>
      <c r="BA4" s="1">
        <f t="shared" si="8"/>
        <v>1</v>
      </c>
      <c r="BB4" s="1">
        <f t="shared" si="9"/>
        <v>0</v>
      </c>
      <c r="BC4" s="1">
        <v>1.0</v>
      </c>
      <c r="BD4" s="3" t="s">
        <v>93</v>
      </c>
      <c r="BE4" s="53">
        <v>1.0</v>
      </c>
    </row>
    <row r="5" ht="14.25" customHeight="1">
      <c r="A5">
        <f>'raw data'!A5</f>
        <v>8</v>
      </c>
      <c r="B5" t="str">
        <f>'raw data'!B5</f>
        <v>CCLC17</v>
      </c>
      <c r="C5" t="str">
        <f>'raw data'!C5</f>
        <v>Female</v>
      </c>
      <c r="D5" s="7">
        <f>'raw data'!D5</f>
        <v>43085</v>
      </c>
      <c r="E5" s="7">
        <f>'raw data'!E5</f>
        <v>43056</v>
      </c>
      <c r="F5" s="7">
        <f>'raw data'!F5</f>
        <v>43060</v>
      </c>
      <c r="G5" s="8">
        <f>'raw data'!G5</f>
        <v>4</v>
      </c>
      <c r="H5">
        <f>'raw data'!H5</f>
        <v>3.920602</v>
      </c>
      <c r="I5" t="str">
        <f>'raw data'!I5</f>
        <v>crayon </v>
      </c>
      <c r="J5" t="str">
        <f>'raw data'!J5</f>
        <v>A1B2C2</v>
      </c>
      <c r="K5" s="2">
        <f t="shared" si="1"/>
        <v>0</v>
      </c>
      <c r="L5" s="2" t="str">
        <f>'raw data'!AV5</f>
        <v>table</v>
      </c>
      <c r="M5" s="3">
        <f t="shared" si="2"/>
        <v>1</v>
      </c>
      <c r="N5" s="3" t="str">
        <f>'raw data'!AW5</f>
        <v>temp</v>
      </c>
      <c r="O5" s="4">
        <f t="shared" si="3"/>
        <v>5</v>
      </c>
      <c r="P5" s="4" t="str">
        <f>'raw data'!AX5</f>
        <v>email(foot)</v>
      </c>
      <c r="Q5">
        <f>IF('raw data'!M5='raw data'!K5,1,0)</f>
        <v>0</v>
      </c>
      <c r="R5">
        <f>IF('raw data'!O5='raw data'!K5,1,IF('raw data'!O5="crayons",1,0))</f>
        <v>0</v>
      </c>
      <c r="S5">
        <f>IF('raw data'!X5='raw data'!V5,1,0)</f>
        <v>0</v>
      </c>
      <c r="T5">
        <f>IF('raw data'!Z5='raw data'!V5,1,IF('raw data'!Z5="bandaids",1,0))</f>
        <v>0</v>
      </c>
      <c r="U5" s="10">
        <f>IF('raw data'!AI5="fridge",1,0)</f>
        <v>0</v>
      </c>
      <c r="V5" s="1">
        <f>IF('raw data'!AN5&lt;&gt;"happy",0,IF('raw data'!AO5&lt;&gt;"sad", 0, 1))</f>
        <v>0</v>
      </c>
      <c r="W5" s="52" t="str">
        <f>'raw data'!R5</f>
        <v>n</v>
      </c>
      <c r="X5" t="str">
        <f>'raw data'!U5</f>
        <v>n</v>
      </c>
      <c r="Y5" t="str">
        <f>'raw data'!AC5</f>
        <v>n</v>
      </c>
      <c r="Z5" s="52" t="str">
        <f>'raw data'!AF5</f>
        <v>y</v>
      </c>
      <c r="AA5" s="52" t="str">
        <f>'raw data'!AK5</f>
        <v>n</v>
      </c>
      <c r="AB5" t="str">
        <f>'raw data'!AQ5</f>
        <v>n</v>
      </c>
      <c r="AC5" t="str">
        <f>'raw data'!Q5</f>
        <v>y</v>
      </c>
      <c r="AD5" t="str">
        <f>'raw data'!T5</f>
        <v>y</v>
      </c>
      <c r="AE5" t="str">
        <f>'raw data'!AB5</f>
        <v>n</v>
      </c>
      <c r="AF5" t="str">
        <f>'raw data'!AE5</f>
        <v>y</v>
      </c>
      <c r="AG5" t="str">
        <f>'raw data'!AJ5</f>
        <v>y</v>
      </c>
      <c r="AH5" t="str">
        <f>'raw data'!AP5</f>
        <v>y</v>
      </c>
      <c r="AI5" s="1">
        <f>IF('raw data'!AR5="y",1,0)</f>
        <v>0</v>
      </c>
      <c r="AJ5" s="1">
        <f>IF('raw data'!AD5="y",1,0)</f>
        <v>1</v>
      </c>
      <c r="AK5" s="53">
        <f>IF('raw data'!S5="n",1,0)</f>
        <v>0</v>
      </c>
      <c r="AL5" s="1">
        <f>IF('raw data'!L5="keys",1,0)</f>
        <v>1</v>
      </c>
      <c r="AM5" s="1">
        <f>IF('raw data'!N5="keys",1,0)</f>
        <v>1</v>
      </c>
      <c r="AN5" s="1">
        <f>IF('raw data'!P5="keys",1,0)</f>
        <v>1</v>
      </c>
      <c r="AO5" s="1">
        <f>IF('raw data'!W5="pencils",1,0)</f>
        <v>1</v>
      </c>
      <c r="AP5" s="1">
        <f>IF('raw data'!Y5="pencils",1,0)</f>
        <v>1</v>
      </c>
      <c r="AQ5" s="1">
        <f>IF('raw data'!AA5="pencils",1,0)</f>
        <v>1</v>
      </c>
      <c r="AR5" s="1">
        <f>IF('raw data'!AG5="fridge",1,0)</f>
        <v>1</v>
      </c>
      <c r="AS5" s="1">
        <f>IF('raw data'!AH5="cabinet",1,0)</f>
        <v>0</v>
      </c>
      <c r="AT5" s="1">
        <f>IF('raw data'!AM5='raw data'!AL5,1,0)</f>
        <v>1</v>
      </c>
      <c r="AU5" s="1">
        <f>IF('raw data'!AO5="sad",1,0)</f>
        <v>0</v>
      </c>
      <c r="AW5" s="1">
        <f t="shared" si="4"/>
        <v>0.8888888889</v>
      </c>
      <c r="AX5" s="1">
        <f t="shared" si="5"/>
        <v>0.3333333333</v>
      </c>
      <c r="AY5" s="1">
        <f t="shared" si="6"/>
        <v>0.6923076923</v>
      </c>
      <c r="AZ5" s="1">
        <f t="shared" si="7"/>
        <v>6</v>
      </c>
      <c r="BA5" s="1">
        <f t="shared" si="8"/>
        <v>0</v>
      </c>
      <c r="BB5" s="1">
        <f t="shared" si="9"/>
        <v>0</v>
      </c>
      <c r="BC5" s="1">
        <v>1.0</v>
      </c>
      <c r="BD5" s="3" t="s">
        <v>76</v>
      </c>
      <c r="BE5" s="53">
        <v>0.0</v>
      </c>
    </row>
    <row r="6" ht="14.25" customHeight="1">
      <c r="A6">
        <f>'raw data'!A6</f>
        <v>9</v>
      </c>
      <c r="B6" t="str">
        <f>'raw data'!B6</f>
        <v>CCLC28</v>
      </c>
      <c r="C6" t="str">
        <f>'raw data'!C6</f>
        <v>Male</v>
      </c>
      <c r="D6" s="7">
        <f>'raw data'!D6</f>
        <v>41252</v>
      </c>
      <c r="E6" s="7">
        <f>'raw data'!E6</f>
        <v>43067</v>
      </c>
      <c r="F6" s="7">
        <f>'raw data'!F6</f>
        <v>43070</v>
      </c>
      <c r="G6" s="8">
        <f>'raw data'!G6</f>
        <v>3</v>
      </c>
      <c r="H6">
        <f>'raw data'!H6</f>
        <v>4.969199179</v>
      </c>
      <c r="I6" t="str">
        <f>'raw data'!I6</f>
        <v>crayon </v>
      </c>
      <c r="J6" t="str">
        <f>'raw data'!J6</f>
        <v>C1A2B1</v>
      </c>
      <c r="K6" s="2">
        <f t="shared" si="1"/>
        <v>4</v>
      </c>
      <c r="L6" s="2" t="str">
        <f>'raw data'!AV6</f>
        <v>table</v>
      </c>
      <c r="M6" s="3">
        <f t="shared" si="2"/>
        <v>4</v>
      </c>
      <c r="N6" s="3" t="str">
        <f>'raw data'!AW6</f>
        <v>temp</v>
      </c>
      <c r="O6" s="4">
        <f t="shared" si="3"/>
        <v>1</v>
      </c>
      <c r="P6" s="4" t="str">
        <f>'raw data'!AX6</f>
        <v>phone(tummy)</v>
      </c>
      <c r="Q6">
        <f>IF('raw data'!M6='raw data'!K6,1,0)</f>
        <v>1</v>
      </c>
      <c r="R6">
        <f>IF('raw data'!O6='raw data'!K6,1,IF('raw data'!O6="crayons",1,0))</f>
        <v>0</v>
      </c>
      <c r="S6">
        <f>IF('raw data'!X6='raw data'!V6,1,0)</f>
        <v>1</v>
      </c>
      <c r="T6">
        <f>IF('raw data'!Z6='raw data'!V6,1,IF('raw data'!Z6="bandaids",1,0))</f>
        <v>0</v>
      </c>
      <c r="U6" s="10">
        <f>IF('raw data'!AI6="fridge",1,0)</f>
        <v>1</v>
      </c>
      <c r="V6" s="1">
        <f>IF('raw data'!AN6&lt;&gt;"happy",0,IF('raw data'!AO6&lt;&gt;"sad", 0, 1))</f>
        <v>1</v>
      </c>
      <c r="W6" s="52" t="str">
        <f>'raw data'!R6</f>
        <v>n</v>
      </c>
      <c r="X6" t="str">
        <f>'raw data'!U6</f>
        <v>y</v>
      </c>
      <c r="Y6" t="str">
        <f>'raw data'!AC6</f>
        <v>n</v>
      </c>
      <c r="Z6" s="52" t="str">
        <f>'raw data'!AF6</f>
        <v>y</v>
      </c>
      <c r="AA6" s="52" t="str">
        <f>'raw data'!AK6</f>
        <v>y</v>
      </c>
      <c r="AB6" t="str">
        <f>'raw data'!AQ6</f>
        <v>y</v>
      </c>
      <c r="AC6" t="str">
        <f>'raw data'!Q6</f>
        <v>n</v>
      </c>
      <c r="AD6" t="str">
        <f>'raw data'!T6</f>
        <v>n</v>
      </c>
      <c r="AE6" t="str">
        <f>'raw data'!AB6</f>
        <v>n</v>
      </c>
      <c r="AF6" t="str">
        <f>'raw data'!AE6</f>
        <v>y</v>
      </c>
      <c r="AG6" t="str">
        <f>'raw data'!AJ6</f>
        <v>n</v>
      </c>
      <c r="AH6" t="str">
        <f>'raw data'!AP6</f>
        <v>n</v>
      </c>
      <c r="AI6" s="1">
        <f>IF('raw data'!AR6="y",1,0)</f>
        <v>1</v>
      </c>
      <c r="AJ6" s="1">
        <f>IF('raw data'!AD6="y",1,0)</f>
        <v>1</v>
      </c>
      <c r="AK6" s="53">
        <f>IF('raw data'!S6="n",1,0)</f>
        <v>1</v>
      </c>
      <c r="AL6" s="1">
        <f>IF('raw data'!L6="keys",1,0)</f>
        <v>1</v>
      </c>
      <c r="AM6" s="1">
        <f>IF('raw data'!N6="keys",1,0)</f>
        <v>1</v>
      </c>
      <c r="AN6" s="1">
        <f>IF('raw data'!P6="keys",1,0)</f>
        <v>1</v>
      </c>
      <c r="AO6" s="1">
        <f>IF('raw data'!W6="pencils",1,0)</f>
        <v>1</v>
      </c>
      <c r="AP6" s="1">
        <f>IF('raw data'!Y6="pencils",1,0)</f>
        <v>1</v>
      </c>
      <c r="AQ6" s="1">
        <f>IF('raw data'!AA6="pencils",1,0)</f>
        <v>1</v>
      </c>
      <c r="AR6" s="1">
        <f>IF('raw data'!AG6="fridge",1,0)</f>
        <v>1</v>
      </c>
      <c r="AS6" s="1">
        <f>IF('raw data'!AH6="cabinet",1,0)</f>
        <v>1</v>
      </c>
      <c r="AT6" s="1">
        <f>IF('raw data'!AM6='raw data'!AL6,1,0)</f>
        <v>1</v>
      </c>
      <c r="AU6" s="1">
        <f>IF('raw data'!AO6="sad",1,0)</f>
        <v>1</v>
      </c>
      <c r="AW6" s="1">
        <f t="shared" si="4"/>
        <v>1</v>
      </c>
      <c r="AX6" s="1">
        <f t="shared" si="5"/>
        <v>1</v>
      </c>
      <c r="AY6" s="1">
        <f t="shared" si="6"/>
        <v>1</v>
      </c>
      <c r="AZ6" s="1">
        <f t="shared" si="7"/>
        <v>5</v>
      </c>
      <c r="BA6" s="1">
        <f t="shared" si="8"/>
        <v>1</v>
      </c>
      <c r="BB6" s="1">
        <f t="shared" si="9"/>
        <v>0</v>
      </c>
      <c r="BC6" s="1">
        <v>2.0</v>
      </c>
      <c r="BD6" s="3" t="s">
        <v>76</v>
      </c>
      <c r="BE6" s="53">
        <v>1.0</v>
      </c>
    </row>
    <row r="7" ht="14.25" customHeight="1">
      <c r="A7">
        <f>'raw data'!A7</f>
        <v>10</v>
      </c>
      <c r="B7" t="str">
        <f>'raw data'!B7</f>
        <v>CCLC22</v>
      </c>
      <c r="C7" t="str">
        <f>'raw data'!C7</f>
        <v>Female</v>
      </c>
      <c r="D7" s="7">
        <f>'raw data'!D7</f>
        <v>41502</v>
      </c>
      <c r="E7" s="7">
        <f>'raw data'!E7</f>
        <v>43067</v>
      </c>
      <c r="F7" s="7">
        <f>'raw data'!F7</f>
        <v>43070</v>
      </c>
      <c r="G7" s="8">
        <f>'raw data'!G7</f>
        <v>3</v>
      </c>
      <c r="H7">
        <f>'raw data'!H7</f>
        <v>4.284736482</v>
      </c>
      <c r="I7" t="str">
        <f>'raw data'!I7</f>
        <v>crayon </v>
      </c>
      <c r="J7" t="str">
        <f>'raw data'!J7</f>
        <v>B1A2C2</v>
      </c>
      <c r="K7" s="2">
        <f t="shared" si="1"/>
        <v>2</v>
      </c>
      <c r="L7" s="2" t="str">
        <f>'raw data'!AV7</f>
        <v>table</v>
      </c>
      <c r="M7" s="3">
        <f t="shared" si="2"/>
        <v>1</v>
      </c>
      <c r="N7" s="3" t="str">
        <f>'raw data'!AW7</f>
        <v>breakfast</v>
      </c>
      <c r="O7" s="4">
        <f t="shared" si="3"/>
        <v>4</v>
      </c>
      <c r="P7" s="4" t="str">
        <f>'raw data'!AX7</f>
        <v>email(foot)</v>
      </c>
      <c r="Q7">
        <f>IF('raw data'!M7='raw data'!K7,1,0)</f>
        <v>0</v>
      </c>
      <c r="R7">
        <f>IF('raw data'!O7='raw data'!K7,1,IF('raw data'!O7="crayons",1,0))</f>
        <v>0</v>
      </c>
      <c r="S7">
        <f>IF('raw data'!X7='raw data'!V7,1,0)</f>
        <v>0</v>
      </c>
      <c r="T7">
        <f>IF('raw data'!Z7='raw data'!V7,1,IF('raw data'!Z7="bandaids",1,0))</f>
        <v>0</v>
      </c>
      <c r="U7" s="10">
        <f>IF('raw data'!AI7="fridge",1,0)</f>
        <v>1</v>
      </c>
      <c r="V7" s="1">
        <f>IF('raw data'!AN7&lt;&gt;"happy",0,IF('raw data'!AO7&lt;&gt;"sad", 0, 1))</f>
        <v>1</v>
      </c>
      <c r="W7" s="52" t="str">
        <f>'raw data'!R7</f>
        <v>n</v>
      </c>
      <c r="X7" t="str">
        <f>'raw data'!U7</f>
        <v>n</v>
      </c>
      <c r="Y7" t="str">
        <f>'raw data'!AC7</f>
        <v>y</v>
      </c>
      <c r="Z7" s="52" t="str">
        <f>'raw data'!AF7</f>
        <v>n</v>
      </c>
      <c r="AA7" s="52" t="str">
        <f>'raw data'!AK7</f>
        <v>n</v>
      </c>
      <c r="AB7" t="str">
        <f>'raw data'!AQ7</f>
        <v>n</v>
      </c>
      <c r="AC7" t="str">
        <f>'raw data'!Q7</f>
        <v>n</v>
      </c>
      <c r="AD7" t="str">
        <f>'raw data'!T7</f>
        <v>n</v>
      </c>
      <c r="AE7" t="str">
        <f>'raw data'!AB7</f>
        <v>y</v>
      </c>
      <c r="AF7" t="str">
        <f>'raw data'!AE7</f>
        <v>y</v>
      </c>
      <c r="AG7" t="str">
        <f>'raw data'!AJ7</f>
        <v>y</v>
      </c>
      <c r="AH7" t="str">
        <f>'raw data'!AP7</f>
        <v>y</v>
      </c>
      <c r="AI7" s="1">
        <f>IF('raw data'!AR7="y",1,0)</f>
        <v>0</v>
      </c>
      <c r="AJ7" s="1">
        <f>IF('raw data'!AD7="y",1,0)</f>
        <v>1</v>
      </c>
      <c r="AK7" s="53">
        <f>IF('raw data'!S7="n",1,0)</f>
        <v>0</v>
      </c>
      <c r="AL7" s="1">
        <f>IF('raw data'!L7="keys",1,0)</f>
        <v>1</v>
      </c>
      <c r="AM7" s="1">
        <f>IF('raw data'!N7="keys",1,0)</f>
        <v>1</v>
      </c>
      <c r="AN7" s="1">
        <f>IF('raw data'!P7="keys",1,0)</f>
        <v>1</v>
      </c>
      <c r="AO7" s="1">
        <f>IF('raw data'!W7="pencils",1,0)</f>
        <v>1</v>
      </c>
      <c r="AP7" s="1">
        <f>IF('raw data'!Y7="pencils",1,0)</f>
        <v>1</v>
      </c>
      <c r="AQ7" s="1">
        <f>IF('raw data'!AA7="pencils",1,0)</f>
        <v>1</v>
      </c>
      <c r="AR7" s="1">
        <f>IF('raw data'!AG7="fridge",1,0)</f>
        <v>0</v>
      </c>
      <c r="AS7" s="1">
        <f>IF('raw data'!AH7="cabinet",1,0)</f>
        <v>1</v>
      </c>
      <c r="AT7" s="1">
        <f>IF('raw data'!AM7='raw data'!AL7,1,0)</f>
        <v>0</v>
      </c>
      <c r="AU7" s="1">
        <f>IF('raw data'!AO7="sad",1,0)</f>
        <v>1</v>
      </c>
      <c r="AW7" s="1">
        <f t="shared" si="4"/>
        <v>0.7777777778</v>
      </c>
      <c r="AX7" s="1">
        <f t="shared" si="5"/>
        <v>0.3333333333</v>
      </c>
      <c r="AY7" s="1">
        <f t="shared" si="6"/>
        <v>0.6923076923</v>
      </c>
      <c r="AZ7" s="1">
        <f t="shared" si="7"/>
        <v>5</v>
      </c>
      <c r="BA7" s="1">
        <f t="shared" si="8"/>
        <v>0</v>
      </c>
      <c r="BB7" s="1">
        <f t="shared" si="9"/>
        <v>0</v>
      </c>
      <c r="BC7" s="1">
        <v>0.0</v>
      </c>
      <c r="BD7" s="3" t="s">
        <v>93</v>
      </c>
      <c r="BE7" s="53">
        <v>0.0</v>
      </c>
    </row>
    <row r="8" ht="14.25" customHeight="1">
      <c r="A8">
        <f>'raw data'!A8</f>
        <v>11</v>
      </c>
      <c r="B8" t="str">
        <f>'raw data'!B8</f>
        <v>CCLC29</v>
      </c>
      <c r="C8" t="str">
        <f>'raw data'!C8</f>
        <v>Female</v>
      </c>
      <c r="D8" s="7">
        <f>'raw data'!D8</f>
        <v>41594</v>
      </c>
      <c r="E8" s="7">
        <f>'raw data'!E8</f>
        <v>43070</v>
      </c>
      <c r="F8" s="7">
        <f>'raw data'!F8</f>
        <v>43074</v>
      </c>
      <c r="G8" s="8">
        <f>'raw data'!G8</f>
        <v>4</v>
      </c>
      <c r="H8">
        <f>'raw data'!H8</f>
        <v>4.041067762</v>
      </c>
      <c r="I8" t="str">
        <f>'raw data'!I8</f>
        <v>Andy</v>
      </c>
      <c r="J8" t="str">
        <f>'raw data'!J8</f>
        <v>B1C2A2</v>
      </c>
      <c r="K8" s="2">
        <f t="shared" si="1"/>
        <v>0</v>
      </c>
      <c r="L8" s="2" t="str">
        <f>'raw data'!AV8</f>
        <v>door</v>
      </c>
      <c r="M8" s="3">
        <f t="shared" si="2"/>
        <v>4</v>
      </c>
      <c r="N8" s="3" t="str">
        <f>'raw data'!AW8</f>
        <v>breakfast</v>
      </c>
      <c r="O8" s="4">
        <f t="shared" si="3"/>
        <v>4</v>
      </c>
      <c r="P8" s="4" t="str">
        <f>'raw data'!AX8</f>
        <v>email(foot)</v>
      </c>
      <c r="Q8">
        <f>IF('raw data'!M8='raw data'!K8,1,0)</f>
        <v>0</v>
      </c>
      <c r="R8">
        <f>IF('raw data'!O8='raw data'!K8,1,IF('raw data'!O8="crayons",1,0))</f>
        <v>0</v>
      </c>
      <c r="S8">
        <f>IF('raw data'!X8='raw data'!V8,1,0)</f>
        <v>0</v>
      </c>
      <c r="T8">
        <f>IF('raw data'!Z8='raw data'!V8,1,IF('raw data'!Z8="bandaids",1,0))</f>
        <v>0</v>
      </c>
      <c r="U8" s="10">
        <f>IF('raw data'!AI8="fridge",1,0)</f>
        <v>0</v>
      </c>
      <c r="V8" s="1">
        <f>IF('raw data'!AN8&lt;&gt;"happy",0,IF('raw data'!AO8&lt;&gt;"sad", 0, 1))</f>
        <v>0</v>
      </c>
      <c r="W8" s="52" t="str">
        <f>'raw data'!R8</f>
        <v>n</v>
      </c>
      <c r="X8" t="str">
        <f>'raw data'!U8</f>
        <v>y</v>
      </c>
      <c r="Y8" t="str">
        <f>'raw data'!AC8</f>
        <v>y</v>
      </c>
      <c r="Z8" s="52" t="str">
        <f>'raw data'!AF8</f>
        <v>y</v>
      </c>
      <c r="AA8" s="52" t="str">
        <f>'raw data'!AK8</f>
        <v>n</v>
      </c>
      <c r="AB8" t="str">
        <f>'raw data'!AQ8</f>
        <v>y</v>
      </c>
      <c r="AC8" t="str">
        <f>'raw data'!Q8</f>
        <v>y</v>
      </c>
      <c r="AD8" t="str">
        <f>'raw data'!T8</f>
        <v>y</v>
      </c>
      <c r="AE8" t="str">
        <f>'raw data'!AB8</f>
        <v>n</v>
      </c>
      <c r="AF8" t="str">
        <f>'raw data'!AE8</f>
        <v>y</v>
      </c>
      <c r="AG8" t="str">
        <f>'raw data'!AJ8</f>
        <v>y</v>
      </c>
      <c r="AH8" t="str">
        <f>'raw data'!AP8</f>
        <v>n</v>
      </c>
      <c r="AI8" s="1">
        <f>IF('raw data'!AR8="y",1,0)</f>
        <v>0</v>
      </c>
      <c r="AJ8" s="1">
        <f>IF('raw data'!AD8="y",1,0)</f>
        <v>1</v>
      </c>
      <c r="AK8" s="53">
        <f>IF('raw data'!S8="n",1,0)</f>
        <v>0</v>
      </c>
      <c r="AL8" s="1">
        <f>IF('raw data'!L8="keys",1,0)</f>
        <v>1</v>
      </c>
      <c r="AM8" s="1">
        <f>IF('raw data'!N8="keys",1,0)</f>
        <v>1</v>
      </c>
      <c r="AN8" s="1">
        <f>IF('raw data'!P8="keys",1,0)</f>
        <v>1</v>
      </c>
      <c r="AO8" s="1">
        <f>IF('raw data'!W8="pencils",1,0)</f>
        <v>1</v>
      </c>
      <c r="AP8" s="1">
        <f>IF('raw data'!Y8="pencils",1,0)</f>
        <v>1</v>
      </c>
      <c r="AQ8" s="1">
        <f>IF('raw data'!AA8="pencils",1,0)</f>
        <v>1</v>
      </c>
      <c r="AR8" s="1">
        <f>IF('raw data'!AG8="fridge",1,0)</f>
        <v>0</v>
      </c>
      <c r="AS8" s="1">
        <f>IF('raw data'!AH8="cabinet",1,0)</f>
        <v>1</v>
      </c>
      <c r="AT8" s="1">
        <f>IF('raw data'!AM8='raw data'!AL8,1,0)</f>
        <v>1</v>
      </c>
      <c r="AU8" s="1">
        <f>IF('raw data'!AO8="sad",1,0)</f>
        <v>0</v>
      </c>
      <c r="AW8" s="1">
        <f t="shared" si="4"/>
        <v>0.8888888889</v>
      </c>
      <c r="AX8" s="1">
        <f t="shared" si="5"/>
        <v>0.3333333333</v>
      </c>
      <c r="AY8" s="1">
        <f t="shared" si="6"/>
        <v>0.6923076923</v>
      </c>
      <c r="AZ8" s="1">
        <f t="shared" si="7"/>
        <v>8</v>
      </c>
      <c r="BA8" s="1">
        <f t="shared" si="8"/>
        <v>0</v>
      </c>
      <c r="BB8" s="1">
        <f t="shared" si="9"/>
        <v>0</v>
      </c>
      <c r="BC8" s="1">
        <v>1.0</v>
      </c>
      <c r="BD8" s="3" t="s">
        <v>93</v>
      </c>
      <c r="BE8" s="53">
        <v>0.0</v>
      </c>
    </row>
    <row r="9" ht="14.25" customHeight="1">
      <c r="A9">
        <f>'raw data'!A9</f>
        <v>12</v>
      </c>
      <c r="B9" t="str">
        <f>'raw data'!B9</f>
        <v>CCLC37</v>
      </c>
      <c r="C9" t="str">
        <f>'raw data'!C9</f>
        <v>Male</v>
      </c>
      <c r="D9" s="7">
        <f>'raw data'!D9</f>
        <v>41759</v>
      </c>
      <c r="E9" s="7">
        <f>'raw data'!E9</f>
        <v>43070</v>
      </c>
      <c r="F9" s="7">
        <f>'raw data'!F9</f>
        <v>43074</v>
      </c>
      <c r="G9" s="8">
        <f>'raw data'!G9</f>
        <v>4</v>
      </c>
      <c r="H9">
        <f>'raw data'!H9</f>
        <v>3.589322382</v>
      </c>
      <c r="I9" t="str">
        <f>'raw data'!I9</f>
        <v>Andy</v>
      </c>
      <c r="J9" t="str">
        <f>'raw data'!J9</f>
        <v>A2B2C1</v>
      </c>
      <c r="K9" s="2">
        <f t="shared" si="1"/>
        <v>0</v>
      </c>
      <c r="L9" s="2" t="str">
        <f>'raw data'!AV9</f>
        <v>door</v>
      </c>
      <c r="M9" s="3">
        <f t="shared" si="2"/>
        <v>4</v>
      </c>
      <c r="N9" s="3" t="str">
        <f>'raw data'!AW9</f>
        <v>temp</v>
      </c>
      <c r="O9" s="4">
        <f t="shared" si="3"/>
        <v>4</v>
      </c>
      <c r="P9" s="4" t="str">
        <f>'raw data'!AX9</f>
        <v>phone(tummy)</v>
      </c>
      <c r="Q9">
        <f>IF('raw data'!M9='raw data'!K9,1,0)</f>
        <v>0</v>
      </c>
      <c r="R9">
        <f>IF('raw data'!O9='raw data'!K9,1,IF('raw data'!O9="crayons",1,0))</f>
        <v>0</v>
      </c>
      <c r="S9">
        <f>IF('raw data'!X9='raw data'!V9,1,0)</f>
        <v>0</v>
      </c>
      <c r="T9">
        <f>IF('raw data'!Z9='raw data'!V9,1,IF('raw data'!Z9="bandaids",1,0))</f>
        <v>0</v>
      </c>
      <c r="U9" s="10">
        <f>IF('raw data'!AI9="fridge",1,0)</f>
        <v>0</v>
      </c>
      <c r="V9" s="1">
        <f>IF('raw data'!AN9&lt;&gt;"happy",0,IF('raw data'!AO9&lt;&gt;"sad", 0, 1))</f>
        <v>0</v>
      </c>
      <c r="W9" s="52" t="str">
        <f>'raw data'!R9</f>
        <v>n</v>
      </c>
      <c r="X9" t="str">
        <f>'raw data'!U9</f>
        <v>y</v>
      </c>
      <c r="Y9" t="str">
        <f>'raw data'!AC9</f>
        <v>n</v>
      </c>
      <c r="Z9" s="52" t="str">
        <f>'raw data'!AF9</f>
        <v>y</v>
      </c>
      <c r="AA9" s="52" t="str">
        <f>'raw data'!AK9</f>
        <v>y</v>
      </c>
      <c r="AB9" t="str">
        <f>'raw data'!AQ9</f>
        <v>y</v>
      </c>
      <c r="AC9" t="str">
        <f>'raw data'!Q9</f>
        <v>y</v>
      </c>
      <c r="AD9" t="str">
        <f>'raw data'!T9</f>
        <v>n</v>
      </c>
      <c r="AE9" t="str">
        <f>'raw data'!AB9</f>
        <v>n</v>
      </c>
      <c r="AF9" t="str">
        <f>'raw data'!AE9</f>
        <v>y</v>
      </c>
      <c r="AG9" t="str">
        <f>'raw data'!AJ9</f>
        <v>y</v>
      </c>
      <c r="AH9" t="str">
        <f>'raw data'!AP9</f>
        <v>y</v>
      </c>
      <c r="AI9" s="1">
        <f>IF('raw data'!AR9="y",1,0)</f>
        <v>0</v>
      </c>
      <c r="AJ9" s="1">
        <f>IF('raw data'!AD9="y",1,0)</f>
        <v>1</v>
      </c>
      <c r="AK9" s="53">
        <f>IF('raw data'!S9="n",1,0)</f>
        <v>0</v>
      </c>
      <c r="AL9" s="1">
        <f>IF('raw data'!L9="keys",1,0)</f>
        <v>1</v>
      </c>
      <c r="AM9" s="1">
        <f>IF('raw data'!N9="keys",1,0)</f>
        <v>1</v>
      </c>
      <c r="AN9" s="1">
        <f>IF('raw data'!P9="keys",1,0)</f>
        <v>1</v>
      </c>
      <c r="AO9" s="1">
        <f>IF('raw data'!W9="pencils",1,0)</f>
        <v>1</v>
      </c>
      <c r="AP9" s="1">
        <f>IF('raw data'!Y9="pencils",1,0)</f>
        <v>1</v>
      </c>
      <c r="AQ9" s="1">
        <f>IF('raw data'!AA9="pencils",1,0)</f>
        <v>0</v>
      </c>
      <c r="AR9" s="1">
        <f>IF('raw data'!AG9="fridge",1,0)</f>
        <v>0</v>
      </c>
      <c r="AS9" s="1">
        <f>IF('raw data'!AH9="cabinet",1,0)</f>
        <v>0</v>
      </c>
      <c r="AT9" s="1">
        <f>IF('raw data'!AM9='raw data'!AL9,1,0)</f>
        <v>1</v>
      </c>
      <c r="AU9" s="1">
        <f>IF('raw data'!AO9="sad",1,0)</f>
        <v>1</v>
      </c>
      <c r="AW9" s="1">
        <f t="shared" si="4"/>
        <v>0.6666666667</v>
      </c>
      <c r="AX9" s="1">
        <f t="shared" si="5"/>
        <v>0.3333333333</v>
      </c>
      <c r="AY9" s="1">
        <f t="shared" si="6"/>
        <v>0.6153846154</v>
      </c>
      <c r="AZ9" s="1">
        <f t="shared" si="7"/>
        <v>8</v>
      </c>
      <c r="BA9" s="1">
        <f t="shared" si="8"/>
        <v>0</v>
      </c>
      <c r="BB9" s="1">
        <f t="shared" si="9"/>
        <v>0</v>
      </c>
      <c r="BC9" s="1">
        <v>2.0</v>
      </c>
      <c r="BD9" s="3" t="s">
        <v>76</v>
      </c>
      <c r="BE9" s="53">
        <v>0.0</v>
      </c>
    </row>
    <row r="10" ht="14.25" customHeight="1">
      <c r="A10">
        <f>'raw data'!A10</f>
        <v>13</v>
      </c>
      <c r="B10" t="str">
        <f>'raw data'!B10</f>
        <v>IEP1-123</v>
      </c>
      <c r="C10" t="str">
        <f>'raw data'!C10</f>
        <v>Female</v>
      </c>
      <c r="D10" s="7">
        <f>'raw data'!D10</f>
        <v>41199</v>
      </c>
      <c r="E10" s="7">
        <f>'raw data'!E10</f>
        <v>43077</v>
      </c>
      <c r="F10" s="7">
        <f>'raw data'!F10</f>
        <v>43081</v>
      </c>
      <c r="G10" s="8">
        <f>'raw data'!G10</f>
        <v>4</v>
      </c>
      <c r="H10">
        <f>'raw data'!H10</f>
        <v>5.141683778</v>
      </c>
      <c r="I10" t="str">
        <f>'raw data'!I10</f>
        <v>Andy</v>
      </c>
      <c r="J10" t="str">
        <f>'raw data'!J10</f>
        <v>A1B1C2</v>
      </c>
      <c r="K10" s="2">
        <f t="shared" si="1"/>
        <v>2</v>
      </c>
      <c r="L10" s="2" t="str">
        <f>'raw data'!AV10</f>
        <v>table</v>
      </c>
      <c r="M10" s="3">
        <f t="shared" si="2"/>
        <v>3</v>
      </c>
      <c r="N10" s="3" t="str">
        <f>'raw data'!AW10</f>
        <v>temp</v>
      </c>
      <c r="O10" s="4">
        <f t="shared" si="3"/>
        <v>3</v>
      </c>
      <c r="P10" s="4" t="str">
        <f>'raw data'!AX10</f>
        <v>email(foot)</v>
      </c>
      <c r="Q10">
        <f>IF('raw data'!M10='raw data'!K10,1,0)</f>
        <v>0</v>
      </c>
      <c r="R10">
        <f>IF('raw data'!O10='raw data'!K10,1,IF('raw data'!O10="crayons",1,0))</f>
        <v>0</v>
      </c>
      <c r="S10">
        <f>IF('raw data'!X10='raw data'!V10,1,0)</f>
        <v>0</v>
      </c>
      <c r="T10">
        <f>IF('raw data'!Z10='raw data'!V10,1,IF('raw data'!Z10="bandaids",1,0))</f>
        <v>1</v>
      </c>
      <c r="U10" s="10">
        <f>IF('raw data'!AI10="fridge",1,0)</f>
        <v>1</v>
      </c>
      <c r="V10" s="1">
        <f>IF('raw data'!AN10&lt;&gt;"happy",0,IF('raw data'!AO10&lt;&gt;"sad", 0, 1))</f>
        <v>0</v>
      </c>
      <c r="W10" s="52" t="str">
        <f>'raw data'!R10</f>
        <v>y</v>
      </c>
      <c r="X10" t="str">
        <f>'raw data'!U10</f>
        <v>y</v>
      </c>
      <c r="Y10" t="str">
        <f>'raw data'!AC10</f>
        <v>n</v>
      </c>
      <c r="Z10" s="52" t="str">
        <f>'raw data'!AF10</f>
        <v>n</v>
      </c>
      <c r="AA10" s="52" t="str">
        <f>'raw data'!AK10</f>
        <v>n</v>
      </c>
      <c r="AB10" t="str">
        <f>'raw data'!AQ10</f>
        <v>y</v>
      </c>
      <c r="AC10" t="str">
        <f>'raw data'!Q10</f>
        <v>y</v>
      </c>
      <c r="AD10" t="str">
        <f>'raw data'!T10</f>
        <v>n</v>
      </c>
      <c r="AE10" t="str">
        <f>'raw data'!AB10</f>
        <v>y</v>
      </c>
      <c r="AF10" t="str">
        <f>'raw data'!AE10</f>
        <v>n</v>
      </c>
      <c r="AG10" t="str">
        <f>'raw data'!AJ10</f>
        <v>y</v>
      </c>
      <c r="AH10" t="str">
        <f>'raw data'!AP10</f>
        <v>n</v>
      </c>
      <c r="AI10" s="1">
        <f>IF('raw data'!AR10="y",1,0)</f>
        <v>1</v>
      </c>
      <c r="AJ10" s="1">
        <f>IF('raw data'!AD10="y",1,0)</f>
        <v>0</v>
      </c>
      <c r="AK10" s="53">
        <f>IF('raw data'!S10="n",1,0)</f>
        <v>0</v>
      </c>
      <c r="AL10" s="1">
        <f>IF('raw data'!L10="keys",1,0)</f>
        <v>1</v>
      </c>
      <c r="AM10" s="1">
        <f>IF('raw data'!N10="keys",1,0)</f>
        <v>1</v>
      </c>
      <c r="AN10" s="1">
        <f>IF('raw data'!P10="keys",1,0)</f>
        <v>1</v>
      </c>
      <c r="AO10" s="1">
        <f>IF('raw data'!W10="pencils",1,0)</f>
        <v>1</v>
      </c>
      <c r="AP10" s="1">
        <f>IF('raw data'!Y10="pencils",1,0)</f>
        <v>1</v>
      </c>
      <c r="AQ10" s="1">
        <f>IF('raw data'!AA10="pencils",1,0)</f>
        <v>1</v>
      </c>
      <c r="AR10" s="53">
        <f>IF('raw data'!AG10="fridge",1,0)</f>
        <v>1</v>
      </c>
      <c r="AS10" s="1">
        <f>IF('raw data'!AH10="cabinet",1,0)</f>
        <v>1</v>
      </c>
      <c r="AT10" s="1">
        <f>IF('raw data'!AM10='raw data'!AL10,1,0)</f>
        <v>1</v>
      </c>
      <c r="AU10" s="1">
        <f>IF('raw data'!AO10="sad",1,0)</f>
        <v>0</v>
      </c>
      <c r="AW10" s="1">
        <f t="shared" si="4"/>
        <v>1</v>
      </c>
      <c r="AX10" s="1">
        <f t="shared" si="5"/>
        <v>0.3333333333</v>
      </c>
      <c r="AY10" s="1">
        <f t="shared" si="6"/>
        <v>0.7692307692</v>
      </c>
      <c r="AZ10" s="1">
        <f t="shared" si="7"/>
        <v>6</v>
      </c>
      <c r="BA10" s="1">
        <f t="shared" si="8"/>
        <v>0</v>
      </c>
      <c r="BB10" s="1">
        <f t="shared" si="9"/>
        <v>0</v>
      </c>
      <c r="BC10" s="1">
        <v>1.0</v>
      </c>
      <c r="BD10" s="3" t="s">
        <v>76</v>
      </c>
      <c r="BE10" s="53">
        <v>0.0</v>
      </c>
    </row>
    <row r="11" ht="14.25" customHeight="1">
      <c r="A11">
        <f>'raw data'!A11</f>
        <v>14</v>
      </c>
      <c r="B11" t="str">
        <f>'raw data'!B11</f>
        <v>IEP1-127</v>
      </c>
      <c r="C11" t="str">
        <f>'raw data'!C11</f>
        <v>Female</v>
      </c>
      <c r="D11" s="7">
        <f>'raw data'!D11</f>
        <v>41428</v>
      </c>
      <c r="E11" s="7">
        <f>'raw data'!E11</f>
        <v>43077</v>
      </c>
      <c r="F11" s="7">
        <f>'raw data'!F11</f>
        <v>43081</v>
      </c>
      <c r="G11" s="8">
        <f>'raw data'!G11</f>
        <v>4</v>
      </c>
      <c r="H11">
        <f>'raw data'!H11</f>
        <v>4.514715948</v>
      </c>
      <c r="I11" t="str">
        <f>'raw data'!I11</f>
        <v>Andy</v>
      </c>
      <c r="J11" t="str">
        <f>'raw data'!J11</f>
        <v>C1A1B2</v>
      </c>
      <c r="K11" s="2">
        <f t="shared" si="1"/>
        <v>1</v>
      </c>
      <c r="L11" s="2" t="str">
        <f>'raw data'!AV11</f>
        <v>door</v>
      </c>
      <c r="M11" s="3">
        <f t="shared" si="2"/>
        <v>3</v>
      </c>
      <c r="N11" s="3" t="str">
        <f>'raw data'!AW11</f>
        <v>temp</v>
      </c>
      <c r="O11" s="4">
        <f t="shared" si="3"/>
        <v>3</v>
      </c>
      <c r="P11" s="4" t="str">
        <f>'raw data'!AX11</f>
        <v>phone(tummy)</v>
      </c>
      <c r="Q11">
        <f>IF('raw data'!M11='raw data'!K11,1,0)</f>
        <v>0</v>
      </c>
      <c r="R11">
        <f>IF('raw data'!O11='raw data'!K11,1,IF('raw data'!O11="crayons",1,0))</f>
        <v>0</v>
      </c>
      <c r="S11">
        <f>IF('raw data'!X11='raw data'!V11,1,0)</f>
        <v>0</v>
      </c>
      <c r="T11">
        <f>IF('raw data'!Z11='raw data'!V11,1,IF('raw data'!Z11="bandaids",1,0))</f>
        <v>0</v>
      </c>
      <c r="U11" s="10">
        <f>IF('raw data'!AI11="fridge",1,0)</f>
        <v>1</v>
      </c>
      <c r="V11" s="1">
        <f>IF('raw data'!AN11&lt;&gt;"happy",0,IF('raw data'!AO11&lt;&gt;"sad", 0, 1))</f>
        <v>0</v>
      </c>
      <c r="W11" s="52" t="str">
        <f>'raw data'!R11</f>
        <v>n</v>
      </c>
      <c r="X11" t="str">
        <f>'raw data'!U11</f>
        <v>y</v>
      </c>
      <c r="Y11" t="str">
        <f>'raw data'!AC11</f>
        <v>y</v>
      </c>
      <c r="Z11" s="52" t="str">
        <f>'raw data'!AF11</f>
        <v>y</v>
      </c>
      <c r="AA11" s="52" t="str">
        <f>'raw data'!AK11</f>
        <v>n</v>
      </c>
      <c r="AB11" t="str">
        <f>'raw data'!AQ11</f>
        <v>n</v>
      </c>
      <c r="AC11" t="str">
        <f>'raw data'!Q11</f>
        <v>y</v>
      </c>
      <c r="AD11" t="str">
        <f>'raw data'!T11</f>
        <v>n</v>
      </c>
      <c r="AE11" t="str">
        <f>'raw data'!AB11</f>
        <v>y</v>
      </c>
      <c r="AF11" t="str">
        <f>'raw data'!AE11</f>
        <v>y</v>
      </c>
      <c r="AG11" t="str">
        <f>'raw data'!AJ11</f>
        <v>n</v>
      </c>
      <c r="AH11" t="str">
        <f>'raw data'!AP11</f>
        <v>n</v>
      </c>
      <c r="AI11" s="1">
        <f>IF('raw data'!AR11="y",1,0)</f>
        <v>1</v>
      </c>
      <c r="AJ11" s="1">
        <f>IF('raw data'!AD11="y",1,0)</f>
        <v>0</v>
      </c>
      <c r="AK11" s="53">
        <f>IF('raw data'!S11="n",1,0)</f>
        <v>1</v>
      </c>
      <c r="AL11" s="1">
        <f>IF('raw data'!L11="keys",1,0)</f>
        <v>1</v>
      </c>
      <c r="AM11" s="1">
        <f>IF('raw data'!N11="keys",1,0)</f>
        <v>1</v>
      </c>
      <c r="AN11" s="1">
        <f>IF('raw data'!P11="keys",1,0)</f>
        <v>1</v>
      </c>
      <c r="AO11" s="1">
        <f>IF('raw data'!W11="pencils",1,0)</f>
        <v>1</v>
      </c>
      <c r="AP11" s="1">
        <f>IF('raw data'!Y11="pencils",1,0)</f>
        <v>1</v>
      </c>
      <c r="AQ11" s="1">
        <f>IF('raw data'!AA11="pencils",1,0)</f>
        <v>1</v>
      </c>
      <c r="AR11" s="53">
        <f>IF('raw data'!AG11="fridge",1,0)</f>
        <v>0</v>
      </c>
      <c r="AS11" s="1">
        <f>IF('raw data'!AH11="cabinet",1,0)</f>
        <v>1</v>
      </c>
      <c r="AT11" s="1">
        <f>IF('raw data'!AM11='raw data'!AL11,1,0)</f>
        <v>1</v>
      </c>
      <c r="AU11" s="1">
        <f>IF('raw data'!AO11="sad",1,0)</f>
        <v>1</v>
      </c>
      <c r="AW11" s="1">
        <f t="shared" si="4"/>
        <v>0.8888888889</v>
      </c>
      <c r="AX11" s="1">
        <f t="shared" si="5"/>
        <v>0.6666666667</v>
      </c>
      <c r="AY11" s="1">
        <f t="shared" si="6"/>
        <v>0.8461538462</v>
      </c>
      <c r="AZ11" s="1">
        <f t="shared" si="7"/>
        <v>6</v>
      </c>
      <c r="BA11" s="1">
        <f t="shared" si="8"/>
        <v>1</v>
      </c>
      <c r="BB11" s="1">
        <f t="shared" si="9"/>
        <v>0</v>
      </c>
      <c r="BC11" s="1">
        <v>1.0</v>
      </c>
      <c r="BD11" s="3" t="s">
        <v>76</v>
      </c>
      <c r="BE11" s="53">
        <v>1.0</v>
      </c>
    </row>
    <row r="12" ht="14.25" customHeight="1">
      <c r="A12">
        <f>'raw data'!A12</f>
        <v>15</v>
      </c>
      <c r="B12" t="str">
        <f>'raw data'!B12</f>
        <v>IEP1-108</v>
      </c>
      <c r="C12" t="str">
        <f>'raw data'!C12</f>
        <v>Male</v>
      </c>
      <c r="D12" s="7">
        <f>'raw data'!D12</f>
        <v>41257</v>
      </c>
      <c r="E12" s="7">
        <f>'raw data'!E12</f>
        <v>43077</v>
      </c>
      <c r="F12" s="7">
        <f>'raw data'!F12</f>
        <v>43081</v>
      </c>
      <c r="G12" s="8">
        <f>'raw data'!G12</f>
        <v>4</v>
      </c>
      <c r="H12">
        <f>'raw data'!H12</f>
        <v>4.982888433</v>
      </c>
      <c r="I12" t="str">
        <f>'raw data'!I12</f>
        <v>Andy</v>
      </c>
      <c r="J12" t="str">
        <f>'raw data'!J12</f>
        <v>B2C2A1</v>
      </c>
      <c r="K12" s="2">
        <f t="shared" si="1"/>
        <v>1</v>
      </c>
      <c r="L12" s="2" t="str">
        <f>'raw data'!AV12</f>
        <v>table</v>
      </c>
      <c r="M12" s="3">
        <f t="shared" si="2"/>
        <v>0</v>
      </c>
      <c r="N12" s="3" t="str">
        <f>'raw data'!AW12</f>
        <v>temp</v>
      </c>
      <c r="O12" s="4">
        <f t="shared" si="3"/>
        <v>3</v>
      </c>
      <c r="P12" s="4" t="str">
        <f>'raw data'!AX12</f>
        <v>phone(tummy)</v>
      </c>
      <c r="Q12">
        <f>IF('raw data'!M12='raw data'!K12,1,0)</f>
        <v>0</v>
      </c>
      <c r="R12">
        <f>IF('raw data'!O12='raw data'!K12,1,IF('raw data'!O12="crayons",1,0))</f>
        <v>0</v>
      </c>
      <c r="S12">
        <f>IF('raw data'!X12='raw data'!V12,1,0)</f>
        <v>0</v>
      </c>
      <c r="T12">
        <f>IF('raw data'!Z12='raw data'!V12,1,IF('raw data'!Z12="bandaids",1,0))</f>
        <v>0</v>
      </c>
      <c r="U12" s="10">
        <f>IF('raw data'!AI12="fridge",1,0)</f>
        <v>1</v>
      </c>
      <c r="V12" s="1">
        <f>IF('raw data'!AN12&lt;&gt;"happy",0,IF('raw data'!AO12&lt;&gt;"sad", 0, 1))</f>
        <v>0</v>
      </c>
      <c r="W12" s="52" t="str">
        <f>'raw data'!R12</f>
        <v>n</v>
      </c>
      <c r="X12" t="str">
        <f>'raw data'!U12</f>
        <v>n</v>
      </c>
      <c r="Y12" t="str">
        <f>'raw data'!AC12</f>
        <v>n</v>
      </c>
      <c r="Z12" s="52" t="str">
        <f>'raw data'!AF12</f>
        <v>n</v>
      </c>
      <c r="AA12" s="52" t="str">
        <f>'raw data'!AK12</f>
        <v>n</v>
      </c>
      <c r="AB12" t="str">
        <f>'raw data'!AQ12</f>
        <v>n</v>
      </c>
      <c r="AC12" t="str">
        <f>'raw data'!Q12</f>
        <v>n</v>
      </c>
      <c r="AD12" t="str">
        <f>'raw data'!T12</f>
        <v>n</v>
      </c>
      <c r="AE12" t="str">
        <f>'raw data'!AB12</f>
        <v>y</v>
      </c>
      <c r="AF12" t="str">
        <f>'raw data'!AE12</f>
        <v>y</v>
      </c>
      <c r="AG12" t="str">
        <f>'raw data'!AJ12</f>
        <v>n</v>
      </c>
      <c r="AH12" t="str">
        <f>'raw data'!AP12</f>
        <v>y</v>
      </c>
      <c r="AI12" s="1">
        <f>IF('raw data'!AR12="y",1,0)</f>
        <v>1</v>
      </c>
      <c r="AJ12" s="1">
        <f>IF('raw data'!AD12="y",1,0)</f>
        <v>1</v>
      </c>
      <c r="AK12" s="53">
        <f>IF('raw data'!S12="n",1,0)</f>
        <v>0</v>
      </c>
      <c r="AL12" s="1">
        <f>IF('raw data'!L12="keys",1,0)</f>
        <v>1</v>
      </c>
      <c r="AM12" s="1">
        <f>IF('raw data'!N12="keys",1,0)</f>
        <v>1</v>
      </c>
      <c r="AN12" s="1">
        <f>IF('raw data'!P12="keys",1,0)</f>
        <v>1</v>
      </c>
      <c r="AO12" s="1">
        <f>IF('raw data'!W12="pencils",1,0)</f>
        <v>1</v>
      </c>
      <c r="AP12" s="1">
        <f>IF('raw data'!Y12="pencils",1,0)</f>
        <v>1</v>
      </c>
      <c r="AQ12" s="1">
        <f>IF('raw data'!AA12="pencils",1,0)</f>
        <v>1</v>
      </c>
      <c r="AR12" s="53">
        <f>IF('raw data'!AG12="fridge",1,0)</f>
        <v>0</v>
      </c>
      <c r="AS12" s="1">
        <f>IF('raw data'!AH12="cabinet",1,0)</f>
        <v>1</v>
      </c>
      <c r="AT12" s="1">
        <f>IF('raw data'!AM12='raw data'!AL12,1,0)</f>
        <v>0</v>
      </c>
      <c r="AU12" s="1">
        <f>IF('raw data'!AO12="sad",1,0)</f>
        <v>0</v>
      </c>
      <c r="AW12" s="1">
        <f t="shared" si="4"/>
        <v>0.7777777778</v>
      </c>
      <c r="AX12" s="1">
        <f t="shared" si="5"/>
        <v>0.6666666667</v>
      </c>
      <c r="AY12" s="1">
        <f t="shared" si="6"/>
        <v>0.6923076923</v>
      </c>
      <c r="AZ12" s="1">
        <f t="shared" si="7"/>
        <v>3</v>
      </c>
      <c r="BA12" s="1">
        <f t="shared" si="8"/>
        <v>0</v>
      </c>
      <c r="BB12" s="1">
        <f t="shared" si="9"/>
        <v>0</v>
      </c>
      <c r="BC12" s="1">
        <v>0.0</v>
      </c>
      <c r="BD12" s="3" t="s">
        <v>76</v>
      </c>
      <c r="BE12" s="53">
        <v>0.0</v>
      </c>
    </row>
    <row r="13" ht="14.25" customHeight="1">
      <c r="A13">
        <f>'raw data'!A13</f>
        <v>16</v>
      </c>
      <c r="B13" t="str">
        <f>'raw data'!B13</f>
        <v>IEP1-95</v>
      </c>
      <c r="C13" t="str">
        <f>'raw data'!C13</f>
        <v>Female</v>
      </c>
      <c r="D13" s="7">
        <f>'raw data'!D13</f>
        <v>41310</v>
      </c>
      <c r="E13" s="7">
        <f>'raw data'!E13</f>
        <v>43077</v>
      </c>
      <c r="F13" s="7">
        <f>'raw data'!F13</f>
        <v>43081</v>
      </c>
      <c r="G13" s="8">
        <f>'raw data'!G13</f>
        <v>4</v>
      </c>
      <c r="H13">
        <f>'raw data'!H13</f>
        <v>4.837782341</v>
      </c>
      <c r="I13" t="str">
        <f>'raw data'!I13</f>
        <v>Andy</v>
      </c>
      <c r="J13" t="str">
        <f>'raw data'!J13</f>
        <v>A2B2C1</v>
      </c>
      <c r="K13" s="2">
        <f t="shared" si="1"/>
        <v>1</v>
      </c>
      <c r="L13" s="2" t="str">
        <f>'raw data'!AV13</f>
        <v>door</v>
      </c>
      <c r="M13" s="3">
        <f t="shared" si="2"/>
        <v>5</v>
      </c>
      <c r="N13" s="3" t="str">
        <f>'raw data'!AW13</f>
        <v>breakfast</v>
      </c>
      <c r="O13" s="4">
        <f t="shared" si="3"/>
        <v>2</v>
      </c>
      <c r="P13" s="4" t="str">
        <f>'raw data'!AX13</f>
        <v>phone(tummy)</v>
      </c>
      <c r="Q13">
        <f>IF('raw data'!M13='raw data'!K13,1,0)</f>
        <v>0</v>
      </c>
      <c r="R13">
        <f>IF('raw data'!O13='raw data'!K13,1,IF('raw data'!O13="crayons",1,0))</f>
        <v>0</v>
      </c>
      <c r="S13">
        <f>IF('raw data'!X13='raw data'!V13,1,0)</f>
        <v>0</v>
      </c>
      <c r="T13">
        <f>IF('raw data'!Z13='raw data'!V13,1,IF('raw data'!Z13="bandaids",1,0))</f>
        <v>0</v>
      </c>
      <c r="U13" s="10">
        <f>IF('raw data'!AI13="fridge",1,0)</f>
        <v>0</v>
      </c>
      <c r="V13" s="1">
        <f>IF('raw data'!AN13&lt;&gt;"happy",0,IF('raw data'!AO13&lt;&gt;"sad", 0, 1))</f>
        <v>1</v>
      </c>
      <c r="W13" s="52" t="str">
        <f>'raw data'!R13</f>
        <v>y</v>
      </c>
      <c r="X13" t="str">
        <f>'raw data'!U13</f>
        <v>y</v>
      </c>
      <c r="Y13" t="str">
        <f>'raw data'!AC13</f>
        <v>y</v>
      </c>
      <c r="Z13" s="52" t="str">
        <f>'raw data'!AF13</f>
        <v>y</v>
      </c>
      <c r="AA13" s="52" t="str">
        <f>'raw data'!AK13</f>
        <v>y</v>
      </c>
      <c r="AB13" t="str">
        <f>'raw data'!AQ13</f>
        <v>n</v>
      </c>
      <c r="AC13" t="str">
        <f>'raw data'!Q13</f>
        <v>y</v>
      </c>
      <c r="AD13" t="str">
        <f>'raw data'!T13</f>
        <v>n</v>
      </c>
      <c r="AE13" t="str">
        <f>'raw data'!AB13</f>
        <v>n</v>
      </c>
      <c r="AF13" t="str">
        <f>'raw data'!AE13</f>
        <v>n</v>
      </c>
      <c r="AG13" t="str">
        <f>'raw data'!AJ13</f>
        <v>n</v>
      </c>
      <c r="AH13" t="str">
        <f>'raw data'!AP13</f>
        <v>y</v>
      </c>
      <c r="AI13" s="1">
        <f>IF('raw data'!AR13="y",1,0)</f>
        <v>1</v>
      </c>
      <c r="AJ13" s="1">
        <f>IF('raw data'!AD13="y",1,0)</f>
        <v>1</v>
      </c>
      <c r="AK13" s="53">
        <f>IF('raw data'!S13="n",1,0)</f>
        <v>0</v>
      </c>
      <c r="AL13" s="1">
        <f>IF('raw data'!L13="keys",1,0)</f>
        <v>1</v>
      </c>
      <c r="AM13" s="1">
        <f>IF('raw data'!N13="keys",1,0)</f>
        <v>1</v>
      </c>
      <c r="AN13" s="1">
        <f>IF('raw data'!P13="keys",1,0)</f>
        <v>1</v>
      </c>
      <c r="AO13" s="1">
        <f>IF('raw data'!W13="pencils",1,0)</f>
        <v>1</v>
      </c>
      <c r="AP13" s="1">
        <f>IF('raw data'!Y13="pencils",1,0)</f>
        <v>1</v>
      </c>
      <c r="AQ13" s="1">
        <f>IF('raw data'!AA13="pencils",1,0)</f>
        <v>1</v>
      </c>
      <c r="AR13" s="53">
        <f>IF('raw data'!AG13="fridge",1,0)</f>
        <v>0</v>
      </c>
      <c r="AS13" s="1">
        <f>IF('raw data'!AH13="cabinet",1,0)</f>
        <v>1</v>
      </c>
      <c r="AT13" s="1">
        <f>IF('raw data'!AM13='raw data'!AL13,1,0)</f>
        <v>1</v>
      </c>
      <c r="AU13" s="1">
        <f>IF('raw data'!AO13="sad",1,0)</f>
        <v>1</v>
      </c>
      <c r="AW13" s="1">
        <f t="shared" si="4"/>
        <v>0.8888888889</v>
      </c>
      <c r="AX13" s="1">
        <f t="shared" si="5"/>
        <v>0.6666666667</v>
      </c>
      <c r="AY13" s="1">
        <f t="shared" si="6"/>
        <v>0.8461538462</v>
      </c>
      <c r="AZ13" s="1">
        <f t="shared" si="7"/>
        <v>7</v>
      </c>
      <c r="BA13" s="1">
        <f t="shared" si="8"/>
        <v>0</v>
      </c>
      <c r="BB13" s="1">
        <f t="shared" si="9"/>
        <v>0</v>
      </c>
      <c r="BC13" s="1">
        <v>3.0</v>
      </c>
      <c r="BD13" s="3" t="s">
        <v>93</v>
      </c>
      <c r="BE13" s="53">
        <v>0.0</v>
      </c>
    </row>
    <row r="14" ht="14.25" customHeight="1">
      <c r="A14">
        <f>'raw data'!A14</f>
        <v>17</v>
      </c>
      <c r="B14" t="str">
        <f>'raw data'!B14</f>
        <v>IEP1-125</v>
      </c>
      <c r="C14" t="str">
        <f>'raw data'!C14</f>
        <v>Female</v>
      </c>
      <c r="D14" s="7">
        <f>'raw data'!D14</f>
        <v>41439</v>
      </c>
      <c r="E14" s="7">
        <f>'raw data'!E14</f>
        <v>43077</v>
      </c>
      <c r="F14" s="7">
        <f>'raw data'!F14</f>
        <v>43081</v>
      </c>
      <c r="G14" s="8">
        <f>'raw data'!G14</f>
        <v>4</v>
      </c>
      <c r="H14">
        <f>'raw data'!H14</f>
        <v>4.484599589</v>
      </c>
      <c r="I14" t="str">
        <f>'raw data'!I14</f>
        <v>Andy</v>
      </c>
      <c r="J14" t="str">
        <f>'raw data'!J14</f>
        <v>C2A2B1</v>
      </c>
      <c r="K14" s="2">
        <f t="shared" si="1"/>
        <v>2</v>
      </c>
      <c r="L14" s="2" t="str">
        <f>'raw data'!AV14</f>
        <v>table</v>
      </c>
      <c r="M14" s="3">
        <f t="shared" si="2"/>
        <v>3</v>
      </c>
      <c r="N14" s="3" t="str">
        <f>'raw data'!AW14</f>
        <v>breakfast</v>
      </c>
      <c r="O14" s="4">
        <f t="shared" si="3"/>
        <v>1</v>
      </c>
      <c r="P14" s="4" t="str">
        <f>'raw data'!AX14</f>
        <v>email(foot)</v>
      </c>
      <c r="Q14">
        <f>IF('raw data'!M14='raw data'!K14,1,0)</f>
        <v>0</v>
      </c>
      <c r="R14">
        <f>IF('raw data'!O14='raw data'!K14,1,IF('raw data'!O14="crayons",1,0))</f>
        <v>0</v>
      </c>
      <c r="S14">
        <f>IF('raw data'!X14='raw data'!V14,1,0)</f>
        <v>0</v>
      </c>
      <c r="T14">
        <f>IF('raw data'!Z14='raw data'!V14,1,IF('raw data'!Z14="bandaids",1,0))</f>
        <v>0</v>
      </c>
      <c r="U14" s="10">
        <f>IF('raw data'!AI14="fridge",1,0)</f>
        <v>1</v>
      </c>
      <c r="V14" s="1">
        <f>IF('raw data'!AN14&lt;&gt;"happy",0,IF('raw data'!AO14&lt;&gt;"sad", 0, 1))</f>
        <v>1</v>
      </c>
      <c r="W14" s="52" t="str">
        <f>'raw data'!R14</f>
        <v>n</v>
      </c>
      <c r="X14" t="str">
        <f>'raw data'!U14</f>
        <v>y</v>
      </c>
      <c r="Y14" t="str">
        <f>'raw data'!AC14</f>
        <v>y</v>
      </c>
      <c r="Z14" s="52" t="str">
        <f>'raw data'!AF14</f>
        <v>n</v>
      </c>
      <c r="AA14" s="52" t="str">
        <f>'raw data'!AK14</f>
        <v>n</v>
      </c>
      <c r="AB14" t="str">
        <f>'raw data'!AQ14</f>
        <v>y</v>
      </c>
      <c r="AC14" t="str">
        <f>'raw data'!Q14</f>
        <v>y</v>
      </c>
      <c r="AD14" t="str">
        <f>'raw data'!T14</f>
        <v>n</v>
      </c>
      <c r="AE14" t="str">
        <f>'raw data'!AB14</f>
        <v>n</v>
      </c>
      <c r="AF14" t="str">
        <f>'raw data'!AE14</f>
        <v>n</v>
      </c>
      <c r="AG14" t="str">
        <f>'raw data'!AJ14</f>
        <v>n</v>
      </c>
      <c r="AH14" t="str">
        <f>'raw data'!AP14</f>
        <v>n</v>
      </c>
      <c r="AI14" s="1">
        <f>IF('raw data'!AR14="y",1,0)</f>
        <v>0</v>
      </c>
      <c r="AJ14" s="1">
        <f>IF('raw data'!AD14="y",1,0)</f>
        <v>0</v>
      </c>
      <c r="AK14" s="53">
        <f>IF('raw data'!S14="n",1,0)</f>
        <v>1</v>
      </c>
      <c r="AL14" s="1">
        <f>IF('raw data'!L14="keys",1,0)</f>
        <v>1</v>
      </c>
      <c r="AM14" s="1">
        <f>IF('raw data'!N14="keys",1,0)</f>
        <v>1</v>
      </c>
      <c r="AN14" s="1">
        <f>IF('raw data'!P14="keys",1,0)</f>
        <v>1</v>
      </c>
      <c r="AO14" s="1">
        <f>IF('raw data'!W14="pencils",1,0)</f>
        <v>1</v>
      </c>
      <c r="AP14" s="1">
        <f>IF('raw data'!Y14="pencils",1,0)</f>
        <v>1</v>
      </c>
      <c r="AQ14" s="1">
        <f>IF('raw data'!AA14="pencils",1,0)</f>
        <v>1</v>
      </c>
      <c r="AR14" s="53">
        <f>IF('raw data'!AG14="fridge",1,0)</f>
        <v>1</v>
      </c>
      <c r="AS14" s="1">
        <f>IF('raw data'!AH14="cabinet",1,0)</f>
        <v>1</v>
      </c>
      <c r="AT14" s="1">
        <f>IF('raw data'!AM14='raw data'!AL14,1,0)</f>
        <v>1</v>
      </c>
      <c r="AU14" s="1">
        <f>IF('raw data'!AO14="sad",1,0)</f>
        <v>1</v>
      </c>
      <c r="AW14" s="1">
        <f t="shared" si="4"/>
        <v>1</v>
      </c>
      <c r="AX14" s="1">
        <f t="shared" si="5"/>
        <v>0.3333333333</v>
      </c>
      <c r="AY14" s="1">
        <f t="shared" si="6"/>
        <v>0.8461538462</v>
      </c>
      <c r="AZ14" s="1">
        <f t="shared" si="7"/>
        <v>4</v>
      </c>
      <c r="BA14" s="1">
        <f t="shared" si="8"/>
        <v>1</v>
      </c>
      <c r="BB14" s="1">
        <f t="shared" si="9"/>
        <v>0</v>
      </c>
      <c r="BC14" s="1">
        <v>0.0</v>
      </c>
      <c r="BD14" s="3" t="s">
        <v>93</v>
      </c>
      <c r="BE14" s="53">
        <v>1.0</v>
      </c>
    </row>
    <row r="15" ht="14.25" customHeight="1">
      <c r="A15" s="1">
        <f>'raw data'!A15</f>
        <v>18</v>
      </c>
      <c r="B15" s="1" t="str">
        <f>'raw data'!B15</f>
        <v>IEP2-64</v>
      </c>
      <c r="C15" s="1" t="str">
        <f>'raw data'!C15</f>
        <v>Female</v>
      </c>
      <c r="D15" s="7">
        <f>'raw data'!D15</f>
        <v>41219</v>
      </c>
      <c r="E15" s="7">
        <f>'raw data'!E15</f>
        <v>43126</v>
      </c>
      <c r="F15" s="7">
        <f>'raw data'!F15</f>
        <v>43129</v>
      </c>
      <c r="G15" s="8">
        <f>'raw data'!G15</f>
        <v>3</v>
      </c>
      <c r="H15" s="8">
        <f>'raw data'!H15</f>
        <v>5.221081451</v>
      </c>
      <c r="I15" s="1" t="str">
        <f>'raw data'!I15</f>
        <v>Andy</v>
      </c>
      <c r="J15" s="1" t="str">
        <f>'raw data'!J15</f>
        <v>B2C1A2</v>
      </c>
      <c r="K15" s="2">
        <f t="shared" si="1"/>
        <v>5</v>
      </c>
      <c r="L15" s="2" t="str">
        <f>'raw data'!AV15</f>
        <v>table</v>
      </c>
      <c r="M15" s="3">
        <f t="shared" si="2"/>
        <v>6</v>
      </c>
      <c r="N15" s="3" t="str">
        <f>'raw data'!AW15</f>
        <v>temp</v>
      </c>
      <c r="O15" s="4">
        <f t="shared" si="3"/>
        <v>6</v>
      </c>
      <c r="P15" s="4" t="str">
        <f>'raw data'!AX15</f>
        <v>email(foot)</v>
      </c>
      <c r="Q15" s="1">
        <f>IF('raw data'!M15='raw data'!K15,1,0)</f>
        <v>1</v>
      </c>
      <c r="R15">
        <f>IF('raw data'!O15='raw data'!K15,1,IF('raw data'!O15="crayons",1,0))</f>
        <v>1</v>
      </c>
      <c r="S15" s="1">
        <f>IF('raw data'!X15='raw data'!V15,1,0)</f>
        <v>1</v>
      </c>
      <c r="T15">
        <f>IF('raw data'!Z15='raw data'!V15,1,IF('raw data'!Z15="bandaids",1,0))</f>
        <v>1</v>
      </c>
      <c r="U15" s="10">
        <f>IF('raw data'!AI15="fridge",1,0)</f>
        <v>1</v>
      </c>
      <c r="V15" s="1">
        <f>IF('raw data'!AN15&lt;&gt;"happy",0,IF('raw data'!AO15&lt;&gt;"sad", 0, 1))</f>
        <v>0</v>
      </c>
      <c r="W15" s="50" t="str">
        <f>'raw data'!R15</f>
        <v>y</v>
      </c>
      <c r="X15" s="1" t="str">
        <f>'raw data'!U15</f>
        <v>y</v>
      </c>
      <c r="Y15" s="1" t="str">
        <f>'raw data'!AC15</f>
        <v>y</v>
      </c>
      <c r="Z15" s="50" t="str">
        <f>'raw data'!AF15</f>
        <v>y</v>
      </c>
      <c r="AA15" s="50" t="str">
        <f>'raw data'!AK15</f>
        <v>y</v>
      </c>
      <c r="AB15" s="1" t="str">
        <f>'raw data'!AQ15</f>
        <v>y</v>
      </c>
      <c r="AC15" s="1" t="str">
        <f>'raw data'!Q15</f>
        <v>y</v>
      </c>
      <c r="AD15" s="1" t="str">
        <f>'raw data'!T15</f>
        <v>y</v>
      </c>
      <c r="AE15" s="1" t="str">
        <f>'raw data'!AB15</f>
        <v>y</v>
      </c>
      <c r="AF15" s="1" t="str">
        <f>'raw data'!AE15</f>
        <v>y</v>
      </c>
      <c r="AG15" s="1" t="str">
        <f>'raw data'!AJ15</f>
        <v>y</v>
      </c>
      <c r="AH15" s="1" t="str">
        <f>'raw data'!AP15</f>
        <v>y</v>
      </c>
      <c r="AI15" s="1">
        <f>IF('raw data'!AR15="y",1,0)</f>
        <v>1</v>
      </c>
      <c r="AJ15" s="1">
        <f>IF('raw data'!AD15="y",1,0)</f>
        <v>1</v>
      </c>
      <c r="AK15" s="53">
        <f>IF('raw data'!S15="n",1,0)</f>
        <v>1</v>
      </c>
      <c r="AL15" s="1">
        <f>IF('raw data'!L15="keys",1,0)</f>
        <v>1</v>
      </c>
      <c r="AM15" s="1">
        <f>IF('raw data'!N15="keys",1,0)</f>
        <v>1</v>
      </c>
      <c r="AN15" s="1">
        <f>IF('raw data'!P15="keys",1,0)</f>
        <v>1</v>
      </c>
      <c r="AO15" s="1">
        <f>IF('raw data'!W15="pencils",1,0)</f>
        <v>1</v>
      </c>
      <c r="AP15" s="1">
        <f>IF('raw data'!Y15="pencils",1,0)</f>
        <v>1</v>
      </c>
      <c r="AQ15" s="1">
        <f>IF('raw data'!AA15="pencils",1,0)</f>
        <v>1</v>
      </c>
      <c r="AR15" s="53">
        <f>IF('raw data'!AG15="fridge",1,0)</f>
        <v>1</v>
      </c>
      <c r="AS15" s="1">
        <f>IF('raw data'!AH15="cabinet",1,0)</f>
        <v>1</v>
      </c>
      <c r="AT15" s="1">
        <f>IF('raw data'!AM15='raw data'!AL15,1,0)</f>
        <v>1</v>
      </c>
      <c r="AU15" s="1">
        <f>IF('raw data'!AO15="sad",1,0)</f>
        <v>0</v>
      </c>
      <c r="AV15" s="1"/>
      <c r="AW15" s="1">
        <f t="shared" si="4"/>
        <v>1</v>
      </c>
      <c r="AX15" s="1">
        <f t="shared" si="5"/>
        <v>1</v>
      </c>
      <c r="AY15" s="1">
        <f t="shared" si="6"/>
        <v>0.9230769231</v>
      </c>
      <c r="AZ15" s="1">
        <f t="shared" si="7"/>
        <v>12</v>
      </c>
      <c r="BA15" s="1">
        <f t="shared" si="8"/>
        <v>1</v>
      </c>
      <c r="BB15" s="1">
        <f t="shared" si="9"/>
        <v>0</v>
      </c>
      <c r="BC15" s="1">
        <v>3.0</v>
      </c>
      <c r="BD15" s="3" t="s">
        <v>76</v>
      </c>
      <c r="BE15" s="53">
        <v>1.0</v>
      </c>
    </row>
    <row r="16" ht="14.25" customHeight="1">
      <c r="A16" s="1">
        <f>'raw data'!A16</f>
        <v>19</v>
      </c>
      <c r="B16" s="1" t="str">
        <f>'raw data'!B16</f>
        <v>IEP2-65</v>
      </c>
      <c r="C16" s="1" t="str">
        <f>'raw data'!C16</f>
        <v>Female</v>
      </c>
      <c r="D16" s="7">
        <f>'raw data'!D16</f>
        <v>41254</v>
      </c>
      <c r="E16" s="7">
        <f>'raw data'!E16</f>
        <v>43126</v>
      </c>
      <c r="F16" s="7">
        <f>'raw data'!F16</f>
        <v>43132</v>
      </c>
      <c r="G16" s="8">
        <f>'raw data'!G16</f>
        <v>6</v>
      </c>
      <c r="H16" s="8">
        <f>'raw data'!H16</f>
        <v>5.125256674</v>
      </c>
      <c r="I16" s="1" t="str">
        <f>'raw data'!I16</f>
        <v>Andy</v>
      </c>
      <c r="J16" s="1" t="str">
        <f>'raw data'!J16</f>
        <v>A2B2C2</v>
      </c>
      <c r="K16" s="2">
        <f t="shared" si="1"/>
        <v>0</v>
      </c>
      <c r="L16" s="2" t="str">
        <f>'raw data'!AV16</f>
        <v>table</v>
      </c>
      <c r="M16" s="3">
        <f t="shared" si="2"/>
        <v>4</v>
      </c>
      <c r="N16" s="3" t="str">
        <f>'raw data'!AW16</f>
        <v>breakfast</v>
      </c>
      <c r="O16" s="4">
        <f t="shared" si="3"/>
        <v>5</v>
      </c>
      <c r="P16" s="4" t="str">
        <f>'raw data'!AX16</f>
        <v>email(foot)</v>
      </c>
      <c r="Q16" s="1">
        <f>IF('raw data'!M16='raw data'!K16,1,0)</f>
        <v>0</v>
      </c>
      <c r="R16">
        <f>IF('raw data'!O16='raw data'!K16,1,IF('raw data'!O16="crayons",1,0))</f>
        <v>0</v>
      </c>
      <c r="S16" s="1">
        <f>IF('raw data'!X16='raw data'!V16,1,0)</f>
        <v>0</v>
      </c>
      <c r="T16">
        <f>IF('raw data'!Z16='raw data'!V16,1,IF('raw data'!Z16="bandaids",1,0))</f>
        <v>0</v>
      </c>
      <c r="U16" s="10">
        <f>IF('raw data'!AI16="fridge",1,0)</f>
        <v>0</v>
      </c>
      <c r="V16" s="1">
        <f>IF('raw data'!AN16&lt;&gt;"happy",0,IF('raw data'!AO16&lt;&gt;"sad", 0, 1))</f>
        <v>0</v>
      </c>
      <c r="W16" s="50" t="str">
        <f>'raw data'!R16</f>
        <v>n</v>
      </c>
      <c r="X16" s="1" t="str">
        <f>'raw data'!U16</f>
        <v>n</v>
      </c>
      <c r="Y16" s="1" t="str">
        <f>'raw data'!AC16</f>
        <v>y</v>
      </c>
      <c r="Z16" s="50" t="str">
        <f>'raw data'!AF16</f>
        <v>y</v>
      </c>
      <c r="AA16" s="50" t="str">
        <f>'raw data'!AK16</f>
        <v>y</v>
      </c>
      <c r="AB16" s="1" t="str">
        <f>'raw data'!AQ16</f>
        <v>y</v>
      </c>
      <c r="AC16" s="1" t="str">
        <f>'raw data'!Q16</f>
        <v>y</v>
      </c>
      <c r="AD16" s="1" t="str">
        <f>'raw data'!T16</f>
        <v>y</v>
      </c>
      <c r="AE16" s="1" t="str">
        <f>'raw data'!AB16</f>
        <v>y</v>
      </c>
      <c r="AF16" s="1" t="str">
        <f>'raw data'!AE16</f>
        <v>y</v>
      </c>
      <c r="AG16" s="1" t="str">
        <f>'raw data'!AJ16</f>
        <v>y</v>
      </c>
      <c r="AH16" s="1" t="str">
        <f>'raw data'!AP16</f>
        <v>n</v>
      </c>
      <c r="AI16" s="1">
        <f>IF('raw data'!AR16="y",1,0)</f>
        <v>1</v>
      </c>
      <c r="AJ16" s="1">
        <f>IF('raw data'!AD16="y",1,0)</f>
        <v>1</v>
      </c>
      <c r="AK16" s="53">
        <f>IF('raw data'!S16="n",1,0)</f>
        <v>1</v>
      </c>
      <c r="AL16" s="1">
        <f>IF('raw data'!L16="keys",1,0)</f>
        <v>1</v>
      </c>
      <c r="AM16" s="1">
        <f>IF('raw data'!N16="keys",1,0)</f>
        <v>1</v>
      </c>
      <c r="AN16" s="1">
        <f>IF('raw data'!P16="keys",1,0)</f>
        <v>1</v>
      </c>
      <c r="AO16" s="1">
        <f>IF('raw data'!W16="pencils",1,0)</f>
        <v>1</v>
      </c>
      <c r="AP16" s="1">
        <f>IF('raw data'!Y16="pencils",1,0)</f>
        <v>1</v>
      </c>
      <c r="AQ16" s="1">
        <f>IF('raw data'!AA16="pencils",1,0)</f>
        <v>1</v>
      </c>
      <c r="AR16" s="53">
        <f>IF('raw data'!AG16="fridge",1,0)</f>
        <v>1</v>
      </c>
      <c r="AS16" s="1">
        <f>IF('raw data'!AH16="cabinet",1,0)</f>
        <v>0</v>
      </c>
      <c r="AT16" s="1">
        <f>IF('raw data'!AM16='raw data'!AL16,1,0)</f>
        <v>0</v>
      </c>
      <c r="AU16" s="1">
        <f>IF('raw data'!AO16="sad",1,0)</f>
        <v>0</v>
      </c>
      <c r="AV16" s="1"/>
      <c r="AW16" s="1">
        <f t="shared" si="4"/>
        <v>0.7777777778</v>
      </c>
      <c r="AX16" s="1">
        <f t="shared" si="5"/>
        <v>1</v>
      </c>
      <c r="AY16" s="1">
        <f t="shared" si="6"/>
        <v>0.7692307692</v>
      </c>
      <c r="AZ16" s="1">
        <f t="shared" si="7"/>
        <v>9</v>
      </c>
      <c r="BA16" s="1">
        <f t="shared" si="8"/>
        <v>1</v>
      </c>
      <c r="BB16" s="1">
        <f t="shared" si="9"/>
        <v>0</v>
      </c>
      <c r="BC16" s="1">
        <v>2.0</v>
      </c>
      <c r="BD16" s="3" t="s">
        <v>93</v>
      </c>
      <c r="BE16" s="53">
        <v>1.0</v>
      </c>
    </row>
    <row r="17" ht="14.25" customHeight="1">
      <c r="A17" s="1">
        <f>'raw data'!A17</f>
        <v>20</v>
      </c>
      <c r="B17" s="1" t="str">
        <f>'raw data'!B17</f>
        <v>IEP2-67</v>
      </c>
      <c r="C17" s="1" t="str">
        <f>'raw data'!C17</f>
        <v>Male</v>
      </c>
      <c r="D17" s="7">
        <f>'raw data'!D17</f>
        <v>41444</v>
      </c>
      <c r="E17" s="7">
        <f>'raw data'!E17</f>
        <v>43126</v>
      </c>
      <c r="F17" s="7">
        <f>'raw data'!F17</f>
        <v>43129</v>
      </c>
      <c r="G17" s="8">
        <f>'raw data'!G17</f>
        <v>3</v>
      </c>
      <c r="H17" s="8">
        <f>'raw data'!H17</f>
        <v>4.605065024</v>
      </c>
      <c r="I17" s="1" t="str">
        <f>'raw data'!I17</f>
        <v>Andy</v>
      </c>
      <c r="J17" s="1" t="str">
        <f>'raw data'!J17</f>
        <v>C1A1B1</v>
      </c>
      <c r="K17" s="2">
        <f t="shared" si="1"/>
        <v>4</v>
      </c>
      <c r="L17" s="2" t="str">
        <f>'raw data'!AV17</f>
        <v>table</v>
      </c>
      <c r="M17" s="3">
        <f t="shared" si="2"/>
        <v>6</v>
      </c>
      <c r="N17" s="3" t="str">
        <f>'raw data'!AW17</f>
        <v>temp</v>
      </c>
      <c r="O17" s="4">
        <f t="shared" si="3"/>
        <v>6</v>
      </c>
      <c r="P17" s="4" t="str">
        <f>'raw data'!AX17</f>
        <v>phone(tummy)</v>
      </c>
      <c r="Q17" s="1">
        <f>IF('raw data'!M17='raw data'!K17,1,0)</f>
        <v>0</v>
      </c>
      <c r="R17">
        <f>IF('raw data'!O17='raw data'!K17,1,IF('raw data'!O17="crayons",1,0))</f>
        <v>1</v>
      </c>
      <c r="S17" s="1">
        <f>IF('raw data'!X17='raw data'!V17,1,0)</f>
        <v>0</v>
      </c>
      <c r="T17">
        <f>IF('raw data'!Z17='raw data'!V17,1,IF('raw data'!Z17="bandaids",1,0))</f>
        <v>1</v>
      </c>
      <c r="U17" s="10">
        <f>IF('raw data'!AI17="fridge",1,0)</f>
        <v>1</v>
      </c>
      <c r="V17" s="1">
        <f>IF('raw data'!AN17&lt;&gt;"happy",0,IF('raw data'!AO17&lt;&gt;"sad", 0, 1))</f>
        <v>1</v>
      </c>
      <c r="W17" s="50" t="str">
        <f>'raw data'!R17</f>
        <v>y</v>
      </c>
      <c r="X17" s="1" t="str">
        <f>'raw data'!U17</f>
        <v>y</v>
      </c>
      <c r="Y17" s="1" t="str">
        <f>'raw data'!AC17</f>
        <v>y</v>
      </c>
      <c r="Z17" s="50" t="str">
        <f>'raw data'!AF17</f>
        <v>y</v>
      </c>
      <c r="AA17" s="50" t="str">
        <f>'raw data'!AK17</f>
        <v>y</v>
      </c>
      <c r="AB17" s="1" t="str">
        <f>'raw data'!AQ17</f>
        <v>y</v>
      </c>
      <c r="AC17" s="1" t="str">
        <f>'raw data'!Q17</f>
        <v>y</v>
      </c>
      <c r="AD17" s="1" t="str">
        <f>'raw data'!T17</f>
        <v>y</v>
      </c>
      <c r="AE17" s="1" t="str">
        <f>'raw data'!AB17</f>
        <v>y</v>
      </c>
      <c r="AF17" s="1" t="str">
        <f>'raw data'!AE17</f>
        <v>y</v>
      </c>
      <c r="AG17" s="1" t="str">
        <f>'raw data'!AJ17</f>
        <v>y</v>
      </c>
      <c r="AH17" s="1" t="str">
        <f>'raw data'!AP17</f>
        <v>y</v>
      </c>
      <c r="AI17" s="1">
        <f>IF('raw data'!AR17="y",1,0)</f>
        <v>1</v>
      </c>
      <c r="AJ17" s="1">
        <f>IF('raw data'!AD17="y",1,0)</f>
        <v>1</v>
      </c>
      <c r="AK17" s="53">
        <f>IF('raw data'!S17="n",1,0)</f>
        <v>0</v>
      </c>
      <c r="AL17" s="1">
        <f>IF('raw data'!L17="keys",1,0)</f>
        <v>1</v>
      </c>
      <c r="AM17" s="1">
        <f>IF('raw data'!N17="keys",1,0)</f>
        <v>1</v>
      </c>
      <c r="AN17" s="1">
        <f>IF('raw data'!P17="keys",1,0)</f>
        <v>1</v>
      </c>
      <c r="AO17" s="1">
        <f>IF('raw data'!W17="pencils",1,0)</f>
        <v>1</v>
      </c>
      <c r="AP17" s="1">
        <f>IF('raw data'!Y17="pencils",1,0)</f>
        <v>1</v>
      </c>
      <c r="AQ17" s="1">
        <f>IF('raw data'!AA17="pencils",1,0)</f>
        <v>1</v>
      </c>
      <c r="AR17" s="53">
        <f>IF('raw data'!AG17="fridge",1,0)</f>
        <v>1</v>
      </c>
      <c r="AS17" s="1">
        <f>IF('raw data'!AH17="cabinet",1,0)</f>
        <v>1</v>
      </c>
      <c r="AT17" s="1">
        <f>IF('raw data'!AM17='raw data'!AL17,1,0)</f>
        <v>1</v>
      </c>
      <c r="AU17" s="1">
        <f>IF('raw data'!AO17="sad",1,0)</f>
        <v>1</v>
      </c>
      <c r="AV17" s="1"/>
      <c r="AW17" s="1">
        <f t="shared" si="4"/>
        <v>1</v>
      </c>
      <c r="AX17" s="1">
        <f t="shared" si="5"/>
        <v>0.6666666667</v>
      </c>
      <c r="AY17" s="1">
        <f t="shared" si="6"/>
        <v>0.9230769231</v>
      </c>
      <c r="AZ17" s="1">
        <f t="shared" si="7"/>
        <v>12</v>
      </c>
      <c r="BA17" s="1">
        <f t="shared" si="8"/>
        <v>0</v>
      </c>
      <c r="BB17" s="1">
        <f t="shared" si="9"/>
        <v>1</v>
      </c>
      <c r="BC17" s="1">
        <v>3.0</v>
      </c>
      <c r="BD17" s="3" t="s">
        <v>76</v>
      </c>
      <c r="BE17" s="53">
        <v>0.0</v>
      </c>
    </row>
    <row r="18" ht="14.25" customHeight="1">
      <c r="A18" s="1">
        <f>'raw data'!A18</f>
        <v>23</v>
      </c>
      <c r="B18" s="1" t="str">
        <f>'raw data'!B18</f>
        <v>IEP2-39</v>
      </c>
      <c r="C18" s="1" t="str">
        <f>'raw data'!C18</f>
        <v>Female</v>
      </c>
      <c r="D18" s="7">
        <f>'raw data'!D18</f>
        <v>41406</v>
      </c>
      <c r="E18" s="7">
        <f>'raw data'!E18</f>
        <v>43126</v>
      </c>
      <c r="F18" s="7">
        <f>'raw data'!F18</f>
        <v>43129</v>
      </c>
      <c r="G18" s="8">
        <f>'raw data'!G18</f>
        <v>3</v>
      </c>
      <c r="H18" s="8">
        <f>'raw data'!H18</f>
        <v>4.709103354</v>
      </c>
      <c r="I18" s="1" t="str">
        <f>'raw data'!I18</f>
        <v>Andy</v>
      </c>
      <c r="J18" s="1" t="str">
        <f>'raw data'!J18</f>
        <v>A1B2C1</v>
      </c>
      <c r="K18" s="2">
        <f t="shared" si="1"/>
        <v>4</v>
      </c>
      <c r="L18" s="2" t="str">
        <f>'raw data'!AV18</f>
        <v>table</v>
      </c>
      <c r="M18" s="3">
        <f t="shared" si="2"/>
        <v>5</v>
      </c>
      <c r="N18" s="3" t="str">
        <f>'raw data'!AW18</f>
        <v>temp</v>
      </c>
      <c r="O18" s="4">
        <f t="shared" si="3"/>
        <v>1</v>
      </c>
      <c r="P18" s="4" t="str">
        <f>'raw data'!AX18</f>
        <v>phone(tummy)</v>
      </c>
      <c r="Q18" s="1">
        <f>IF('raw data'!M18='raw data'!K18,1,0)</f>
        <v>1</v>
      </c>
      <c r="R18">
        <f>IF('raw data'!O18='raw data'!K18,1,IF('raw data'!O18="crayons",1,0))</f>
        <v>1</v>
      </c>
      <c r="S18" s="1">
        <f>IF('raw data'!X18='raw data'!V18,1,0)</f>
        <v>1</v>
      </c>
      <c r="T18">
        <f>IF('raw data'!Z18='raw data'!V18,1,IF('raw data'!Z18="bandaids",1,0))</f>
        <v>1</v>
      </c>
      <c r="U18" s="10">
        <f>IF('raw data'!AI18="fridge",1,0)</f>
        <v>0</v>
      </c>
      <c r="V18" s="1">
        <f>IF('raw data'!AN18&lt;&gt;"happy",0,IF('raw data'!AO18&lt;&gt;"sad", 0, 1))</f>
        <v>0</v>
      </c>
      <c r="W18" s="50" t="str">
        <f>'raw data'!R18</f>
        <v>y</v>
      </c>
      <c r="X18" s="1" t="str">
        <f>'raw data'!U18</f>
        <v>y</v>
      </c>
      <c r="Y18" s="1" t="str">
        <f>'raw data'!AC18</f>
        <v>n</v>
      </c>
      <c r="Z18" s="50" t="str">
        <f>'raw data'!AF18</f>
        <v>y</v>
      </c>
      <c r="AA18" s="50" t="str">
        <f>'raw data'!AK18</f>
        <v>y</v>
      </c>
      <c r="AB18" s="1" t="str">
        <f>'raw data'!AQ18</f>
        <v>y</v>
      </c>
      <c r="AC18" s="1" t="str">
        <f>'raw data'!Q18</f>
        <v>n</v>
      </c>
      <c r="AD18" s="1" t="str">
        <f>'raw data'!T18</f>
        <v>n</v>
      </c>
      <c r="AE18" s="1" t="str">
        <f>'raw data'!AB18</f>
        <v>y</v>
      </c>
      <c r="AF18" s="1" t="str">
        <f>'raw data'!AE18</f>
        <v>n</v>
      </c>
      <c r="AG18" s="1" t="str">
        <f>'raw data'!AJ18</f>
        <v>n</v>
      </c>
      <c r="AH18" s="1" t="str">
        <f>'raw data'!AP18</f>
        <v>n</v>
      </c>
      <c r="AI18" s="1">
        <f>IF('raw data'!AR18="y",1,0)</f>
        <v>1</v>
      </c>
      <c r="AJ18" s="1">
        <f>IF('raw data'!AD18="y",1,0)</f>
        <v>1</v>
      </c>
      <c r="AK18" s="53">
        <f>IF('raw data'!S18="n",1,0)</f>
        <v>1</v>
      </c>
      <c r="AL18" s="1">
        <f>IF('raw data'!L18="keys",1,0)</f>
        <v>1</v>
      </c>
      <c r="AM18" s="1">
        <f>IF('raw data'!N18="keys",1,0)</f>
        <v>1</v>
      </c>
      <c r="AN18" s="1">
        <f>IF('raw data'!P18="keys",1,0)</f>
        <v>1</v>
      </c>
      <c r="AO18" s="1">
        <f>IF('raw data'!W18="pencils",1,0)</f>
        <v>1</v>
      </c>
      <c r="AP18" s="1">
        <f>IF('raw data'!Y18="pencils",1,0)</f>
        <v>1</v>
      </c>
      <c r="AQ18" s="1">
        <f>IF('raw data'!AA18="pencils",1,0)</f>
        <v>1</v>
      </c>
      <c r="AR18" s="53">
        <f>IF('raw data'!AG18="fridge",1,0)</f>
        <v>1</v>
      </c>
      <c r="AS18" s="1">
        <f>IF('raw data'!AH18="cabinet",1,0)</f>
        <v>0</v>
      </c>
      <c r="AT18" s="1">
        <f>IF('raw data'!AM18='raw data'!AL18,1,0)</f>
        <v>1</v>
      </c>
      <c r="AU18" s="1">
        <f>IF('raw data'!AO18="sad",1,0)</f>
        <v>0</v>
      </c>
      <c r="AV18" s="1"/>
      <c r="AW18" s="1">
        <f t="shared" si="4"/>
        <v>0.8888888889</v>
      </c>
      <c r="AX18" s="1">
        <f t="shared" si="5"/>
        <v>1</v>
      </c>
      <c r="AY18" s="1">
        <f t="shared" si="6"/>
        <v>0.8461538462</v>
      </c>
      <c r="AZ18" s="1">
        <f t="shared" si="7"/>
        <v>6</v>
      </c>
      <c r="BA18" s="1">
        <f t="shared" si="8"/>
        <v>1</v>
      </c>
      <c r="BB18" s="1">
        <f t="shared" si="9"/>
        <v>0</v>
      </c>
      <c r="BC18" s="1">
        <v>3.0</v>
      </c>
      <c r="BD18" s="3" t="s">
        <v>76</v>
      </c>
      <c r="BE18" s="53">
        <v>1.0</v>
      </c>
    </row>
    <row r="19" ht="14.25" customHeight="1">
      <c r="A19" s="1">
        <f>'raw data'!A19</f>
        <v>24</v>
      </c>
      <c r="B19" s="1" t="str">
        <f>'raw data'!B19</f>
        <v>IEP1-111</v>
      </c>
      <c r="C19" s="1" t="str">
        <f>'raw data'!C19</f>
        <v>Female</v>
      </c>
      <c r="D19" s="7">
        <f>'raw data'!D19</f>
        <v>41751</v>
      </c>
      <c r="E19" s="7">
        <f>'raw data'!E19</f>
        <v>43133</v>
      </c>
      <c r="F19" s="7">
        <f>'raw data'!F19</f>
        <v>43136</v>
      </c>
      <c r="G19" s="8">
        <f>'raw data'!G19</f>
        <v>3</v>
      </c>
      <c r="H19" s="8">
        <f>'raw data'!H19</f>
        <v>3.783709788</v>
      </c>
      <c r="I19" s="1" t="str">
        <f>'raw data'!I19</f>
        <v>crayon</v>
      </c>
      <c r="J19" s="1" t="str">
        <f>'raw data'!J19</f>
        <v>C2A1B2</v>
      </c>
      <c r="K19" s="2">
        <f t="shared" si="1"/>
        <v>1</v>
      </c>
      <c r="L19" s="2" t="str">
        <f>'raw data'!AV19</f>
        <v>door</v>
      </c>
      <c r="M19" s="3">
        <f t="shared" si="2"/>
        <v>0</v>
      </c>
      <c r="N19" s="3" t="str">
        <f>'raw data'!AW19</f>
        <v>breakfast</v>
      </c>
      <c r="O19" s="4">
        <f t="shared" si="3"/>
        <v>1</v>
      </c>
      <c r="P19" s="4" t="str">
        <f>'raw data'!AX19</f>
        <v>phone(tummy)</v>
      </c>
      <c r="Q19" s="1">
        <f>IF('raw data'!M19='raw data'!K19,1,0)</f>
        <v>0</v>
      </c>
      <c r="R19">
        <f>IF('raw data'!O19='raw data'!K19,1,IF('raw data'!O19="crayons",1,0))</f>
        <v>0</v>
      </c>
      <c r="S19" s="1">
        <f>IF('raw data'!X19='raw data'!V19,1,0)</f>
        <v>0</v>
      </c>
      <c r="T19">
        <f>IF('raw data'!Z19='raw data'!V19,1,IF('raw data'!Z19="bandaids",1,0))</f>
        <v>0</v>
      </c>
      <c r="U19" s="10">
        <f>IF('raw data'!AI19="fridge",1,0)</f>
        <v>1</v>
      </c>
      <c r="V19" s="1">
        <f>IF('raw data'!AN19&lt;&gt;"happy",0,IF('raw data'!AO19&lt;&gt;"sad", 0, 1))</f>
        <v>0</v>
      </c>
      <c r="W19" s="50" t="str">
        <f>'raw data'!R19</f>
        <v>n</v>
      </c>
      <c r="X19" s="1" t="str">
        <f>'raw data'!U19</f>
        <v>n</v>
      </c>
      <c r="Y19" s="1" t="str">
        <f>'raw data'!AC19</f>
        <v>n</v>
      </c>
      <c r="Z19" s="50" t="str">
        <f>'raw data'!AF19</f>
        <v>n</v>
      </c>
      <c r="AA19" s="50" t="str">
        <f>'raw data'!AK19</f>
        <v>n</v>
      </c>
      <c r="AB19" s="1" t="str">
        <f>'raw data'!AQ19</f>
        <v>n</v>
      </c>
      <c r="AC19" s="1" t="str">
        <f>'raw data'!Q19</f>
        <v>y</v>
      </c>
      <c r="AD19" s="1" t="str">
        <f>'raw data'!T19</f>
        <v>n</v>
      </c>
      <c r="AE19" s="1" t="str">
        <f>'raw data'!AB19</f>
        <v>n</v>
      </c>
      <c r="AF19" s="1" t="str">
        <f>'raw data'!AE19</f>
        <v>n</v>
      </c>
      <c r="AG19" s="1" t="str">
        <f>'raw data'!AJ19</f>
        <v>n</v>
      </c>
      <c r="AH19" s="1" t="str">
        <f>'raw data'!AP19</f>
        <v>n</v>
      </c>
      <c r="AI19" s="1">
        <f>IF('raw data'!AR19="y",1,0)</f>
        <v>0</v>
      </c>
      <c r="AJ19" s="1">
        <f>IF('raw data'!AD19="y",1,0)</f>
        <v>0</v>
      </c>
      <c r="AK19" s="53">
        <f>IF('raw data'!S19="n",1,0)</f>
        <v>1</v>
      </c>
      <c r="AL19" s="1">
        <f>IF('raw data'!L19="keys",1,0)</f>
        <v>1</v>
      </c>
      <c r="AM19" s="1">
        <f>IF('raw data'!N19="keys",1,0)</f>
        <v>1</v>
      </c>
      <c r="AN19" s="1">
        <f>IF('raw data'!P19="keys",1,0)</f>
        <v>1</v>
      </c>
      <c r="AO19" s="1">
        <f>IF('raw data'!W19="pencils",1,0)</f>
        <v>1</v>
      </c>
      <c r="AP19" s="1">
        <f>IF('raw data'!Y19="pencils",1,0)</f>
        <v>0</v>
      </c>
      <c r="AQ19" s="1">
        <f>IF('raw data'!AA19="pencils",1,0)</f>
        <v>1</v>
      </c>
      <c r="AR19" s="53">
        <f>IF('raw data'!AG19="fridge",1,0)</f>
        <v>1</v>
      </c>
      <c r="AS19" s="1">
        <f>IF('raw data'!AH19="cabinet",1,0)</f>
        <v>1</v>
      </c>
      <c r="AT19" s="1">
        <f>IF('raw data'!AM19='raw data'!AL19,1,0)</f>
        <v>1</v>
      </c>
      <c r="AU19" s="1">
        <f>IF('raw data'!AO19="sad",1,0)</f>
        <v>0</v>
      </c>
      <c r="AV19" s="1"/>
      <c r="AW19" s="1">
        <f t="shared" si="4"/>
        <v>0.8888888889</v>
      </c>
      <c r="AX19" s="1">
        <f t="shared" si="5"/>
        <v>0.3333333333</v>
      </c>
      <c r="AY19" s="1">
        <f t="shared" si="6"/>
        <v>0.6923076923</v>
      </c>
      <c r="AZ19" s="1">
        <f t="shared" si="7"/>
        <v>1</v>
      </c>
      <c r="BA19" s="1">
        <f t="shared" si="8"/>
        <v>1</v>
      </c>
      <c r="BB19" s="1">
        <f t="shared" si="9"/>
        <v>0</v>
      </c>
      <c r="BC19" s="1">
        <v>0.0</v>
      </c>
      <c r="BD19" s="3" t="s">
        <v>93</v>
      </c>
      <c r="BE19" s="53">
        <v>1.0</v>
      </c>
    </row>
    <row r="20" ht="14.25" customHeight="1">
      <c r="A20" s="1">
        <f>'raw data'!A20</f>
        <v>26</v>
      </c>
      <c r="B20" s="1" t="str">
        <f>'raw data'!B20</f>
        <v>IEP1-121</v>
      </c>
      <c r="C20" s="1" t="str">
        <f>'raw data'!C20</f>
        <v>Female</v>
      </c>
      <c r="D20" s="7">
        <f>'raw data'!D20</f>
        <v>41592</v>
      </c>
      <c r="E20" s="7">
        <f>'raw data'!E20</f>
        <v>43133</v>
      </c>
      <c r="F20" s="7">
        <f>'raw data'!F20</f>
        <v>43136</v>
      </c>
      <c r="G20" s="8">
        <f>'raw data'!G20</f>
        <v>3</v>
      </c>
      <c r="H20" s="8">
        <f>'raw data'!H20</f>
        <v>4.219028063</v>
      </c>
      <c r="I20" s="1" t="str">
        <f>'raw data'!I20</f>
        <v>crayon</v>
      </c>
      <c r="J20" s="1" t="str">
        <f>'raw data'!J20</f>
        <v>B1C1A2</v>
      </c>
      <c r="K20" s="2">
        <f t="shared" si="1"/>
        <v>0</v>
      </c>
      <c r="L20" s="2" t="str">
        <f>'raw data'!AV20</f>
        <v>table</v>
      </c>
      <c r="M20" s="3">
        <f t="shared" si="2"/>
        <v>2</v>
      </c>
      <c r="N20" s="3" t="str">
        <f>'raw data'!AW20</f>
        <v>temp</v>
      </c>
      <c r="O20" s="4">
        <f t="shared" si="3"/>
        <v>4</v>
      </c>
      <c r="P20" s="4" t="str">
        <f>'raw data'!AX20</f>
        <v>phone(tummy)</v>
      </c>
      <c r="Q20" s="1">
        <f>IF('raw data'!M20='raw data'!K20,1,0)</f>
        <v>0</v>
      </c>
      <c r="R20">
        <f>IF('raw data'!O20='raw data'!K20,1,IF('raw data'!O20="crayons",1,0))</f>
        <v>0</v>
      </c>
      <c r="S20" s="1">
        <f>IF('raw data'!X20='raw data'!V20,1,0)</f>
        <v>0</v>
      </c>
      <c r="T20">
        <f>IF('raw data'!Z20='raw data'!V20,1,IF('raw data'!Z20="bandaids",1,0))</f>
        <v>0</v>
      </c>
      <c r="U20" s="10">
        <f>IF('raw data'!AI20="fridge",1,0)</f>
        <v>0</v>
      </c>
      <c r="V20" s="1">
        <f>IF('raw data'!AN20&lt;&gt;"happy",0,IF('raw data'!AO20&lt;&gt;"sad", 0, 1))</f>
        <v>0</v>
      </c>
      <c r="W20" s="50" t="str">
        <f>'raw data'!R20</f>
        <v>y</v>
      </c>
      <c r="X20" s="1" t="str">
        <f>'raw data'!U20</f>
        <v>n</v>
      </c>
      <c r="Y20" s="1" t="str">
        <f>'raw data'!AC20</f>
        <v>y</v>
      </c>
      <c r="Z20" s="50" t="str">
        <f>'raw data'!AF20</f>
        <v>n</v>
      </c>
      <c r="AA20" s="50" t="str">
        <f>'raw data'!AK20</f>
        <v>n</v>
      </c>
      <c r="AB20" s="1" t="str">
        <f>'raw data'!AQ20</f>
        <v>n</v>
      </c>
      <c r="AC20" s="1" t="str">
        <f>'raw data'!Q20</f>
        <v>n</v>
      </c>
      <c r="AD20" s="1" t="str">
        <f>'raw data'!T20</f>
        <v>y</v>
      </c>
      <c r="AE20" s="1" t="str">
        <f>'raw data'!AB20</f>
        <v>n</v>
      </c>
      <c r="AF20" s="1" t="str">
        <f>'raw data'!AE20</f>
        <v>y</v>
      </c>
      <c r="AG20" s="1" t="str">
        <f>'raw data'!AJ20</f>
        <v>y</v>
      </c>
      <c r="AH20" s="1" t="str">
        <f>'raw data'!AP20</f>
        <v>y</v>
      </c>
      <c r="AI20" s="1">
        <f>IF('raw data'!AR20="y",1,0)</f>
        <v>0</v>
      </c>
      <c r="AJ20" s="1">
        <f>IF('raw data'!AD20="y",1,0)</f>
        <v>0</v>
      </c>
      <c r="AK20" s="53">
        <f>IF('raw data'!S20="n",1,0)</f>
        <v>0</v>
      </c>
      <c r="AL20" s="1">
        <f>IF('raw data'!L20="keys",1,0)</f>
        <v>1</v>
      </c>
      <c r="AM20" s="1">
        <f>IF('raw data'!N20="keys",1,0)</f>
        <v>1</v>
      </c>
      <c r="AN20" s="1">
        <f>IF('raw data'!P20="keys",1,0)</f>
        <v>1</v>
      </c>
      <c r="AO20" s="1">
        <f>IF('raw data'!W20="pencils",1,0)</f>
        <v>1</v>
      </c>
      <c r="AP20" s="1">
        <f>IF('raw data'!Y20="pencils",1,0)</f>
        <v>0</v>
      </c>
      <c r="AQ20" s="1">
        <f>IF('raw data'!AA20="pencils",1,0)</f>
        <v>1</v>
      </c>
      <c r="AR20" s="53">
        <f>IF('raw data'!AG20="fridge",1,0)</f>
        <v>1</v>
      </c>
      <c r="AS20" s="1">
        <f>IF('raw data'!AH20="cabinet",1,0)</f>
        <v>1</v>
      </c>
      <c r="AT20" s="1">
        <f>IF('raw data'!AM20='raw data'!AL20,1,0)</f>
        <v>1</v>
      </c>
      <c r="AU20" s="1">
        <f>IF('raw data'!AO20="sad",1,0)</f>
        <v>0</v>
      </c>
      <c r="AV20" s="1"/>
      <c r="AW20" s="1">
        <f t="shared" si="4"/>
        <v>0.8888888889</v>
      </c>
      <c r="AX20" s="1">
        <f t="shared" si="5"/>
        <v>0</v>
      </c>
      <c r="AY20" s="1">
        <f t="shared" si="6"/>
        <v>0.6153846154</v>
      </c>
      <c r="AZ20" s="1">
        <f t="shared" si="7"/>
        <v>6</v>
      </c>
      <c r="BA20" s="1">
        <f t="shared" si="8"/>
        <v>0</v>
      </c>
      <c r="BB20" s="1">
        <f t="shared" si="9"/>
        <v>0</v>
      </c>
      <c r="BC20" s="1">
        <v>1.0</v>
      </c>
      <c r="BD20" s="3" t="s">
        <v>76</v>
      </c>
      <c r="BE20" s="53">
        <v>0.0</v>
      </c>
    </row>
    <row r="21" ht="14.25" customHeight="1">
      <c r="A21" s="1">
        <f>'raw data'!A21</f>
        <v>27</v>
      </c>
      <c r="B21" s="1" t="str">
        <f>'raw data'!B21</f>
        <v>IEP1-103</v>
      </c>
      <c r="C21" s="1" t="str">
        <f>'raw data'!C21</f>
        <v>Female</v>
      </c>
      <c r="D21" s="7">
        <f>'raw data'!D21</f>
        <v>41301</v>
      </c>
      <c r="E21" s="7">
        <f>'raw data'!E21</f>
        <v>43133</v>
      </c>
      <c r="F21" s="7">
        <f>'raw data'!F21</f>
        <v>43136</v>
      </c>
      <c r="G21" s="8">
        <f>'raw data'!G21</f>
        <v>3</v>
      </c>
      <c r="H21" s="8">
        <f>'raw data'!H21</f>
        <v>5.015742642</v>
      </c>
      <c r="I21" s="1" t="str">
        <f>'raw data'!I21</f>
        <v>crayon</v>
      </c>
      <c r="J21" s="1" t="str">
        <f>'raw data'!J21</f>
        <v>C1A2B2</v>
      </c>
      <c r="K21" s="2">
        <f t="shared" si="1"/>
        <v>0</v>
      </c>
      <c r="L21" s="2" t="str">
        <f>'raw data'!AV21</f>
        <v>table</v>
      </c>
      <c r="M21" s="3">
        <f t="shared" si="2"/>
        <v>6</v>
      </c>
      <c r="N21" s="3" t="str">
        <f>'raw data'!AW21</f>
        <v>temp</v>
      </c>
      <c r="O21" s="4">
        <f t="shared" si="3"/>
        <v>4</v>
      </c>
      <c r="P21" s="4" t="str">
        <f>'raw data'!AX21</f>
        <v>phone(tummy)</v>
      </c>
      <c r="Q21" s="1">
        <f>IF('raw data'!M21='raw data'!K21,1,0)</f>
        <v>0</v>
      </c>
      <c r="R21">
        <f>IF('raw data'!O21='raw data'!K21,1,IF('raw data'!O21="crayons",1,0))</f>
        <v>0</v>
      </c>
      <c r="S21" s="1">
        <f>IF('raw data'!X21='raw data'!V21,1,0)</f>
        <v>0</v>
      </c>
      <c r="T21">
        <f>IF('raw data'!Z21='raw data'!V21,1,IF('raw data'!Z21="bandaids",1,0))</f>
        <v>0</v>
      </c>
      <c r="U21" s="10">
        <f>IF('raw data'!AI21="fridge",1,0)</f>
        <v>0</v>
      </c>
      <c r="V21" s="1">
        <f>IF('raw data'!AN21&lt;&gt;"happy",0,IF('raw data'!AO21&lt;&gt;"sad", 0, 1))</f>
        <v>0</v>
      </c>
      <c r="W21" s="50" t="str">
        <f>'raw data'!R21</f>
        <v>y</v>
      </c>
      <c r="X21" s="1" t="str">
        <f>'raw data'!U21</f>
        <v>y</v>
      </c>
      <c r="Y21" s="1" t="str">
        <f>'raw data'!AC21</f>
        <v>y</v>
      </c>
      <c r="Z21" s="50" t="str">
        <f>'raw data'!AF21</f>
        <v>y</v>
      </c>
      <c r="AA21" s="50" t="str">
        <f>'raw data'!AK21</f>
        <v>y</v>
      </c>
      <c r="AB21" s="1" t="str">
        <f>'raw data'!AQ21</f>
        <v>y</v>
      </c>
      <c r="AC21" s="1" t="str">
        <f>'raw data'!Q21</f>
        <v>n</v>
      </c>
      <c r="AD21" s="1" t="str">
        <f>'raw data'!T21</f>
        <v>n</v>
      </c>
      <c r="AE21" s="1" t="str">
        <f>'raw data'!AB21</f>
        <v>y</v>
      </c>
      <c r="AF21" s="1" t="str">
        <f>'raw data'!AE21</f>
        <v>y</v>
      </c>
      <c r="AG21" s="1" t="str">
        <f>'raw data'!AJ21</f>
        <v>y</v>
      </c>
      <c r="AH21" s="1" t="str">
        <f>'raw data'!AP21</f>
        <v>y</v>
      </c>
      <c r="AI21" s="1">
        <f>IF('raw data'!AR21="y",1,0)</f>
        <v>0</v>
      </c>
      <c r="AJ21" s="1">
        <f>IF('raw data'!AD21="y",1,0)</f>
        <v>1</v>
      </c>
      <c r="AK21" s="53">
        <f>IF('raw data'!S21="n",1,0)</f>
        <v>1</v>
      </c>
      <c r="AL21" s="1">
        <f>IF('raw data'!L21="keys",1,0)</f>
        <v>1</v>
      </c>
      <c r="AM21" s="1">
        <f>IF('raw data'!N21="keys",1,0)</f>
        <v>1</v>
      </c>
      <c r="AN21" s="1">
        <f>IF('raw data'!P21="keys",1,0)</f>
        <v>1</v>
      </c>
      <c r="AO21" s="1">
        <f>IF('raw data'!W21="pencils",1,0)</f>
        <v>1</v>
      </c>
      <c r="AP21" s="1">
        <f>IF('raw data'!Y21="pencils",1,0)</f>
        <v>0</v>
      </c>
      <c r="AQ21" s="1">
        <f>IF('raw data'!AA21="pencils",1,0)</f>
        <v>1</v>
      </c>
      <c r="AR21" s="53">
        <f>IF('raw data'!AG21="fridge",1,0)</f>
        <v>1</v>
      </c>
      <c r="AS21" s="1">
        <f>IF('raw data'!AH21="cabinet",1,0)</f>
        <v>1</v>
      </c>
      <c r="AT21" s="1">
        <f>IF('raw data'!AM21='raw data'!AL21,1,0)</f>
        <v>0</v>
      </c>
      <c r="AU21" s="1">
        <f>IF('raw data'!AO21="sad",1,0)</f>
        <v>0</v>
      </c>
      <c r="AV21" s="1"/>
      <c r="AW21" s="1">
        <f t="shared" si="4"/>
        <v>0.7777777778</v>
      </c>
      <c r="AX21" s="1">
        <f t="shared" si="5"/>
        <v>0.6666666667</v>
      </c>
      <c r="AY21" s="1">
        <f t="shared" si="6"/>
        <v>0.6923076923</v>
      </c>
      <c r="AZ21" s="1">
        <f t="shared" si="7"/>
        <v>10</v>
      </c>
      <c r="BA21" s="1">
        <f t="shared" si="8"/>
        <v>1</v>
      </c>
      <c r="BB21" s="1">
        <f t="shared" si="9"/>
        <v>0</v>
      </c>
      <c r="BC21" s="1">
        <v>3.0</v>
      </c>
      <c r="BD21" s="3" t="s">
        <v>76</v>
      </c>
      <c r="BE21" s="53">
        <v>1.0</v>
      </c>
    </row>
    <row r="22" ht="14.25" customHeight="1">
      <c r="A22" s="1">
        <f>'raw data'!A22</f>
        <v>28</v>
      </c>
      <c r="B22" s="1" t="str">
        <f>'raw data'!B22</f>
        <v>IEP1-128</v>
      </c>
      <c r="C22" s="1" t="str">
        <f>'raw data'!C22</f>
        <v>Female</v>
      </c>
      <c r="D22" s="7">
        <f>'raw data'!D22</f>
        <v>41500</v>
      </c>
      <c r="E22" s="7">
        <f>'raw data'!E22</f>
        <v>43133</v>
      </c>
      <c r="F22" s="7">
        <f>'raw data'!F22</f>
        <v>43140</v>
      </c>
      <c r="G22" s="8">
        <f>'raw data'!G22</f>
        <v>7</v>
      </c>
      <c r="H22" s="8">
        <f>'raw data'!H22</f>
        <v>4.470910335</v>
      </c>
      <c r="I22" s="1" t="str">
        <f>'raw data'!I22</f>
        <v>crayon</v>
      </c>
      <c r="J22" s="1" t="str">
        <f>'raw data'!J22</f>
        <v>A2B1C2</v>
      </c>
      <c r="K22" s="2">
        <f t="shared" si="1"/>
        <v>1</v>
      </c>
      <c r="L22" s="2" t="str">
        <f>'raw data'!AV22</f>
        <v>door</v>
      </c>
      <c r="M22" s="3">
        <f t="shared" si="2"/>
        <v>0</v>
      </c>
      <c r="N22" s="3" t="str">
        <f>'raw data'!AW22</f>
        <v>breakfast</v>
      </c>
      <c r="O22" s="4">
        <f t="shared" si="3"/>
        <v>1</v>
      </c>
      <c r="P22" s="4" t="str">
        <f>'raw data'!AX22</f>
        <v>phone(tummy)</v>
      </c>
      <c r="Q22" s="1">
        <f>IF('raw data'!M22='raw data'!K22,1,0)</f>
        <v>0</v>
      </c>
      <c r="R22">
        <f>IF('raw data'!O22='raw data'!K22,1,IF('raw data'!O22="crayons",1,0))</f>
        <v>0</v>
      </c>
      <c r="S22" s="1">
        <f>IF('raw data'!X22='raw data'!V22,1,0)</f>
        <v>0</v>
      </c>
      <c r="T22">
        <f>IF('raw data'!Z22='raw data'!V22,1,IF('raw data'!Z22="bandaids",1,0))</f>
        <v>0</v>
      </c>
      <c r="U22" s="10">
        <f>IF('raw data'!AI22="fridge",1,0)</f>
        <v>0</v>
      </c>
      <c r="V22" s="1">
        <f>IF('raw data'!AN22&lt;&gt;"happy",0,IF('raw data'!AO22&lt;&gt;"sad", 0, 1))</f>
        <v>1</v>
      </c>
      <c r="W22" s="50" t="str">
        <f>'raw data'!R22</f>
        <v>n</v>
      </c>
      <c r="X22" s="1" t="str">
        <f>'raw data'!U22</f>
        <v>n</v>
      </c>
      <c r="Y22" s="1" t="str">
        <f>'raw data'!AC22</f>
        <v>n</v>
      </c>
      <c r="Z22" s="50" t="str">
        <f>'raw data'!AF22</f>
        <v>n</v>
      </c>
      <c r="AA22" s="50" t="str">
        <f>'raw data'!AK22</f>
        <v>n</v>
      </c>
      <c r="AB22" s="1" t="str">
        <f>'raw data'!AQ22</f>
        <v>n</v>
      </c>
      <c r="AC22" s="1" t="str">
        <f>'raw data'!Q22</f>
        <v>n</v>
      </c>
      <c r="AD22" s="1" t="str">
        <f>'raw data'!T22</f>
        <v>n</v>
      </c>
      <c r="AE22" s="1" t="str">
        <f>'raw data'!AB22</f>
        <v>n</v>
      </c>
      <c r="AF22" s="1" t="str">
        <f>'raw data'!AE22</f>
        <v>y</v>
      </c>
      <c r="AG22" s="1" t="str">
        <f>'raw data'!AJ22</f>
        <v>n</v>
      </c>
      <c r="AH22" s="1" t="str">
        <f>'raw data'!AP22</f>
        <v>n</v>
      </c>
      <c r="AI22" s="1">
        <f>IF('raw data'!AR22="y",1,0)</f>
        <v>0</v>
      </c>
      <c r="AJ22" s="1">
        <f>IF('raw data'!AD22="y",1,0)</f>
        <v>0</v>
      </c>
      <c r="AK22" s="53">
        <f>IF('raw data'!S22="n",1,0)</f>
        <v>1</v>
      </c>
      <c r="AL22" s="1">
        <f>IF('raw data'!L22="keys",1,0)</f>
        <v>1</v>
      </c>
      <c r="AM22" s="1">
        <f>IF('raw data'!N22="keys",1,0)</f>
        <v>1</v>
      </c>
      <c r="AN22" s="1">
        <f>IF('raw data'!P22="keys",1,0)</f>
        <v>1</v>
      </c>
      <c r="AO22" s="1">
        <f>IF('raw data'!W22="pencils",1,0)</f>
        <v>1</v>
      </c>
      <c r="AP22" s="1">
        <f>IF('raw data'!Y22="pencils",1,0)</f>
        <v>0</v>
      </c>
      <c r="AQ22" s="1">
        <f>IF('raw data'!AA22="pencils",1,0)</f>
        <v>1</v>
      </c>
      <c r="AR22" s="53">
        <f>IF('raw data'!AG22="fridge",1,0)</f>
        <v>1</v>
      </c>
      <c r="AS22" s="1">
        <f>IF('raw data'!AH22="cabinet",1,0)</f>
        <v>1</v>
      </c>
      <c r="AT22" s="1">
        <f>IF('raw data'!AM22='raw data'!AL22,1,0)</f>
        <v>0</v>
      </c>
      <c r="AU22" s="1">
        <f>IF('raw data'!AO22="sad",1,0)</f>
        <v>1</v>
      </c>
      <c r="AV22" s="1"/>
      <c r="AW22" s="1">
        <f t="shared" si="4"/>
        <v>0.7777777778</v>
      </c>
      <c r="AX22" s="1">
        <f t="shared" si="5"/>
        <v>0.3333333333</v>
      </c>
      <c r="AY22" s="1">
        <f t="shared" si="6"/>
        <v>0.6923076923</v>
      </c>
      <c r="AZ22" s="1">
        <f t="shared" si="7"/>
        <v>1</v>
      </c>
      <c r="BA22" s="1">
        <f t="shared" si="8"/>
        <v>1</v>
      </c>
      <c r="BB22" s="1">
        <f t="shared" si="9"/>
        <v>0</v>
      </c>
      <c r="BC22" s="1">
        <v>0.0</v>
      </c>
      <c r="BD22" s="3" t="s">
        <v>93</v>
      </c>
      <c r="BE22" s="53">
        <v>1.0</v>
      </c>
    </row>
    <row r="23" ht="14.25" customHeight="1">
      <c r="A23" s="1">
        <f>'raw data'!A23</f>
        <v>29</v>
      </c>
      <c r="B23" s="1" t="str">
        <f>'raw data'!B23</f>
        <v>IEP2-61</v>
      </c>
      <c r="C23" s="1" t="str">
        <f>'raw data'!C23</f>
        <v>Male</v>
      </c>
      <c r="D23" s="7">
        <f>'raw data'!D23</f>
        <v>41766</v>
      </c>
      <c r="E23" s="7">
        <f>'raw data'!E23</f>
        <v>43139</v>
      </c>
      <c r="F23" s="7">
        <f>'raw data'!F23</f>
        <v>43143</v>
      </c>
      <c r="G23" s="8">
        <f>'raw data'!G23</f>
        <v>4</v>
      </c>
      <c r="H23" s="8">
        <f>'raw data'!H23</f>
        <v>3.759069131</v>
      </c>
      <c r="I23" s="1" t="str">
        <f>'raw data'!I23</f>
        <v>crayon</v>
      </c>
      <c r="J23" s="1" t="str">
        <f>'raw data'!J23</f>
        <v>B2C1A1</v>
      </c>
      <c r="K23" s="2">
        <f t="shared" si="1"/>
        <v>2</v>
      </c>
      <c r="L23" s="2" t="str">
        <f>'raw data'!AV23</f>
        <v>table</v>
      </c>
      <c r="M23" s="3">
        <f t="shared" si="2"/>
        <v>5</v>
      </c>
      <c r="N23" s="3" t="str">
        <f>'raw data'!AW23</f>
        <v>breakfast</v>
      </c>
      <c r="O23" s="4">
        <f t="shared" si="3"/>
        <v>3</v>
      </c>
      <c r="P23" s="4" t="str">
        <f>'raw data'!AX23</f>
        <v>email(foot)</v>
      </c>
      <c r="Q23" s="1">
        <f>IF('raw data'!M23='raw data'!K23,1,0)</f>
        <v>0</v>
      </c>
      <c r="R23">
        <f>IF('raw data'!O23='raw data'!K23,1,IF('raw data'!O23="crayons",1,0))</f>
        <v>1</v>
      </c>
      <c r="S23" s="1">
        <f>IF('raw data'!X23='raw data'!V23,1,0)</f>
        <v>0</v>
      </c>
      <c r="T23">
        <f>IF('raw data'!Z23='raw data'!V23,1,IF('raw data'!Z23="bandaids",1,0))</f>
        <v>0</v>
      </c>
      <c r="U23" s="10">
        <f>IF('raw data'!AI23="fridge",1,0)</f>
        <v>0</v>
      </c>
      <c r="V23" s="1">
        <f>IF('raw data'!AN23&lt;&gt;"happy",0,IF('raw data'!AO23&lt;&gt;"sad", 0, 1))</f>
        <v>1</v>
      </c>
      <c r="W23" s="50" t="str">
        <f>'raw data'!R23</f>
        <v>n</v>
      </c>
      <c r="X23" s="1" t="str">
        <f>'raw data'!U23</f>
        <v>y</v>
      </c>
      <c r="Y23" s="1" t="str">
        <f>'raw data'!AC23</f>
        <v>y</v>
      </c>
      <c r="Z23" s="50" t="str">
        <f>'raw data'!AF23</f>
        <v>y</v>
      </c>
      <c r="AA23" s="50" t="str">
        <f>'raw data'!AK23</f>
        <v>y</v>
      </c>
      <c r="AB23" s="1" t="str">
        <f>'raw data'!AQ23</f>
        <v>y</v>
      </c>
      <c r="AC23" s="1" t="str">
        <f>'raw data'!Q23</f>
        <v>n</v>
      </c>
      <c r="AD23" s="1" t="str">
        <f>'raw data'!T23</f>
        <v>n</v>
      </c>
      <c r="AE23" s="1" t="str">
        <f>'raw data'!AB23</f>
        <v>n</v>
      </c>
      <c r="AF23" s="1" t="str">
        <f>'raw data'!AE23</f>
        <v>y</v>
      </c>
      <c r="AG23" s="1" t="str">
        <f>'raw data'!AJ23</f>
        <v>y</v>
      </c>
      <c r="AH23" s="1" t="str">
        <f>'raw data'!AP23</f>
        <v>y</v>
      </c>
      <c r="AI23" s="1">
        <f>IF('raw data'!AR23="y",1,0)</f>
        <v>0</v>
      </c>
      <c r="AJ23" s="1">
        <f>IF('raw data'!AD23="y",1,0)</f>
        <v>1</v>
      </c>
      <c r="AK23" s="53">
        <f>IF('raw data'!S23="n",1,0)</f>
        <v>1</v>
      </c>
      <c r="AL23" s="1">
        <f>IF('raw data'!L23="keys",1,0)</f>
        <v>1</v>
      </c>
      <c r="AM23" s="1">
        <f>IF('raw data'!N23="keys",1,0)</f>
        <v>1</v>
      </c>
      <c r="AN23" s="1">
        <f>IF('raw data'!P23="keys",1,0)</f>
        <v>1</v>
      </c>
      <c r="AO23" s="1">
        <f>IF('raw data'!W23="pencils",1,0)</f>
        <v>1</v>
      </c>
      <c r="AP23" s="1">
        <f>IF('raw data'!Y23="pencils",1,0)</f>
        <v>1</v>
      </c>
      <c r="AQ23" s="1">
        <f>IF('raw data'!AA23="pencils",1,0)</f>
        <v>1</v>
      </c>
      <c r="AR23" s="53">
        <f>IF('raw data'!AG23="fridge",1,0)</f>
        <v>1</v>
      </c>
      <c r="AS23" s="1">
        <f>IF('raw data'!AH23="cabinet",1,0)</f>
        <v>1</v>
      </c>
      <c r="AT23" s="1">
        <f>IF('raw data'!AM23='raw data'!AL23,1,0)</f>
        <v>1</v>
      </c>
      <c r="AU23" s="1">
        <f>IF('raw data'!AO23="sad",1,0)</f>
        <v>1</v>
      </c>
      <c r="AV23" s="1"/>
      <c r="AW23" s="1">
        <f t="shared" si="4"/>
        <v>1</v>
      </c>
      <c r="AX23" s="1">
        <f t="shared" si="5"/>
        <v>0.6666666667</v>
      </c>
      <c r="AY23" s="1">
        <f t="shared" si="6"/>
        <v>0.9230769231</v>
      </c>
      <c r="AZ23" s="1">
        <f t="shared" si="7"/>
        <v>8</v>
      </c>
      <c r="BA23" s="1">
        <f t="shared" si="8"/>
        <v>1</v>
      </c>
      <c r="BB23" s="1">
        <f t="shared" si="9"/>
        <v>0</v>
      </c>
      <c r="BC23" s="1">
        <v>2.0</v>
      </c>
      <c r="BD23" s="3" t="s">
        <v>93</v>
      </c>
      <c r="BE23" s="53">
        <v>1.0</v>
      </c>
    </row>
    <row r="24" ht="14.25" customHeight="1">
      <c r="A24" s="1">
        <f>'raw data'!A24</f>
        <v>30</v>
      </c>
      <c r="B24" s="1" t="str">
        <f>'raw data'!B24</f>
        <v>IEP2-58</v>
      </c>
      <c r="C24" s="1" t="str">
        <f>'raw data'!C24</f>
        <v>Female</v>
      </c>
      <c r="D24" s="7">
        <f>'raw data'!D24</f>
        <v>41439</v>
      </c>
      <c r="E24" s="7">
        <f>'raw data'!E24</f>
        <v>43139</v>
      </c>
      <c r="F24" s="7">
        <f>'raw data'!F24</f>
        <v>43143</v>
      </c>
      <c r="G24" s="8">
        <f>'raw data'!G24</f>
        <v>4</v>
      </c>
      <c r="H24" s="8">
        <f>'raw data'!H24</f>
        <v>4.654346338</v>
      </c>
      <c r="I24" s="1" t="str">
        <f>'raw data'!I24</f>
        <v>crayon</v>
      </c>
      <c r="J24" s="1" t="str">
        <f>'raw data'!J24</f>
        <v>B2C2A2</v>
      </c>
      <c r="K24" s="2">
        <f t="shared" si="1"/>
        <v>0</v>
      </c>
      <c r="L24" s="2" t="str">
        <f>'raw data'!AV24</f>
        <v>door</v>
      </c>
      <c r="M24" s="3">
        <f t="shared" si="2"/>
        <v>1</v>
      </c>
      <c r="N24" s="3" t="str">
        <f>'raw data'!AW24</f>
        <v>temp</v>
      </c>
      <c r="O24" s="4">
        <f t="shared" si="3"/>
        <v>0</v>
      </c>
      <c r="P24" s="4" t="str">
        <f>'raw data'!AX24</f>
        <v>phone(tummy)</v>
      </c>
      <c r="Q24" s="1">
        <f>IF('raw data'!M24='raw data'!K24,1,0)</f>
        <v>0</v>
      </c>
      <c r="R24">
        <f>IF('raw data'!O24='raw data'!K24,1,IF('raw data'!O24="crayons",1,0))</f>
        <v>0</v>
      </c>
      <c r="S24" s="1">
        <f>IF('raw data'!X24='raw data'!V24,1,0)</f>
        <v>0</v>
      </c>
      <c r="T24">
        <f>IF('raw data'!Z24='raw data'!V24,1,IF('raw data'!Z24="bandaids",1,0))</f>
        <v>0</v>
      </c>
      <c r="U24" s="10">
        <f>IF('raw data'!AI24="fridge",1,0)</f>
        <v>0</v>
      </c>
      <c r="V24" s="1">
        <f>IF('raw data'!AN24&lt;&gt;"happy",0,IF('raw data'!AO24&lt;&gt;"sad", 0, 1))</f>
        <v>0</v>
      </c>
      <c r="W24" s="50" t="str">
        <f>'raw data'!R24</f>
        <v>y</v>
      </c>
      <c r="X24" s="1" t="str">
        <f>'raw data'!U24</f>
        <v>n</v>
      </c>
      <c r="Y24" s="1" t="str">
        <f>'raw data'!AC24</f>
        <v>n</v>
      </c>
      <c r="Z24" s="50" t="str">
        <f>'raw data'!AF24</f>
        <v>n</v>
      </c>
      <c r="AA24" s="50" t="str">
        <f>'raw data'!AK24</f>
        <v>n</v>
      </c>
      <c r="AB24" s="1" t="str">
        <f>'raw data'!AQ24</f>
        <v>n</v>
      </c>
      <c r="AC24" s="1" t="str">
        <f>'raw data'!Q24</f>
        <v>n</v>
      </c>
      <c r="AD24" s="1" t="str">
        <f>'raw data'!T24</f>
        <v>n</v>
      </c>
      <c r="AE24" s="1" t="str">
        <f>'raw data'!AB24</f>
        <v>n</v>
      </c>
      <c r="AF24" s="1" t="str">
        <f>'raw data'!AE24</f>
        <v>n</v>
      </c>
      <c r="AG24" s="1" t="str">
        <f>'raw data'!AJ24</f>
        <v>n</v>
      </c>
      <c r="AH24" s="1" t="str">
        <f>'raw data'!AP24</f>
        <v>n</v>
      </c>
      <c r="AI24" s="1">
        <f>IF('raw data'!AR24="y",1,0)</f>
        <v>1</v>
      </c>
      <c r="AJ24" s="1">
        <f>IF('raw data'!AD24="y",1,0)</f>
        <v>1</v>
      </c>
      <c r="AK24" s="53">
        <f>IF('raw data'!S24="n",1,0)</f>
        <v>1</v>
      </c>
      <c r="AL24" s="1">
        <f>IF('raw data'!L24="keys",1,0)</f>
        <v>1</v>
      </c>
      <c r="AM24" s="1">
        <f>IF('raw data'!N24="keys",1,0)</f>
        <v>1</v>
      </c>
      <c r="AN24" s="1">
        <f>IF('raw data'!P24="keys",1,0)</f>
        <v>1</v>
      </c>
      <c r="AO24" s="1">
        <f>IF('raw data'!W24="pencils",1,0)</f>
        <v>1</v>
      </c>
      <c r="AP24" s="1">
        <f>IF('raw data'!Y24="pencils",1,0)</f>
        <v>1</v>
      </c>
      <c r="AQ24" s="1">
        <f>IF('raw data'!AA24="pencils",1,0)</f>
        <v>1</v>
      </c>
      <c r="AR24" s="53">
        <f>IF('raw data'!AG24="fridge",1,0)</f>
        <v>1</v>
      </c>
      <c r="AS24" s="1">
        <f>IF('raw data'!AH24="cabinet",1,0)</f>
        <v>0</v>
      </c>
      <c r="AT24" s="1">
        <f>IF('raw data'!AM24='raw data'!AL24,1,0)</f>
        <v>1</v>
      </c>
      <c r="AU24" s="1">
        <f>IF('raw data'!AO24="sad",1,0)</f>
        <v>1</v>
      </c>
      <c r="AV24" s="1"/>
      <c r="AW24" s="1">
        <f t="shared" si="4"/>
        <v>0.8888888889</v>
      </c>
      <c r="AX24" s="1">
        <f t="shared" si="5"/>
        <v>1</v>
      </c>
      <c r="AY24" s="1">
        <f t="shared" si="6"/>
        <v>0.9230769231</v>
      </c>
      <c r="AZ24" s="1">
        <f t="shared" si="7"/>
        <v>1</v>
      </c>
      <c r="BA24" s="1">
        <f t="shared" si="8"/>
        <v>1</v>
      </c>
      <c r="BB24" s="1">
        <f t="shared" si="9"/>
        <v>0</v>
      </c>
      <c r="BC24" s="1">
        <v>1.0</v>
      </c>
      <c r="BD24" s="3" t="s">
        <v>76</v>
      </c>
      <c r="BE24" s="53">
        <v>1.0</v>
      </c>
    </row>
    <row r="25" ht="14.25" customHeight="1">
      <c r="A25" s="1">
        <f>'raw data'!A25</f>
        <v>31</v>
      </c>
      <c r="B25" s="1" t="str">
        <f>'raw data'!B25</f>
        <v>IEP2-45</v>
      </c>
      <c r="C25" s="1" t="str">
        <f>'raw data'!C25</f>
        <v>Female</v>
      </c>
      <c r="D25" s="7">
        <f>'raw data'!D25</f>
        <v>41538</v>
      </c>
      <c r="E25" s="7">
        <f>'raw data'!E25</f>
        <v>43139</v>
      </c>
      <c r="F25" s="7">
        <f>'raw data'!F25</f>
        <v>43143</v>
      </c>
      <c r="G25" s="8">
        <f>'raw data'!G25</f>
        <v>4</v>
      </c>
      <c r="H25" s="8">
        <f>'raw data'!H25</f>
        <v>4.38329911</v>
      </c>
      <c r="I25" s="1" t="str">
        <f>'raw data'!I25</f>
        <v>crayon</v>
      </c>
      <c r="J25" s="1" t="str">
        <f>'raw data'!J25</f>
        <v>C2A1B1</v>
      </c>
      <c r="K25" s="2">
        <f t="shared" si="1"/>
        <v>1</v>
      </c>
      <c r="L25" s="2" t="str">
        <f>'raw data'!AV25</f>
        <v>table</v>
      </c>
      <c r="M25" s="3">
        <f t="shared" si="2"/>
        <v>0</v>
      </c>
      <c r="N25" s="3" t="str">
        <f>'raw data'!AW25</f>
        <v>temp</v>
      </c>
      <c r="O25" s="4">
        <f t="shared" si="3"/>
        <v>0</v>
      </c>
      <c r="P25" s="4" t="str">
        <f>'raw data'!AX25</f>
        <v>email(foot)</v>
      </c>
      <c r="Q25" s="1">
        <f>IF('raw data'!M25='raw data'!K25,1,0)</f>
        <v>1</v>
      </c>
      <c r="R25">
        <f>IF('raw data'!O25='raw data'!K25,1,IF('raw data'!O25="crayons",1,0))</f>
        <v>0</v>
      </c>
      <c r="S25" s="1">
        <f>IF('raw data'!X25='raw data'!V25,1,0)</f>
        <v>0</v>
      </c>
      <c r="T25">
        <f>IF('raw data'!Z25='raw data'!V25,1,IF('raw data'!Z25="bandaids",1,0))</f>
        <v>0</v>
      </c>
      <c r="U25" s="10">
        <f>IF('raw data'!AI25="fridge",1,0)</f>
        <v>0</v>
      </c>
      <c r="V25" s="1">
        <f>IF('raw data'!AN25&lt;&gt;"happy",0,IF('raw data'!AO25&lt;&gt;"sad", 0, 1))</f>
        <v>0</v>
      </c>
      <c r="W25" s="50" t="str">
        <f>'raw data'!R25</f>
        <v>n</v>
      </c>
      <c r="X25" s="1" t="str">
        <f>'raw data'!U25</f>
        <v>n</v>
      </c>
      <c r="Y25" s="1" t="str">
        <f>'raw data'!AC25</f>
        <v>n</v>
      </c>
      <c r="Z25" s="50" t="str">
        <f>'raw data'!AF25</f>
        <v>n</v>
      </c>
      <c r="AA25" s="50" t="str">
        <f>'raw data'!AK25</f>
        <v>n</v>
      </c>
      <c r="AB25" s="1" t="str">
        <f>'raw data'!AQ25</f>
        <v>n</v>
      </c>
      <c r="AC25" s="1" t="str">
        <f>'raw data'!Q25</f>
        <v>n</v>
      </c>
      <c r="AD25" s="1" t="str">
        <f>'raw data'!T25</f>
        <v>n</v>
      </c>
      <c r="AE25" s="1" t="str">
        <f>'raw data'!AB25</f>
        <v>n</v>
      </c>
      <c r="AF25" s="1" t="str">
        <f>'raw data'!AE25</f>
        <v>n</v>
      </c>
      <c r="AG25" s="1" t="str">
        <f>'raw data'!AJ25</f>
        <v>n</v>
      </c>
      <c r="AH25" s="1" t="str">
        <f>'raw data'!AP25</f>
        <v>n</v>
      </c>
      <c r="AI25" s="1">
        <f>IF('raw data'!AR25="y",1,0)</f>
        <v>0</v>
      </c>
      <c r="AJ25" s="1">
        <f>IF('raw data'!AD25="y",1,0)</f>
        <v>0</v>
      </c>
      <c r="AK25" s="53">
        <f>IF('raw data'!S25="n",1,0)</f>
        <v>1</v>
      </c>
      <c r="AL25" s="1">
        <f>IF('raw data'!L25="keys",1,0)</f>
        <v>1</v>
      </c>
      <c r="AM25" s="1">
        <f>IF('raw data'!N25="keys",1,0)</f>
        <v>1</v>
      </c>
      <c r="AN25" s="1">
        <f>IF('raw data'!P25="keys",1,0)</f>
        <v>1</v>
      </c>
      <c r="AO25" s="1">
        <f>IF('raw data'!W25="pencils",1,0)</f>
        <v>1</v>
      </c>
      <c r="AP25" s="1">
        <f>IF('raw data'!Y25="pencils",1,0)</f>
        <v>1</v>
      </c>
      <c r="AQ25" s="1">
        <f>IF('raw data'!AA25="pencils",1,0)</f>
        <v>1</v>
      </c>
      <c r="AR25" s="53">
        <f>IF('raw data'!AG25="fridge",1,0)</f>
        <v>1</v>
      </c>
      <c r="AS25" s="1">
        <f>IF('raw data'!AH25="cabinet",1,0)</f>
        <v>0</v>
      </c>
      <c r="AT25" s="1">
        <f>IF('raw data'!AM25='raw data'!AL25,1,0)</f>
        <v>1</v>
      </c>
      <c r="AU25" s="1">
        <f>IF('raw data'!AO25="sad",1,0)</f>
        <v>1</v>
      </c>
      <c r="AV25" s="1"/>
      <c r="AW25" s="1">
        <f t="shared" si="4"/>
        <v>0.8888888889</v>
      </c>
      <c r="AX25" s="1">
        <f t="shared" si="5"/>
        <v>0.3333333333</v>
      </c>
      <c r="AY25" s="1">
        <f t="shared" si="6"/>
        <v>0.7692307692</v>
      </c>
      <c r="AZ25" s="1">
        <f t="shared" si="7"/>
        <v>0</v>
      </c>
      <c r="BA25" s="1">
        <f t="shared" si="8"/>
        <v>1</v>
      </c>
      <c r="BB25" s="1">
        <f t="shared" si="9"/>
        <v>0</v>
      </c>
      <c r="BC25" s="1">
        <v>0.0</v>
      </c>
      <c r="BD25" s="3" t="s">
        <v>76</v>
      </c>
      <c r="BE25" s="53">
        <v>1.0</v>
      </c>
    </row>
    <row r="26" ht="14.25" customHeight="1">
      <c r="A26" s="1">
        <f>'raw data'!A26</f>
        <v>33</v>
      </c>
      <c r="B26" s="1" t="str">
        <f>'raw data'!B26</f>
        <v>IEP1-118</v>
      </c>
      <c r="C26" s="1" t="str">
        <f>'raw data'!C26</f>
        <v>Male</v>
      </c>
      <c r="D26" s="7">
        <f>'raw data'!D26</f>
        <v>41612</v>
      </c>
      <c r="E26" s="7">
        <f>'raw data'!E26</f>
        <v>43147</v>
      </c>
      <c r="F26" s="7">
        <f>'raw data'!F26</f>
        <v>43153</v>
      </c>
      <c r="G26" s="8">
        <f>'raw data'!G26</f>
        <v>6</v>
      </c>
      <c r="H26" s="1">
        <f>'raw data'!H26</f>
        <v>4.2</v>
      </c>
      <c r="I26" s="1" t="str">
        <f>'raw data'!I26</f>
        <v>crayon</v>
      </c>
      <c r="J26" s="1" t="str">
        <f>'raw data'!J26</f>
        <v>A1B2C2</v>
      </c>
      <c r="K26" s="2">
        <f t="shared" si="1"/>
        <v>2</v>
      </c>
      <c r="L26" s="2" t="str">
        <f>'raw data'!AV26</f>
        <v>door</v>
      </c>
      <c r="M26" s="3">
        <f t="shared" si="2"/>
        <v>3</v>
      </c>
      <c r="N26" s="3" t="str">
        <f>'raw data'!AW26</f>
        <v>temp</v>
      </c>
      <c r="O26" s="4">
        <f t="shared" si="3"/>
        <v>6</v>
      </c>
      <c r="P26" s="4" t="str">
        <f>'raw data'!AX26</f>
        <v>phone(tummy)</v>
      </c>
      <c r="Q26" s="1">
        <f>IF('raw data'!M26='raw data'!K26,1,0)</f>
        <v>0</v>
      </c>
      <c r="R26">
        <f>IF('raw data'!O26='raw data'!K26,1,IF('raw data'!O26="crayons",1,0))</f>
        <v>0</v>
      </c>
      <c r="S26" s="1">
        <f>IF('raw data'!X26='raw data'!V26,1,0)</f>
        <v>1</v>
      </c>
      <c r="T26">
        <f>IF('raw data'!Z26='raw data'!V26,1,IF('raw data'!Z26="bandaids",1,0))</f>
        <v>0</v>
      </c>
      <c r="U26" s="10">
        <f>IF('raw data'!AI26="fridge",1,0)</f>
        <v>1</v>
      </c>
      <c r="V26" s="1">
        <f>IF('raw data'!AN26&lt;&gt;"happy",0,IF('raw data'!AO26&lt;&gt;"sad", 0, 1))</f>
        <v>0</v>
      </c>
      <c r="W26" s="50" t="str">
        <f>'raw data'!R26</f>
        <v>y</v>
      </c>
      <c r="X26" s="1" t="str">
        <f>'raw data'!U26</f>
        <v>n</v>
      </c>
      <c r="Y26" s="1" t="str">
        <f>'raw data'!AC26</f>
        <v>n</v>
      </c>
      <c r="Z26" s="50" t="str">
        <f>'raw data'!AF26</f>
        <v>n</v>
      </c>
      <c r="AA26" s="50" t="str">
        <f>'raw data'!AK26</f>
        <v>y</v>
      </c>
      <c r="AB26" s="1" t="str">
        <f>'raw data'!AQ26</f>
        <v>y</v>
      </c>
      <c r="AC26" s="1" t="str">
        <f>'raw data'!Q26</f>
        <v>y</v>
      </c>
      <c r="AD26" s="1" t="str">
        <f>'raw data'!T26</f>
        <v>y</v>
      </c>
      <c r="AE26" s="1" t="str">
        <f>'raw data'!AB26</f>
        <v>y</v>
      </c>
      <c r="AF26" s="1" t="str">
        <f>'raw data'!AE26</f>
        <v>y</v>
      </c>
      <c r="AG26" s="1" t="str">
        <f>'raw data'!AJ26</f>
        <v>y</v>
      </c>
      <c r="AH26" s="1" t="str">
        <f>'raw data'!AP26</f>
        <v>y</v>
      </c>
      <c r="AI26" s="1">
        <f>IF('raw data'!AR26="y",1,0)</f>
        <v>1</v>
      </c>
      <c r="AJ26" s="1">
        <f>IF('raw data'!AD26="y",1,0)</f>
        <v>0</v>
      </c>
      <c r="AK26" s="53">
        <f>IF('raw data'!S26="n",1,0)</f>
        <v>1</v>
      </c>
      <c r="AL26" s="1">
        <f>IF('raw data'!L26="keys",1,0)</f>
        <v>1</v>
      </c>
      <c r="AM26" s="1">
        <f>IF('raw data'!N26="keys",1,0)</f>
        <v>1</v>
      </c>
      <c r="AN26" s="1">
        <f>IF('raw data'!P26="keys",1,0)</f>
        <v>1</v>
      </c>
      <c r="AO26" s="1">
        <f>IF('raw data'!W26="pencils",1,0)</f>
        <v>1</v>
      </c>
      <c r="AP26" s="1">
        <f>IF('raw data'!Y26="pencils",1,0)</f>
        <v>1</v>
      </c>
      <c r="AQ26" s="1">
        <f>IF('raw data'!AA26="pencils",1,0)</f>
        <v>1</v>
      </c>
      <c r="AR26" s="53">
        <f>IF('raw data'!AG26="fridge",1,0)</f>
        <v>1</v>
      </c>
      <c r="AS26" s="1">
        <f>IF('raw data'!AH26="cabinet",1,0)</f>
        <v>1</v>
      </c>
      <c r="AT26" s="1">
        <f>IF('raw data'!AM26='raw data'!AL26,1,0)</f>
        <v>1</v>
      </c>
      <c r="AU26" s="1">
        <f>IF('raw data'!AO26="sad",1,0)</f>
        <v>1</v>
      </c>
      <c r="AV26" s="1"/>
      <c r="AW26" s="1">
        <f t="shared" si="4"/>
        <v>1</v>
      </c>
      <c r="AX26" s="1">
        <f t="shared" si="5"/>
        <v>0.6666666667</v>
      </c>
      <c r="AY26" s="1">
        <f t="shared" si="6"/>
        <v>0.9230769231</v>
      </c>
      <c r="AZ26" s="1">
        <f t="shared" si="7"/>
        <v>9</v>
      </c>
      <c r="BA26" s="1">
        <f t="shared" si="8"/>
        <v>1</v>
      </c>
      <c r="BB26" s="1">
        <f t="shared" si="9"/>
        <v>0</v>
      </c>
      <c r="BC26" s="1">
        <v>2.0</v>
      </c>
      <c r="BD26" s="3" t="s">
        <v>76</v>
      </c>
      <c r="BE26" s="53">
        <v>1.0</v>
      </c>
    </row>
    <row r="27" ht="14.25" customHeight="1">
      <c r="A27" s="1">
        <f>'raw data'!A27</f>
        <v>34</v>
      </c>
      <c r="B27" s="1" t="str">
        <f>'raw data'!B27</f>
        <v>IEP1-122</v>
      </c>
      <c r="C27" s="1" t="str">
        <f>'raw data'!C27</f>
        <v>Male</v>
      </c>
      <c r="D27" s="7">
        <f>'raw data'!D27</f>
        <v>41816</v>
      </c>
      <c r="E27" s="7">
        <f>'raw data'!E27</f>
        <v>43147</v>
      </c>
      <c r="F27" s="7">
        <f>'raw data'!F27</f>
        <v>43153</v>
      </c>
      <c r="G27" s="8">
        <f>'raw data'!G27</f>
        <v>6</v>
      </c>
      <c r="H27" s="1">
        <f>'raw data'!H27</f>
        <v>3.64</v>
      </c>
      <c r="I27" s="1" t="str">
        <f>'raw data'!I27</f>
        <v>crayon</v>
      </c>
      <c r="J27" s="1" t="str">
        <f>'raw data'!J27</f>
        <v>C1A2B1</v>
      </c>
      <c r="K27" s="2">
        <f t="shared" si="1"/>
        <v>6</v>
      </c>
      <c r="L27" s="2" t="str">
        <f>'raw data'!AV27</f>
        <v>table</v>
      </c>
      <c r="M27" s="3">
        <f t="shared" si="2"/>
        <v>6</v>
      </c>
      <c r="N27" s="3" t="str">
        <f>'raw data'!AW27</f>
        <v>temp</v>
      </c>
      <c r="O27" s="4">
        <f t="shared" si="3"/>
        <v>6</v>
      </c>
      <c r="P27" s="4" t="str">
        <f>'raw data'!AX27</f>
        <v>email(foot)</v>
      </c>
      <c r="Q27" s="1">
        <f>IF('raw data'!M27='raw data'!K27,1,0)</f>
        <v>1</v>
      </c>
      <c r="R27">
        <f>IF('raw data'!O27='raw data'!K27,1,IF('raw data'!O27="crayons",1,0))</f>
        <v>1</v>
      </c>
      <c r="S27" s="1">
        <f>IF('raw data'!X27='raw data'!V27,1,0)</f>
        <v>1</v>
      </c>
      <c r="T27">
        <f>IF('raw data'!Z27='raw data'!V27,1,IF('raw data'!Z27="bandaids",1,0))</f>
        <v>1</v>
      </c>
      <c r="U27" s="10">
        <f>IF('raw data'!AI27="fridge",1,0)</f>
        <v>1</v>
      </c>
      <c r="V27" s="1">
        <f>IF('raw data'!AN27&lt;&gt;"happy",0,IF('raw data'!AO27&lt;&gt;"sad", 0, 1))</f>
        <v>1</v>
      </c>
      <c r="W27" s="50" t="str">
        <f>'raw data'!R27</f>
        <v>y</v>
      </c>
      <c r="X27" s="1" t="str">
        <f>'raw data'!U27</f>
        <v>y</v>
      </c>
      <c r="Y27" s="1" t="str">
        <f>'raw data'!AC27</f>
        <v>y</v>
      </c>
      <c r="Z27" s="50" t="str">
        <f>'raw data'!AF27</f>
        <v>y</v>
      </c>
      <c r="AA27" s="50" t="str">
        <f>'raw data'!AK27</f>
        <v>y</v>
      </c>
      <c r="AB27" s="1" t="str">
        <f>'raw data'!AQ27</f>
        <v>y</v>
      </c>
      <c r="AC27" s="1" t="str">
        <f>'raw data'!Q27</f>
        <v>y</v>
      </c>
      <c r="AD27" s="1" t="str">
        <f>'raw data'!T27</f>
        <v>y</v>
      </c>
      <c r="AE27" s="1" t="str">
        <f>'raw data'!AB27</f>
        <v>y</v>
      </c>
      <c r="AF27" s="1" t="str">
        <f>'raw data'!AE27</f>
        <v>y</v>
      </c>
      <c r="AG27" s="1" t="str">
        <f>'raw data'!AJ27</f>
        <v>y</v>
      </c>
      <c r="AH27" s="1" t="str">
        <f>'raw data'!AP27</f>
        <v>y</v>
      </c>
      <c r="AI27" s="1">
        <f>IF('raw data'!AR27="y",1,0)</f>
        <v>1</v>
      </c>
      <c r="AJ27" s="1">
        <f>IF('raw data'!AD27="y",1,0)</f>
        <v>1</v>
      </c>
      <c r="AK27" s="53">
        <f>IF('raw data'!S27="n",1,0)</f>
        <v>0</v>
      </c>
      <c r="AL27" s="1">
        <f>IF('raw data'!L27="keys",1,0)</f>
        <v>1</v>
      </c>
      <c r="AM27" s="1">
        <f>IF('raw data'!N27="keys",1,0)</f>
        <v>1</v>
      </c>
      <c r="AN27" s="1">
        <f>IF('raw data'!P27="keys",1,0)</f>
        <v>0</v>
      </c>
      <c r="AO27" s="1">
        <f>IF('raw data'!W27="pencils",1,0)</f>
        <v>1</v>
      </c>
      <c r="AP27" s="1">
        <f>IF('raw data'!Y27="pencils",1,0)</f>
        <v>1</v>
      </c>
      <c r="AQ27" s="1">
        <f>IF('raw data'!AA27="pencils",1,0)</f>
        <v>1</v>
      </c>
      <c r="AR27" s="53">
        <f>IF('raw data'!AG27="fridge",1,0)</f>
        <v>1</v>
      </c>
      <c r="AS27" s="1">
        <f>IF('raw data'!AH27="cabinet",1,0)</f>
        <v>1</v>
      </c>
      <c r="AT27" s="1">
        <f>IF('raw data'!AM27='raw data'!AL27,1,0)</f>
        <v>1</v>
      </c>
      <c r="AU27" s="1">
        <f>IF('raw data'!AO27="sad",1,0)</f>
        <v>1</v>
      </c>
      <c r="AV27" s="1"/>
      <c r="AW27" s="1">
        <f t="shared" si="4"/>
        <v>0.8888888889</v>
      </c>
      <c r="AX27" s="1">
        <f t="shared" si="5"/>
        <v>0.6666666667</v>
      </c>
      <c r="AY27" s="1">
        <f t="shared" si="6"/>
        <v>0.8461538462</v>
      </c>
      <c r="AZ27" s="1">
        <f t="shared" si="7"/>
        <v>12</v>
      </c>
      <c r="BA27" s="1">
        <f t="shared" si="8"/>
        <v>0</v>
      </c>
      <c r="BB27" s="1">
        <f t="shared" si="9"/>
        <v>1</v>
      </c>
      <c r="BC27" s="1">
        <v>3.0</v>
      </c>
      <c r="BD27" s="3" t="s">
        <v>76</v>
      </c>
      <c r="BE27" s="53">
        <v>0.0</v>
      </c>
    </row>
    <row r="28" ht="14.25" customHeight="1">
      <c r="A28" s="1">
        <f>'raw data'!A28</f>
        <v>35</v>
      </c>
      <c r="B28" s="1" t="str">
        <f>'raw data'!B28</f>
        <v>IEP1-113</v>
      </c>
      <c r="C28" s="1" t="str">
        <f>'raw data'!C28</f>
        <v>male</v>
      </c>
      <c r="D28" s="7">
        <f>'raw data'!D28</f>
        <v>41708</v>
      </c>
      <c r="E28" s="7">
        <f>'raw data'!E28</f>
        <v>43147</v>
      </c>
      <c r="F28" s="7">
        <f>'raw data'!F28</f>
        <v>43153</v>
      </c>
      <c r="G28" s="8">
        <f>'raw data'!G28</f>
        <v>6</v>
      </c>
      <c r="H28" s="1">
        <f>'raw data'!H28</f>
        <v>3.94</v>
      </c>
      <c r="I28" s="1" t="str">
        <f>'raw data'!I28</f>
        <v>crayon</v>
      </c>
      <c r="J28" s="1" t="str">
        <f>'raw data'!J28</f>
        <v>B1C2A2</v>
      </c>
      <c r="K28" s="2">
        <f t="shared" si="1"/>
        <v>4</v>
      </c>
      <c r="L28" s="2" t="str">
        <f>'raw data'!AV28</f>
        <v>table</v>
      </c>
      <c r="M28" s="3">
        <f t="shared" si="2"/>
        <v>6</v>
      </c>
      <c r="N28" s="3" t="str">
        <f>'raw data'!AW28</f>
        <v>breakfast</v>
      </c>
      <c r="O28" s="4">
        <f t="shared" si="3"/>
        <v>5</v>
      </c>
      <c r="P28" s="4" t="str">
        <f>'raw data'!AX28</f>
        <v>email(foot)</v>
      </c>
      <c r="Q28" s="1">
        <f>IF('raw data'!M28='raw data'!K28,1,0)</f>
        <v>1</v>
      </c>
      <c r="R28">
        <f>IF('raw data'!O28='raw data'!K28,1,IF('raw data'!O28="crayons",1,0))</f>
        <v>1</v>
      </c>
      <c r="S28" s="1">
        <f>IF('raw data'!X28='raw data'!V28,1,0)</f>
        <v>1</v>
      </c>
      <c r="T28">
        <f>IF('raw data'!Z28='raw data'!V28,1,IF('raw data'!Z28="bandaids",1,0))</f>
        <v>0</v>
      </c>
      <c r="U28" s="10">
        <f>IF('raw data'!AI28="fridge",1,0)</f>
        <v>0</v>
      </c>
      <c r="V28" s="1">
        <f>IF('raw data'!AN28&lt;&gt;"happy",0,IF('raw data'!AO28&lt;&gt;"sad", 0, 1))</f>
        <v>1</v>
      </c>
      <c r="W28" s="50" t="str">
        <f>'raw data'!R28</f>
        <v>y</v>
      </c>
      <c r="X28" s="1" t="str">
        <f>'raw data'!U28</f>
        <v>y</v>
      </c>
      <c r="Y28" s="1" t="str">
        <f>'raw data'!AC28</f>
        <v>y</v>
      </c>
      <c r="Z28" s="50" t="str">
        <f>'raw data'!AF28</f>
        <v>y</v>
      </c>
      <c r="AA28" s="50" t="str">
        <f>'raw data'!AK28</f>
        <v>y</v>
      </c>
      <c r="AB28" s="1" t="str">
        <f>'raw data'!AQ28</f>
        <v>y</v>
      </c>
      <c r="AC28" s="1" t="str">
        <f>'raw data'!Q28</f>
        <v>y</v>
      </c>
      <c r="AD28" s="1" t="str">
        <f>'raw data'!T28</f>
        <v>y</v>
      </c>
      <c r="AE28" s="1" t="str">
        <f>'raw data'!AB28</f>
        <v>y</v>
      </c>
      <c r="AF28" s="1" t="str">
        <f>'raw data'!AE28</f>
        <v>y</v>
      </c>
      <c r="AG28" s="1" t="str">
        <f>'raw data'!AJ28</f>
        <v>y</v>
      </c>
      <c r="AH28" s="1" t="str">
        <f>'raw data'!AP28</f>
        <v>n</v>
      </c>
      <c r="AI28" s="1">
        <f>IF('raw data'!AR28="y",1,0)</f>
        <v>0</v>
      </c>
      <c r="AJ28" s="1">
        <f>IF('raw data'!AD28="y",1,0)</f>
        <v>1</v>
      </c>
      <c r="AK28" s="53">
        <f>IF('raw data'!S28="n",1,0)</f>
        <v>1</v>
      </c>
      <c r="AL28" s="1">
        <f>IF('raw data'!L28="keys",1,0)</f>
        <v>1</v>
      </c>
      <c r="AM28" s="1">
        <f>IF('raw data'!N28="keys",1,0)</f>
        <v>0</v>
      </c>
      <c r="AN28" s="1">
        <f>IF('raw data'!P28="keys",1,0)</f>
        <v>0</v>
      </c>
      <c r="AO28" s="1">
        <f>IF('raw data'!W28="pencils",1,0)</f>
        <v>1</v>
      </c>
      <c r="AP28" s="1">
        <f>IF('raw data'!Y28="pencils",1,0)</f>
        <v>1</v>
      </c>
      <c r="AQ28" s="1">
        <f>IF('raw data'!AA28="pencils",1,0)</f>
        <v>0</v>
      </c>
      <c r="AR28" s="53">
        <f>IF('raw data'!AG28="fridge",1,0)</f>
        <v>1</v>
      </c>
      <c r="AS28" s="1">
        <f>IF('raw data'!AH28="cabinet",1,0)</f>
        <v>0</v>
      </c>
      <c r="AT28" s="1">
        <f>IF('raw data'!AM28='raw data'!AL28,1,0)</f>
        <v>0</v>
      </c>
      <c r="AU28" s="1">
        <f>IF('raw data'!AO28="sad",1,0)</f>
        <v>1</v>
      </c>
      <c r="AV28" s="1"/>
      <c r="AW28" s="1">
        <f t="shared" si="4"/>
        <v>0.4444444444</v>
      </c>
      <c r="AX28" s="1">
        <f t="shared" si="5"/>
        <v>0.6666666667</v>
      </c>
      <c r="AY28" s="1">
        <f t="shared" si="6"/>
        <v>0.5384615385</v>
      </c>
      <c r="AZ28" s="1">
        <f t="shared" si="7"/>
        <v>11</v>
      </c>
      <c r="BA28" s="1">
        <f t="shared" si="8"/>
        <v>1</v>
      </c>
      <c r="BB28" s="1">
        <f t="shared" si="9"/>
        <v>0</v>
      </c>
      <c r="BC28" s="1">
        <v>3.0</v>
      </c>
      <c r="BD28" s="3" t="s">
        <v>93</v>
      </c>
      <c r="BE28" s="53">
        <v>1.0</v>
      </c>
    </row>
    <row r="29" ht="14.25" customHeight="1">
      <c r="A29" s="1">
        <f>'raw data'!A29</f>
        <v>36</v>
      </c>
      <c r="B29" s="1" t="str">
        <f>'raw data'!B29</f>
        <v>LS-53</v>
      </c>
      <c r="C29" s="1" t="str">
        <f>'raw data'!C29</f>
        <v>Male</v>
      </c>
      <c r="D29" s="7">
        <f>'raw data'!D29</f>
        <v>41296</v>
      </c>
      <c r="E29" s="7">
        <f>'raw data'!E29</f>
        <v>43154</v>
      </c>
      <c r="F29" s="7">
        <f>'raw data'!F29</f>
        <v>43157</v>
      </c>
      <c r="G29" s="8">
        <f>'raw data'!G29</f>
        <v>3</v>
      </c>
      <c r="H29" s="1">
        <f>'raw data'!H29</f>
        <v>5.09</v>
      </c>
      <c r="I29" s="1" t="str">
        <f>'raw data'!I29</f>
        <v>crayon</v>
      </c>
      <c r="J29" s="1" t="str">
        <f>'raw data'!J29</f>
        <v>C2A2B2</v>
      </c>
      <c r="K29" s="2">
        <f t="shared" si="1"/>
        <v>2</v>
      </c>
      <c r="L29" s="2" t="str">
        <f>'raw data'!AV29</f>
        <v>door</v>
      </c>
      <c r="M29" s="3">
        <f t="shared" si="2"/>
        <v>5</v>
      </c>
      <c r="N29" s="3" t="str">
        <f>'raw data'!AW29</f>
        <v>temp</v>
      </c>
      <c r="O29" s="4">
        <f t="shared" si="3"/>
        <v>6</v>
      </c>
      <c r="P29" s="4" t="str">
        <f>'raw data'!AX29</f>
        <v>phone(tummy)</v>
      </c>
      <c r="Q29" s="1">
        <f>IF('raw data'!M29='raw data'!K29,1,0)</f>
        <v>0</v>
      </c>
      <c r="R29">
        <f>IF('raw data'!O29='raw data'!K29,1,IF('raw data'!O29="crayons",1,0))</f>
        <v>0</v>
      </c>
      <c r="S29" s="1">
        <f>IF('raw data'!X29='raw data'!V29,1,0)</f>
        <v>0</v>
      </c>
      <c r="T29">
        <f>IF('raw data'!Z29='raw data'!V29,1,IF('raw data'!Z29="bandaids",1,0))</f>
        <v>0</v>
      </c>
      <c r="U29" s="10">
        <f>IF('raw data'!AI29="fridge",1,0)</f>
        <v>1</v>
      </c>
      <c r="V29" s="1">
        <f>IF('raw data'!AN29&lt;&gt;"happy",0,IF('raw data'!AO29&lt;&gt;"sad", 0, 1))</f>
        <v>1</v>
      </c>
      <c r="W29" s="50" t="str">
        <f>'raw data'!R29</f>
        <v>y</v>
      </c>
      <c r="X29" s="1" t="str">
        <f>'raw data'!U29</f>
        <v>y</v>
      </c>
      <c r="Y29" s="1" t="str">
        <f>'raw data'!AC29</f>
        <v>y</v>
      </c>
      <c r="Z29" s="50" t="str">
        <f>'raw data'!AF29</f>
        <v>y</v>
      </c>
      <c r="AA29" s="50" t="str">
        <f>'raw data'!AK29</f>
        <v>n</v>
      </c>
      <c r="AB29" s="1" t="str">
        <f>'raw data'!AQ29</f>
        <v>y</v>
      </c>
      <c r="AC29" s="1" t="str">
        <f>'raw data'!Q29</f>
        <v>y</v>
      </c>
      <c r="AD29" s="1" t="str">
        <f>'raw data'!T29</f>
        <v>y</v>
      </c>
      <c r="AE29" s="1" t="str">
        <f>'raw data'!AB29</f>
        <v>y</v>
      </c>
      <c r="AF29" s="1" t="str">
        <f>'raw data'!AE29</f>
        <v>y</v>
      </c>
      <c r="AG29" s="1" t="str">
        <f>'raw data'!AJ29</f>
        <v>y</v>
      </c>
      <c r="AH29" s="1" t="str">
        <f>'raw data'!AP29</f>
        <v>y</v>
      </c>
      <c r="AI29" s="1">
        <f>IF('raw data'!AR29="y",1,0)</f>
        <v>0</v>
      </c>
      <c r="AJ29" s="1">
        <f>IF('raw data'!AD29="y",1,0)</f>
        <v>1</v>
      </c>
      <c r="AK29" s="53">
        <f>IF('raw data'!S29="n",1,0)</f>
        <v>1</v>
      </c>
      <c r="AL29" s="1">
        <f>IF('raw data'!L29="keys",1,0)</f>
        <v>1</v>
      </c>
      <c r="AM29" s="1">
        <f>IF('raw data'!N29="keys",1,0)</f>
        <v>1</v>
      </c>
      <c r="AN29" s="1">
        <f>IF('raw data'!P29="keys",1,0)</f>
        <v>1</v>
      </c>
      <c r="AO29" s="1">
        <f>IF('raw data'!W29="pencils",1,0)</f>
        <v>1</v>
      </c>
      <c r="AP29" s="1">
        <f>IF('raw data'!Y29="pencils",1,0)</f>
        <v>1</v>
      </c>
      <c r="AQ29" s="1">
        <f>IF('raw data'!AA29="pencils",1,0)</f>
        <v>0</v>
      </c>
      <c r="AR29" s="53">
        <f>IF('raw data'!AG29="fridge",1,0)</f>
        <v>1</v>
      </c>
      <c r="AS29" s="1">
        <f>IF('raw data'!AH29="cabinet",1,0)</f>
        <v>1</v>
      </c>
      <c r="AT29" s="1">
        <f>IF('raw data'!AM29='raw data'!AL29,1,0)</f>
        <v>0</v>
      </c>
      <c r="AU29" s="1">
        <f>IF('raw data'!AO29="sad",1,0)</f>
        <v>1</v>
      </c>
      <c r="AV29" s="1"/>
      <c r="AW29" s="1">
        <f t="shared" si="4"/>
        <v>0.7777777778</v>
      </c>
      <c r="AX29" s="1">
        <f t="shared" si="5"/>
        <v>0.6666666667</v>
      </c>
      <c r="AY29" s="1">
        <f t="shared" si="6"/>
        <v>0.7692307692</v>
      </c>
      <c r="AZ29" s="1">
        <f t="shared" si="7"/>
        <v>11</v>
      </c>
      <c r="BA29" s="1">
        <f t="shared" si="8"/>
        <v>1</v>
      </c>
      <c r="BB29" s="1">
        <f t="shared" si="9"/>
        <v>0</v>
      </c>
      <c r="BC29" s="1">
        <v>2.0</v>
      </c>
      <c r="BD29" s="3" t="s">
        <v>76</v>
      </c>
      <c r="BE29" s="53">
        <v>1.0</v>
      </c>
    </row>
    <row r="30" ht="14.25" customHeight="1">
      <c r="A30" s="1">
        <f>'raw data'!A30</f>
        <v>38</v>
      </c>
      <c r="B30" s="1" t="str">
        <f>'raw data'!B30</f>
        <v>LS-68</v>
      </c>
      <c r="C30" s="1" t="str">
        <f>'raw data'!C30</f>
        <v>Male</v>
      </c>
      <c r="D30" s="7">
        <f>'raw data'!D30</f>
        <v>41251</v>
      </c>
      <c r="E30" s="7">
        <f>'raw data'!E30</f>
        <v>43154</v>
      </c>
      <c r="F30" s="7">
        <f>'raw data'!F30</f>
        <v>43157</v>
      </c>
      <c r="G30" s="8">
        <f>'raw data'!G30</f>
        <v>3</v>
      </c>
      <c r="H30" s="1">
        <f>'raw data'!H30</f>
        <v>5.21</v>
      </c>
      <c r="I30" s="1" t="str">
        <f>'raw data'!I30</f>
        <v>crayon</v>
      </c>
      <c r="J30" s="1" t="str">
        <f>'raw data'!J30</f>
        <v>A1B1C1</v>
      </c>
      <c r="K30" s="2">
        <f t="shared" si="1"/>
        <v>0</v>
      </c>
      <c r="L30" s="2" t="str">
        <f>'raw data'!AV30</f>
        <v>table</v>
      </c>
      <c r="M30" s="3">
        <f t="shared" si="2"/>
        <v>2</v>
      </c>
      <c r="N30" s="3" t="str">
        <f>'raw data'!AW30</f>
        <v>temp</v>
      </c>
      <c r="O30" s="4">
        <f t="shared" si="3"/>
        <v>3</v>
      </c>
      <c r="P30" s="4" t="str">
        <f>'raw data'!AX30</f>
        <v>email(foot)</v>
      </c>
      <c r="Q30" s="1">
        <f>IF('raw data'!M30='raw data'!K30,1,0)</f>
        <v>0</v>
      </c>
      <c r="R30">
        <f>IF('raw data'!O30='raw data'!K30,1,IF('raw data'!O30="crayons",1,0))</f>
        <v>0</v>
      </c>
      <c r="S30" s="1">
        <f>IF('raw data'!X30='raw data'!V30,1,0)</f>
        <v>0</v>
      </c>
      <c r="T30">
        <f>IF('raw data'!Z30='raw data'!V30,1,IF('raw data'!Z30="bandaids",1,0))</f>
        <v>0</v>
      </c>
      <c r="U30" s="10">
        <f>IF('raw data'!AI30="fridge",1,0)</f>
        <v>0</v>
      </c>
      <c r="V30" s="1">
        <f>IF('raw data'!AN30&lt;&gt;"happy",0,IF('raw data'!AO30&lt;&gt;"sad", 0, 1))</f>
        <v>0</v>
      </c>
      <c r="W30" s="50" t="str">
        <f>'raw data'!R30</f>
        <v>n</v>
      </c>
      <c r="X30" s="1" t="str">
        <f>'raw data'!U30</f>
        <v>n</v>
      </c>
      <c r="Y30" s="1" t="str">
        <f>'raw data'!AC30</f>
        <v>y</v>
      </c>
      <c r="Z30" s="50" t="str">
        <f>'raw data'!AF30</f>
        <v>y</v>
      </c>
      <c r="AA30" s="50" t="str">
        <f>'raw data'!AK30</f>
        <v>n</v>
      </c>
      <c r="AB30" s="1" t="str">
        <f>'raw data'!AQ30</f>
        <v>n</v>
      </c>
      <c r="AC30" s="1" t="str">
        <f>'raw data'!Q30</f>
        <v>n</v>
      </c>
      <c r="AD30" s="1" t="str">
        <f>'raw data'!T30</f>
        <v>n</v>
      </c>
      <c r="AE30" s="1" t="str">
        <f>'raw data'!AB30</f>
        <v>y</v>
      </c>
      <c r="AF30" s="1" t="str">
        <f>'raw data'!AE30</f>
        <v>y</v>
      </c>
      <c r="AG30" s="1" t="str">
        <f>'raw data'!AJ30</f>
        <v>n</v>
      </c>
      <c r="AH30" s="1" t="str">
        <f>'raw data'!AP30</f>
        <v>y</v>
      </c>
      <c r="AI30" s="1">
        <f>IF('raw data'!AR30="y",1,0)</f>
        <v>0</v>
      </c>
      <c r="AJ30" s="1">
        <f>IF('raw data'!AD30="y",1,0)</f>
        <v>1</v>
      </c>
      <c r="AK30" s="53">
        <f>IF('raw data'!S30="n",1,0)</f>
        <v>1</v>
      </c>
      <c r="AL30" s="1">
        <f>IF('raw data'!L30="keys",1,0)</f>
        <v>1</v>
      </c>
      <c r="AM30" s="1">
        <f>IF('raw data'!N30="keys",1,0)</f>
        <v>1</v>
      </c>
      <c r="AN30" s="1">
        <f>IF('raw data'!P30="keys",1,0)</f>
        <v>1</v>
      </c>
      <c r="AO30" s="1">
        <f>IF('raw data'!W30="pencils",1,0)</f>
        <v>1</v>
      </c>
      <c r="AP30" s="1">
        <f>IF('raw data'!Y30="pencils",1,0)</f>
        <v>1</v>
      </c>
      <c r="AQ30" s="1">
        <f>IF('raw data'!AA30="pencils",1,0)</f>
        <v>1</v>
      </c>
      <c r="AR30" s="53">
        <f>IF('raw data'!AG30="fridge",1,0)</f>
        <v>1</v>
      </c>
      <c r="AS30" s="1">
        <f>IF('raw data'!AH30="cabinet",1,0)</f>
        <v>1</v>
      </c>
      <c r="AT30" s="1">
        <f>IF('raw data'!AM30='raw data'!AL30,1,0)</f>
        <v>1</v>
      </c>
      <c r="AU30" s="1">
        <f>IF('raw data'!AO30="sad",1,0)</f>
        <v>1</v>
      </c>
      <c r="AV30" s="1"/>
      <c r="AW30" s="1">
        <f t="shared" si="4"/>
        <v>1</v>
      </c>
      <c r="AX30" s="1">
        <f t="shared" si="5"/>
        <v>0.6666666667</v>
      </c>
      <c r="AY30" s="1">
        <f t="shared" si="6"/>
        <v>0.9230769231</v>
      </c>
      <c r="AZ30" s="1">
        <f t="shared" si="7"/>
        <v>5</v>
      </c>
      <c r="BA30" s="1">
        <f t="shared" si="8"/>
        <v>1</v>
      </c>
      <c r="BB30" s="1">
        <f t="shared" si="9"/>
        <v>0</v>
      </c>
      <c r="BC30" s="1">
        <v>1.0</v>
      </c>
      <c r="BD30" s="3" t="s">
        <v>76</v>
      </c>
      <c r="BE30" s="53">
        <v>1.0</v>
      </c>
    </row>
    <row r="31" ht="14.25" customHeight="1">
      <c r="A31" s="1">
        <f>'raw data'!A31</f>
        <v>39</v>
      </c>
      <c r="B31" s="1" t="str">
        <f>'raw data'!B31</f>
        <v>LS-37</v>
      </c>
      <c r="C31" s="1" t="str">
        <f>'raw data'!C31</f>
        <v>Male</v>
      </c>
      <c r="D31" s="7">
        <f>'raw data'!D31</f>
        <v>41240</v>
      </c>
      <c r="E31" s="7">
        <f>'raw data'!E31</f>
        <v>43154</v>
      </c>
      <c r="F31" s="7">
        <f>'raw data'!F31</f>
        <v>43157</v>
      </c>
      <c r="G31" s="8">
        <f>'raw data'!G31</f>
        <v>3</v>
      </c>
      <c r="H31" s="1">
        <f>'raw data'!H31</f>
        <v>5.24</v>
      </c>
      <c r="I31" s="1" t="str">
        <f>'raw data'!I31</f>
        <v>crayon</v>
      </c>
      <c r="J31" s="1" t="str">
        <f>'raw data'!J31</f>
        <v>C1A1B2</v>
      </c>
      <c r="K31" s="2">
        <f t="shared" si="1"/>
        <v>0</v>
      </c>
      <c r="L31" s="2" t="str">
        <f>'raw data'!AV31</f>
        <v>table</v>
      </c>
      <c r="M31" s="3">
        <f t="shared" si="2"/>
        <v>0</v>
      </c>
      <c r="N31" s="3" t="str">
        <f>'raw data'!AW31</f>
        <v>temp</v>
      </c>
      <c r="O31" s="4">
        <f t="shared" si="3"/>
        <v>0</v>
      </c>
      <c r="P31" s="4" t="str">
        <f>'raw data'!AX31</f>
        <v>phone(tummy)</v>
      </c>
      <c r="Q31" s="1">
        <f>IF('raw data'!M31='raw data'!K31,1,0)</f>
        <v>0</v>
      </c>
      <c r="R31">
        <f>IF('raw data'!O31='raw data'!K31,1,IF('raw data'!O31="crayons",1,0))</f>
        <v>0</v>
      </c>
      <c r="S31" s="1">
        <f>IF('raw data'!X31='raw data'!V31,1,0)</f>
        <v>0</v>
      </c>
      <c r="T31">
        <f>IF('raw data'!Z31='raw data'!V31,1,IF('raw data'!Z31="bandaids",1,0))</f>
        <v>0</v>
      </c>
      <c r="U31" s="10">
        <f>IF('raw data'!AI31="fridge",1,0)</f>
        <v>0</v>
      </c>
      <c r="V31" s="1">
        <f>IF('raw data'!AN31&lt;&gt;"happy",0,IF('raw data'!AO31&lt;&gt;"sad", 0, 1))</f>
        <v>0</v>
      </c>
      <c r="W31" s="50" t="str">
        <f>'raw data'!R31</f>
        <v>n</v>
      </c>
      <c r="X31" s="1" t="str">
        <f>'raw data'!U31</f>
        <v>n</v>
      </c>
      <c r="Y31" s="1" t="str">
        <f>'raw data'!AC31</f>
        <v>n</v>
      </c>
      <c r="Z31" s="50" t="str">
        <f>'raw data'!AF31</f>
        <v>n</v>
      </c>
      <c r="AA31" s="50" t="str">
        <f>'raw data'!AK31</f>
        <v>n</v>
      </c>
      <c r="AB31" s="1" t="str">
        <f>'raw data'!AQ31</f>
        <v>n</v>
      </c>
      <c r="AC31" s="1" t="str">
        <f>'raw data'!Q31</f>
        <v>n</v>
      </c>
      <c r="AD31" s="1" t="str">
        <f>'raw data'!T31</f>
        <v>n</v>
      </c>
      <c r="AE31" s="1" t="str">
        <f>'raw data'!AB31</f>
        <v>n</v>
      </c>
      <c r="AF31" s="1" t="str">
        <f>'raw data'!AE31</f>
        <v>n</v>
      </c>
      <c r="AG31" s="1" t="str">
        <f>'raw data'!AJ31</f>
        <v>n</v>
      </c>
      <c r="AH31" s="1" t="str">
        <f>'raw data'!AP31</f>
        <v>n</v>
      </c>
      <c r="AI31" s="1">
        <f>IF('raw data'!AR31="y",1,0)</f>
        <v>0</v>
      </c>
      <c r="AJ31" s="1">
        <f>IF('raw data'!AD31="y",1,0)</f>
        <v>0</v>
      </c>
      <c r="AK31" s="53">
        <f>IF('raw data'!S31="n",1,0)</f>
        <v>1</v>
      </c>
      <c r="AL31" s="1">
        <f>IF('raw data'!L31="keys",1,0)</f>
        <v>1</v>
      </c>
      <c r="AM31" s="1">
        <f>IF('raw data'!N31="keys",1,0)</f>
        <v>1</v>
      </c>
      <c r="AN31" s="1">
        <f>IF('raw data'!P31="keys",1,0)</f>
        <v>1</v>
      </c>
      <c r="AO31" s="1">
        <f>IF('raw data'!W31="pencils",1,0)</f>
        <v>1</v>
      </c>
      <c r="AP31" s="1">
        <f>IF('raw data'!Y31="pencils",1,0)</f>
        <v>1</v>
      </c>
      <c r="AQ31" s="1">
        <f>IF('raw data'!AA31="pencils",1,0)</f>
        <v>1</v>
      </c>
      <c r="AR31" s="53">
        <f>IF('raw data'!AG31="fridge",1,0)</f>
        <v>1</v>
      </c>
      <c r="AS31" s="1">
        <f>IF('raw data'!AH31="cabinet",1,0)</f>
        <v>1</v>
      </c>
      <c r="AT31" s="1">
        <f>IF('raw data'!AM31='raw data'!AL31,1,0)</f>
        <v>1</v>
      </c>
      <c r="AU31" s="1">
        <f>IF('raw data'!AO31="sad",1,0)</f>
        <v>1</v>
      </c>
      <c r="AV31" s="1"/>
      <c r="AW31" s="1">
        <f t="shared" si="4"/>
        <v>1</v>
      </c>
      <c r="AX31" s="1">
        <f t="shared" si="5"/>
        <v>0.3333333333</v>
      </c>
      <c r="AY31" s="1">
        <f t="shared" si="6"/>
        <v>0.8461538462</v>
      </c>
      <c r="AZ31" s="1">
        <f t="shared" si="7"/>
        <v>0</v>
      </c>
      <c r="BA31" s="1">
        <f t="shared" si="8"/>
        <v>1</v>
      </c>
      <c r="BB31" s="1">
        <f t="shared" si="9"/>
        <v>0</v>
      </c>
      <c r="BC31" s="1">
        <v>0.0</v>
      </c>
      <c r="BD31" s="3" t="s">
        <v>76</v>
      </c>
      <c r="BE31" s="53">
        <v>1.0</v>
      </c>
    </row>
    <row r="32" ht="14.25" customHeight="1">
      <c r="A32" s="1">
        <f>'raw data'!A32</f>
        <v>40</v>
      </c>
      <c r="B32" s="1" t="str">
        <f>'raw data'!B32</f>
        <v>LS-22</v>
      </c>
      <c r="C32" s="1" t="str">
        <f>'raw data'!C32</f>
        <v>Male</v>
      </c>
      <c r="D32" s="7">
        <f>'raw data'!D32</f>
        <v>41204</v>
      </c>
      <c r="E32" s="7">
        <f>'raw data'!E32</f>
        <v>43154</v>
      </c>
      <c r="F32" s="7">
        <f>'raw data'!F32</f>
        <v>43157</v>
      </c>
      <c r="G32" s="8">
        <f>'raw data'!G32</f>
        <v>3</v>
      </c>
      <c r="H32" s="1">
        <f>'raw data'!H32</f>
        <v>5.34</v>
      </c>
      <c r="I32" s="1" t="str">
        <f>'raw data'!I32</f>
        <v>crayon</v>
      </c>
      <c r="J32" s="1" t="str">
        <f>'raw data'!J32</f>
        <v>A2B1C1</v>
      </c>
      <c r="K32" s="2">
        <f t="shared" si="1"/>
        <v>0</v>
      </c>
      <c r="L32" s="2" t="str">
        <f>'raw data'!AV32</f>
        <v>table</v>
      </c>
      <c r="M32" s="3">
        <f t="shared" si="2"/>
        <v>4</v>
      </c>
      <c r="N32" s="3" t="str">
        <f>'raw data'!AW32</f>
        <v>temp</v>
      </c>
      <c r="O32" s="4">
        <f t="shared" si="3"/>
        <v>3</v>
      </c>
      <c r="P32" s="4" t="str">
        <f>'raw data'!AX32</f>
        <v>phone(tummy)</v>
      </c>
      <c r="Q32" s="1">
        <f>IF('raw data'!M32='raw data'!K32,1,0)</f>
        <v>0</v>
      </c>
      <c r="R32">
        <f>IF('raw data'!O32='raw data'!K32,1,IF('raw data'!O32="crayons",1,0))</f>
        <v>0</v>
      </c>
      <c r="S32" s="1">
        <f>IF('raw data'!X32='raw data'!V32,1,0)</f>
        <v>0</v>
      </c>
      <c r="T32">
        <f>IF('raw data'!Z32='raw data'!V32,1,IF('raw data'!Z32="bandaids",1,0))</f>
        <v>0</v>
      </c>
      <c r="U32" s="10">
        <f>IF('raw data'!AI32="fridge",1,0)</f>
        <v>0</v>
      </c>
      <c r="V32" s="1">
        <f>IF('raw data'!AN32&lt;&gt;"happy",0,IF('raw data'!AO32&lt;&gt;"sad", 0, 1))</f>
        <v>0</v>
      </c>
      <c r="W32" s="50" t="str">
        <f>'raw data'!R32</f>
        <v>y</v>
      </c>
      <c r="X32" s="1" t="str">
        <f>'raw data'!U32</f>
        <v>y</v>
      </c>
      <c r="Y32" s="1" t="str">
        <f>'raw data'!AC32</f>
        <v>y</v>
      </c>
      <c r="Z32" s="50" t="str">
        <f>'raw data'!AF32</f>
        <v>y</v>
      </c>
      <c r="AA32" s="50" t="str">
        <f>'raw data'!AK32</f>
        <v>n</v>
      </c>
      <c r="AB32" s="1" t="str">
        <f>'raw data'!AQ32</f>
        <v>n</v>
      </c>
      <c r="AC32" s="1" t="str">
        <f>'raw data'!Q32</f>
        <v>y</v>
      </c>
      <c r="AD32" s="1" t="str">
        <f>'raw data'!T32</f>
        <v>n</v>
      </c>
      <c r="AE32" s="1" t="str">
        <f>'raw data'!AB32</f>
        <v>n</v>
      </c>
      <c r="AF32" s="1" t="str">
        <f>'raw data'!AE32</f>
        <v>y</v>
      </c>
      <c r="AG32" s="1" t="str">
        <f>'raw data'!AJ32</f>
        <v>n</v>
      </c>
      <c r="AH32" s="1" t="str">
        <f>'raw data'!AP32</f>
        <v>y</v>
      </c>
      <c r="AI32" s="1">
        <f>IF('raw data'!AR32="y",1,0)</f>
        <v>1</v>
      </c>
      <c r="AJ32" s="1">
        <f>IF('raw data'!AD32="y",1,0)</f>
        <v>1</v>
      </c>
      <c r="AK32" s="53">
        <f>IF('raw data'!S32="n",1,0)</f>
        <v>1</v>
      </c>
      <c r="AL32" s="1">
        <f>IF('raw data'!L32="keys",1,0)</f>
        <v>1</v>
      </c>
      <c r="AM32" s="1">
        <f>IF('raw data'!N32="keys",1,0)</f>
        <v>1</v>
      </c>
      <c r="AN32" s="1">
        <f>IF('raw data'!P32="keys",1,0)</f>
        <v>1</v>
      </c>
      <c r="AO32" s="1">
        <f>IF('raw data'!W32="pencils",1,0)</f>
        <v>1</v>
      </c>
      <c r="AP32" s="1">
        <f>IF('raw data'!Y32="pencils",1,0)</f>
        <v>1</v>
      </c>
      <c r="AQ32" s="1">
        <f>IF('raw data'!AA32="pencils",1,0)</f>
        <v>1</v>
      </c>
      <c r="AR32" s="53">
        <f>IF('raw data'!AG32="fridge",1,0)</f>
        <v>1</v>
      </c>
      <c r="AS32" s="1">
        <f>IF('raw data'!AH32="cabinet",1,0)</f>
        <v>1</v>
      </c>
      <c r="AT32" s="1">
        <f>IF('raw data'!AM32='raw data'!AL32,1,0)</f>
        <v>1</v>
      </c>
      <c r="AU32" s="1">
        <f>IF('raw data'!AO32="sad",1,0)</f>
        <v>1</v>
      </c>
      <c r="AV32" s="1"/>
      <c r="AW32" s="1">
        <f t="shared" si="4"/>
        <v>1</v>
      </c>
      <c r="AX32" s="1">
        <f t="shared" si="5"/>
        <v>1</v>
      </c>
      <c r="AY32" s="1">
        <f t="shared" si="6"/>
        <v>1</v>
      </c>
      <c r="AZ32" s="1">
        <f t="shared" si="7"/>
        <v>7</v>
      </c>
      <c r="BA32" s="1">
        <f t="shared" si="8"/>
        <v>1</v>
      </c>
      <c r="BB32" s="1">
        <f t="shared" si="9"/>
        <v>0</v>
      </c>
      <c r="BC32" s="1">
        <v>2.0</v>
      </c>
      <c r="BD32" s="3" t="s">
        <v>76</v>
      </c>
      <c r="BE32" s="53">
        <v>1.0</v>
      </c>
    </row>
    <row r="33" ht="15.75" customHeight="1">
      <c r="A33" s="1">
        <f>'raw data'!A33</f>
        <v>41</v>
      </c>
      <c r="B33" s="1" t="str">
        <f>'raw data'!B33</f>
        <v>LS-33</v>
      </c>
      <c r="C33" s="1" t="str">
        <f>'raw data'!C33</f>
        <v>Male</v>
      </c>
      <c r="D33" s="7">
        <f>'raw data'!D33</f>
        <v>41174</v>
      </c>
      <c r="E33" s="7">
        <f>'raw data'!E33</f>
        <v>43160</v>
      </c>
      <c r="F33" s="7">
        <f>'raw data'!F33</f>
        <v>43164</v>
      </c>
      <c r="G33" s="8">
        <f>'raw data'!G33</f>
        <v>4</v>
      </c>
      <c r="H33" s="1">
        <f>'raw data'!H33</f>
        <v>5.44</v>
      </c>
      <c r="I33" s="1" t="str">
        <f>'raw data'!I33</f>
        <v>Andy</v>
      </c>
      <c r="J33" s="1" t="str">
        <f>'raw data'!J33</f>
        <v>A2B2C2</v>
      </c>
      <c r="K33" s="2">
        <f t="shared" si="1"/>
        <v>1</v>
      </c>
      <c r="L33" s="2" t="str">
        <f>'raw data'!AV33</f>
        <v>table</v>
      </c>
      <c r="M33" s="3">
        <f t="shared" si="2"/>
        <v>6</v>
      </c>
      <c r="N33" s="3" t="str">
        <f>'raw data'!AW33</f>
        <v>temp</v>
      </c>
      <c r="O33" s="4">
        <f t="shared" si="3"/>
        <v>0</v>
      </c>
      <c r="P33" s="4" t="str">
        <f>'raw data'!AX33</f>
        <v>email(foot)</v>
      </c>
      <c r="Q33" s="1">
        <f>IF('raw data'!M33='raw data'!K33,1,0)</f>
        <v>0</v>
      </c>
      <c r="R33">
        <f>IF('raw data'!O33='raw data'!K33,1,IF('raw data'!O33="crayons",1,0))</f>
        <v>0</v>
      </c>
      <c r="S33" s="1">
        <f>IF('raw data'!X33='raw data'!V33,1,0)</f>
        <v>1</v>
      </c>
      <c r="T33">
        <f>IF('raw data'!Z33='raw data'!V33,1,IF('raw data'!Z33="bandaids",1,0))</f>
        <v>0</v>
      </c>
      <c r="U33" s="10">
        <f>IF('raw data'!AI33="fridge",1,0)</f>
        <v>0</v>
      </c>
      <c r="V33" s="1">
        <f>IF('raw data'!AN33&lt;&gt;"happy",0,IF('raw data'!AO33&lt;&gt;"sad", 0, 1))</f>
        <v>0</v>
      </c>
      <c r="W33" s="50" t="str">
        <f>'raw data'!R33</f>
        <v>y</v>
      </c>
      <c r="X33" s="1" t="str">
        <f>'raw data'!U33</f>
        <v>y</v>
      </c>
      <c r="Y33" s="1" t="str">
        <f>'raw data'!AC33</f>
        <v>y</v>
      </c>
      <c r="Z33" s="50" t="str">
        <f>'raw data'!AF33</f>
        <v>y</v>
      </c>
      <c r="AA33" s="50" t="str">
        <f>'raw data'!AK33</f>
        <v>y</v>
      </c>
      <c r="AB33" s="1" t="str">
        <f>'raw data'!AQ33</f>
        <v>y</v>
      </c>
      <c r="AC33" s="1" t="str">
        <f>'raw data'!Q33</f>
        <v>n</v>
      </c>
      <c r="AD33" s="1" t="str">
        <f>'raw data'!T33</f>
        <v>n</v>
      </c>
      <c r="AE33" s="1" t="str">
        <f>'raw data'!AB33</f>
        <v>n</v>
      </c>
      <c r="AF33" s="1" t="str">
        <f>'raw data'!AE33</f>
        <v>n</v>
      </c>
      <c r="AG33" s="1" t="str">
        <f>'raw data'!AJ33</f>
        <v>n</v>
      </c>
      <c r="AH33" s="1" t="str">
        <f>'raw data'!AP33</f>
        <v>n</v>
      </c>
      <c r="AI33" s="1">
        <f>IF('raw data'!AR33="y",1,0)</f>
        <v>1</v>
      </c>
      <c r="AJ33" s="1">
        <f>IF('raw data'!AD33="y",1,0)</f>
        <v>1</v>
      </c>
      <c r="AK33" s="53">
        <f>IF('raw data'!S33="n",1,0)</f>
        <v>1</v>
      </c>
      <c r="AL33" s="1">
        <f>IF('raw data'!L33="keys",1,0)</f>
        <v>1</v>
      </c>
      <c r="AM33" s="1">
        <f>IF('raw data'!N33="keys",1,0)</f>
        <v>1</v>
      </c>
      <c r="AN33" s="1">
        <f>IF('raw data'!P33="keys",1,0)</f>
        <v>1</v>
      </c>
      <c r="AO33" s="1">
        <f>IF('raw data'!W33="pencils",1,0)</f>
        <v>1</v>
      </c>
      <c r="AP33" s="1">
        <f>IF('raw data'!Y33="pencils",1,0)</f>
        <v>1</v>
      </c>
      <c r="AQ33" s="1">
        <f>IF('raw data'!AA33="pencils",1,0)</f>
        <v>1</v>
      </c>
      <c r="AR33" s="53">
        <f>IF('raw data'!AG33="fridge",1,0)</f>
        <v>1</v>
      </c>
      <c r="AS33" s="1">
        <f>IF('raw data'!AH33="cabinet",1,0)</f>
        <v>0</v>
      </c>
      <c r="AT33" s="1">
        <f>IF('raw data'!AM33='raw data'!AL33,1,0)</f>
        <v>1</v>
      </c>
      <c r="AU33" s="1">
        <f>IF('raw data'!AO33="sad",1,0)</f>
        <v>1</v>
      </c>
      <c r="AV33" s="1"/>
      <c r="AW33" s="1">
        <f t="shared" si="4"/>
        <v>0.8888888889</v>
      </c>
      <c r="AX33" s="1">
        <f t="shared" si="5"/>
        <v>1</v>
      </c>
      <c r="AY33" s="1">
        <f t="shared" si="6"/>
        <v>0.9230769231</v>
      </c>
      <c r="AZ33" s="1">
        <f t="shared" si="7"/>
        <v>6</v>
      </c>
      <c r="BA33" s="1">
        <f t="shared" si="8"/>
        <v>1</v>
      </c>
      <c r="BB33" s="1">
        <f t="shared" si="9"/>
        <v>0</v>
      </c>
      <c r="BC33" s="1">
        <v>3.0</v>
      </c>
      <c r="BD33" s="3" t="s">
        <v>76</v>
      </c>
      <c r="BE33" s="53">
        <v>1.0</v>
      </c>
    </row>
    <row r="34" ht="15.75" customHeight="1">
      <c r="A34" s="1">
        <f>'raw data'!A34</f>
        <v>42</v>
      </c>
      <c r="B34" s="1" t="str">
        <f>'raw data'!B34</f>
        <v>LS-54</v>
      </c>
      <c r="C34" s="1" t="str">
        <f>'raw data'!C34</f>
        <v>Male</v>
      </c>
      <c r="D34" s="7">
        <f>'raw data'!D34</f>
        <v>40955</v>
      </c>
      <c r="E34" s="7">
        <f>'raw data'!E34</f>
        <v>43160</v>
      </c>
      <c r="F34" s="7">
        <f>'raw data'!F34</f>
        <v>43164</v>
      </c>
      <c r="G34" s="8">
        <f>'raw data'!G34</f>
        <v>4</v>
      </c>
      <c r="H34" s="1">
        <f>'raw data'!H34</f>
        <v>6.04</v>
      </c>
      <c r="I34" s="1" t="str">
        <f>'raw data'!I34</f>
        <v>Andy</v>
      </c>
      <c r="J34" s="1" t="str">
        <f>'raw data'!J34</f>
        <v>C1A1B1</v>
      </c>
      <c r="K34" s="2">
        <f t="shared" si="1"/>
        <v>3</v>
      </c>
      <c r="L34" s="2" t="str">
        <f>'raw data'!AV34</f>
        <v>door</v>
      </c>
      <c r="M34" s="3">
        <f t="shared" si="2"/>
        <v>6</v>
      </c>
      <c r="N34" s="3" t="str">
        <f>'raw data'!AW34</f>
        <v>temp</v>
      </c>
      <c r="O34" s="4">
        <f t="shared" si="3"/>
        <v>3</v>
      </c>
      <c r="P34" s="4" t="str">
        <f>'raw data'!AX34</f>
        <v>email(foot)</v>
      </c>
      <c r="Q34" s="1">
        <f>IF('raw data'!M34='raw data'!K34,1,0)</f>
        <v>0</v>
      </c>
      <c r="R34">
        <f>IF('raw data'!O34='raw data'!K34,1,IF('raw data'!O34="crayons",1,0))</f>
        <v>1</v>
      </c>
      <c r="S34" s="1">
        <f>IF('raw data'!X34='raw data'!V34,1,0)</f>
        <v>0</v>
      </c>
      <c r="T34">
        <f>IF('raw data'!Z34='raw data'!V34,1,IF('raw data'!Z34="bandaids",1,0))</f>
        <v>1</v>
      </c>
      <c r="U34" s="10">
        <f>IF('raw data'!AI34="fridge",1,0)</f>
        <v>1</v>
      </c>
      <c r="V34" s="1">
        <f>IF('raw data'!AN34&lt;&gt;"happy",0,IF('raw data'!AO34&lt;&gt;"sad", 0, 1))</f>
        <v>0</v>
      </c>
      <c r="W34" s="50" t="str">
        <f>'raw data'!R34</f>
        <v>y</v>
      </c>
      <c r="X34" s="1" t="str">
        <f>'raw data'!U34</f>
        <v>y</v>
      </c>
      <c r="Y34" s="1" t="str">
        <f>'raw data'!AC34</f>
        <v>y</v>
      </c>
      <c r="Z34" s="50" t="str">
        <f>'raw data'!AF34</f>
        <v>y</v>
      </c>
      <c r="AA34" s="50" t="str">
        <f>'raw data'!AK34</f>
        <v>y</v>
      </c>
      <c r="AB34" s="1" t="str">
        <f>'raw data'!AQ34</f>
        <v>y</v>
      </c>
      <c r="AC34" s="1" t="str">
        <f>'raw data'!Q34</f>
        <v>y</v>
      </c>
      <c r="AD34" s="1" t="str">
        <f>'raw data'!T34</f>
        <v>n</v>
      </c>
      <c r="AE34" s="1" t="str">
        <f>'raw data'!AB34</f>
        <v>y</v>
      </c>
      <c r="AF34" s="1" t="str">
        <f>'raw data'!AE34</f>
        <v>y</v>
      </c>
      <c r="AG34" s="1" t="str">
        <f>'raw data'!AJ34</f>
        <v>n</v>
      </c>
      <c r="AH34" s="1" t="str">
        <f>'raw data'!AP34</f>
        <v>n</v>
      </c>
      <c r="AI34" s="1">
        <f>IF('raw data'!AR34="y",1,0)</f>
        <v>1</v>
      </c>
      <c r="AJ34" s="1">
        <f>IF('raw data'!AD34="y",1,0)</f>
        <v>0</v>
      </c>
      <c r="AK34" s="53">
        <f>IF('raw data'!S34="n",1,0)</f>
        <v>1</v>
      </c>
      <c r="AL34" s="1">
        <f>IF('raw data'!L34="keys",1,0)</f>
        <v>1</v>
      </c>
      <c r="AM34" s="1">
        <f>IF('raw data'!N34="keys",1,0)</f>
        <v>1</v>
      </c>
      <c r="AN34" s="1">
        <f>IF('raw data'!P34="keys",1,0)</f>
        <v>1</v>
      </c>
      <c r="AO34" s="1">
        <f>IF('raw data'!W34="pencils",1,0)</f>
        <v>1</v>
      </c>
      <c r="AP34" s="1">
        <f>IF('raw data'!Y34="pencils",1,0)</f>
        <v>1</v>
      </c>
      <c r="AQ34" s="1">
        <f>IF('raw data'!AA34="pencils",1,0)</f>
        <v>1</v>
      </c>
      <c r="AR34" s="53">
        <f>IF('raw data'!AG34="fridge",1,0)</f>
        <v>1</v>
      </c>
      <c r="AS34" s="1">
        <f>IF('raw data'!AH34="cabinet",1,0)</f>
        <v>1</v>
      </c>
      <c r="AT34" s="1">
        <f>IF('raw data'!AM34='raw data'!AL34,1,0)</f>
        <v>1</v>
      </c>
      <c r="AU34" s="1">
        <f>IF('raw data'!AO34="sad",1,0)</f>
        <v>1</v>
      </c>
      <c r="AV34" s="1"/>
      <c r="AW34" s="1">
        <f t="shared" si="4"/>
        <v>1</v>
      </c>
      <c r="AX34" s="1">
        <f t="shared" si="5"/>
        <v>0.6666666667</v>
      </c>
      <c r="AY34" s="1">
        <f t="shared" si="6"/>
        <v>0.9230769231</v>
      </c>
      <c r="AZ34" s="1">
        <f t="shared" si="7"/>
        <v>9</v>
      </c>
      <c r="BA34" s="1">
        <f t="shared" si="8"/>
        <v>1</v>
      </c>
      <c r="BB34" s="1">
        <f t="shared" si="9"/>
        <v>0</v>
      </c>
      <c r="BC34" s="1">
        <v>3.0</v>
      </c>
      <c r="BD34" s="3" t="s">
        <v>76</v>
      </c>
      <c r="BE34" s="53">
        <v>1.0</v>
      </c>
    </row>
    <row r="35" ht="15.75" customHeight="1">
      <c r="A35" s="1">
        <f>'raw data'!A35</f>
        <v>43</v>
      </c>
      <c r="B35" s="1" t="str">
        <f>'raw data'!B35</f>
        <v>LS-44</v>
      </c>
      <c r="C35" s="1" t="str">
        <f>'raw data'!C35</f>
        <v>Female</v>
      </c>
      <c r="D35" s="7">
        <f>'raw data'!D35</f>
        <v>41162</v>
      </c>
      <c r="E35" s="7">
        <f>'raw data'!E35</f>
        <v>43160</v>
      </c>
      <c r="F35" s="7">
        <f>'raw data'!F35</f>
        <v>43164</v>
      </c>
      <c r="G35" s="8">
        <f>'raw data'!G35</f>
        <v>4</v>
      </c>
      <c r="H35" s="1">
        <f>'raw data'!H35</f>
        <v>5.47</v>
      </c>
      <c r="I35" s="1" t="str">
        <f>'raw data'!I35</f>
        <v>Andy</v>
      </c>
      <c r="J35" s="1" t="str">
        <f>'raw data'!J35</f>
        <v>B1C2A1</v>
      </c>
      <c r="K35" s="2">
        <f t="shared" si="1"/>
        <v>0</v>
      </c>
      <c r="L35" s="2" t="str">
        <f>'raw data'!AV35</f>
        <v>table</v>
      </c>
      <c r="M35" s="3">
        <f t="shared" si="2"/>
        <v>5</v>
      </c>
      <c r="N35" s="3" t="str">
        <f>'raw data'!AW35</f>
        <v>temp</v>
      </c>
      <c r="O35" s="4">
        <f t="shared" si="3"/>
        <v>4</v>
      </c>
      <c r="P35" s="4" t="str">
        <f>'raw data'!AX35</f>
        <v>phone(tummy)</v>
      </c>
      <c r="Q35" s="1">
        <f>IF('raw data'!M35='raw data'!K35,1,0)</f>
        <v>0</v>
      </c>
      <c r="R35">
        <f>IF('raw data'!O35='raw data'!K35,1,IF('raw data'!O35="crayons",1,0))</f>
        <v>0</v>
      </c>
      <c r="S35" s="1">
        <f>IF('raw data'!X35='raw data'!V35,1,0)</f>
        <v>0</v>
      </c>
      <c r="T35">
        <f>IF('raw data'!Z35='raw data'!V35,1,IF('raw data'!Z35="bandaids",1,0))</f>
        <v>0</v>
      </c>
      <c r="U35" s="10">
        <f>IF('raw data'!AI35="fridge",1,0)</f>
        <v>0</v>
      </c>
      <c r="V35" s="1">
        <f>IF('raw data'!AN35&lt;&gt;"happy",0,IF('raw data'!AO35&lt;&gt;"sad", 0, 1))</f>
        <v>0</v>
      </c>
      <c r="W35" s="50" t="str">
        <f>'raw data'!R35</f>
        <v>y</v>
      </c>
      <c r="X35" s="1" t="str">
        <f>'raw data'!U35</f>
        <v>y</v>
      </c>
      <c r="Y35" s="1" t="str">
        <f>'raw data'!AC35</f>
        <v>y</v>
      </c>
      <c r="Z35" s="50" t="str">
        <f>'raw data'!AF35</f>
        <v>y</v>
      </c>
      <c r="AA35" s="50" t="str">
        <f>'raw data'!AK35</f>
        <v>y</v>
      </c>
      <c r="AB35" s="1" t="str">
        <f>'raw data'!AQ35</f>
        <v>n</v>
      </c>
      <c r="AC35" s="1" t="str">
        <f>'raw data'!Q35</f>
        <v>n</v>
      </c>
      <c r="AD35" s="1" t="str">
        <f>'raw data'!T35</f>
        <v>y</v>
      </c>
      <c r="AE35" s="1" t="str">
        <f>'raw data'!AB35</f>
        <v>n</v>
      </c>
      <c r="AF35" s="1" t="str">
        <f>'raw data'!AE35</f>
        <v>y</v>
      </c>
      <c r="AG35" s="1" t="str">
        <f>'raw data'!AJ35</f>
        <v>y</v>
      </c>
      <c r="AH35" s="1" t="str">
        <f>'raw data'!AP35</f>
        <v>y</v>
      </c>
      <c r="AI35" s="1">
        <f>IF('raw data'!AR35="y",1,0)</f>
        <v>1</v>
      </c>
      <c r="AJ35" s="1">
        <f>IF('raw data'!AD35="y",1,0)</f>
        <v>1</v>
      </c>
      <c r="AK35" s="53">
        <f>IF('raw data'!S35="n",1,0)</f>
        <v>1</v>
      </c>
      <c r="AL35" s="1">
        <f>IF('raw data'!L35="keys",1,0)</f>
        <v>1</v>
      </c>
      <c r="AM35" s="1">
        <f>IF('raw data'!N35="keys",1,0)</f>
        <v>1</v>
      </c>
      <c r="AN35" s="1">
        <f>IF('raw data'!P35="keys",1,0)</f>
        <v>1</v>
      </c>
      <c r="AO35" s="1">
        <f>IF('raw data'!W35="pencils",1,0)</f>
        <v>1</v>
      </c>
      <c r="AP35" s="1">
        <f>IF('raw data'!Y35="pencils",1,0)</f>
        <v>1</v>
      </c>
      <c r="AQ35" s="1">
        <f>IF('raw data'!AA35="pencils",1,0)</f>
        <v>1</v>
      </c>
      <c r="AR35" s="53">
        <f>IF('raw data'!AG35="fridge",1,0)</f>
        <v>1</v>
      </c>
      <c r="AS35" s="1">
        <f>IF('raw data'!AH35="cabinet",1,0)</f>
        <v>0</v>
      </c>
      <c r="AT35" s="1">
        <f>IF('raw data'!AM35='raw data'!AL35,1,0)</f>
        <v>1</v>
      </c>
      <c r="AU35" s="1">
        <f>IF('raw data'!AO35="sad",1,0)</f>
        <v>1</v>
      </c>
      <c r="AV35" s="1"/>
      <c r="AW35" s="1">
        <f t="shared" si="4"/>
        <v>0.8888888889</v>
      </c>
      <c r="AX35" s="1">
        <f t="shared" si="5"/>
        <v>1</v>
      </c>
      <c r="AY35" s="1">
        <f t="shared" si="6"/>
        <v>0.9230769231</v>
      </c>
      <c r="AZ35" s="1">
        <f t="shared" si="7"/>
        <v>9</v>
      </c>
      <c r="BA35" s="1">
        <f t="shared" si="8"/>
        <v>1</v>
      </c>
      <c r="BB35" s="1">
        <f t="shared" si="9"/>
        <v>0</v>
      </c>
      <c r="BC35" s="1">
        <v>3.0</v>
      </c>
      <c r="BD35" s="3" t="s">
        <v>76</v>
      </c>
      <c r="BE35" s="53">
        <v>1.0</v>
      </c>
    </row>
    <row r="36" ht="15.75" customHeight="1">
      <c r="A36" s="1">
        <f>'raw data'!A36</f>
        <v>44</v>
      </c>
      <c r="B36" s="1" t="str">
        <f>'raw data'!B36</f>
        <v>LS-34</v>
      </c>
      <c r="C36" s="1" t="str">
        <f>'raw data'!C36</f>
        <v>Female</v>
      </c>
      <c r="D36" s="7">
        <f>'raw data'!D36</f>
        <v>41054</v>
      </c>
      <c r="E36" s="7">
        <f>'raw data'!E36</f>
        <v>43160</v>
      </c>
      <c r="F36" s="7">
        <f>'raw data'!F36</f>
        <v>43164</v>
      </c>
      <c r="G36" s="8">
        <f>'raw data'!G36</f>
        <v>4</v>
      </c>
      <c r="H36" s="1">
        <f>'raw data'!H36</f>
        <v>5.77</v>
      </c>
      <c r="I36" s="1" t="str">
        <f>'raw data'!I36</f>
        <v>Andy</v>
      </c>
      <c r="J36" s="1" t="str">
        <f>'raw data'!J36</f>
        <v>C2A2B1</v>
      </c>
      <c r="K36" s="2">
        <f t="shared" si="1"/>
        <v>6</v>
      </c>
      <c r="L36" s="2" t="str">
        <f>'raw data'!AV36</f>
        <v>door</v>
      </c>
      <c r="M36" s="3">
        <f t="shared" si="2"/>
        <v>5</v>
      </c>
      <c r="N36" s="3" t="str">
        <f>'raw data'!AW36</f>
        <v>breakfast</v>
      </c>
      <c r="O36" s="4">
        <f t="shared" si="3"/>
        <v>2</v>
      </c>
      <c r="P36" s="4" t="str">
        <f>'raw data'!AX36</f>
        <v>email(foot)</v>
      </c>
      <c r="Q36" s="1">
        <f>IF('raw data'!M36='raw data'!K36,1,0)</f>
        <v>1</v>
      </c>
      <c r="R36">
        <f>IF('raw data'!O36='raw data'!K36,1,IF('raw data'!O36="crayons",1,0))</f>
        <v>1</v>
      </c>
      <c r="S36" s="1">
        <f>IF('raw data'!X36='raw data'!V36,1,0)</f>
        <v>1</v>
      </c>
      <c r="T36">
        <f>IF('raw data'!Z36='raw data'!V36,1,IF('raw data'!Z36="bandaids",1,0))</f>
        <v>1</v>
      </c>
      <c r="U36" s="10">
        <f>IF('raw data'!AI36="fridge",1,0)</f>
        <v>1</v>
      </c>
      <c r="V36" s="1">
        <f>IF('raw data'!AN36&lt;&gt;"happy",0,IF('raw data'!AO36&lt;&gt;"sad", 0, 1))</f>
        <v>1</v>
      </c>
      <c r="W36" s="50" t="str">
        <f>'raw data'!R36</f>
        <v>y</v>
      </c>
      <c r="X36" s="1" t="str">
        <f>'raw data'!U36</f>
        <v>y</v>
      </c>
      <c r="Y36" s="1" t="str">
        <f>'raw data'!AC36</f>
        <v>n</v>
      </c>
      <c r="Z36" s="50" t="str">
        <f>'raw data'!AF36</f>
        <v>y</v>
      </c>
      <c r="AA36" s="50" t="str">
        <f>'raw data'!AK36</f>
        <v>y</v>
      </c>
      <c r="AB36" s="1" t="str">
        <f>'raw data'!AQ36</f>
        <v>y</v>
      </c>
      <c r="AC36" s="1" t="str">
        <f>'raw data'!Q36</f>
        <v>n</v>
      </c>
      <c r="AD36" s="1" t="str">
        <f>'raw data'!T36</f>
        <v>n</v>
      </c>
      <c r="AE36" s="1" t="str">
        <f>'raw data'!AB36</f>
        <v>y</v>
      </c>
      <c r="AF36" s="1" t="str">
        <f>'raw data'!AE36</f>
        <v>y</v>
      </c>
      <c r="AG36" s="1" t="str">
        <f>'raw data'!AJ36</f>
        <v>n</v>
      </c>
      <c r="AH36" s="1" t="str">
        <f>'raw data'!AP36</f>
        <v>n</v>
      </c>
      <c r="AI36" s="1">
        <f>IF('raw data'!AR36="y",1,0)</f>
        <v>1</v>
      </c>
      <c r="AJ36" s="1">
        <f>IF('raw data'!AD36="y",1,0)</f>
        <v>1</v>
      </c>
      <c r="AK36" s="53">
        <f>IF('raw data'!S36="n",1,0)</f>
        <v>1</v>
      </c>
      <c r="AL36" s="1">
        <f>IF('raw data'!L36="keys",1,0)</f>
        <v>1</v>
      </c>
      <c r="AM36" s="1">
        <f>IF('raw data'!N36="keys",1,0)</f>
        <v>1</v>
      </c>
      <c r="AN36" s="1">
        <f>IF('raw data'!P36="keys",1,0)</f>
        <v>1</v>
      </c>
      <c r="AO36" s="1">
        <f>IF('raw data'!W36="pencils",1,0)</f>
        <v>1</v>
      </c>
      <c r="AP36" s="1">
        <f>IF('raw data'!Y36="pencils",1,0)</f>
        <v>1</v>
      </c>
      <c r="AQ36" s="1">
        <f>IF('raw data'!AA36="pencils",1,0)</f>
        <v>1</v>
      </c>
      <c r="AR36" s="53">
        <f>IF('raw data'!AG36="fridge",1,0)</f>
        <v>1</v>
      </c>
      <c r="AS36" s="1">
        <f>IF('raw data'!AH36="cabinet",1,0)</f>
        <v>1</v>
      </c>
      <c r="AT36" s="1">
        <f>IF('raw data'!AM36='raw data'!AL36,1,0)</f>
        <v>1</v>
      </c>
      <c r="AU36" s="1">
        <f>IF('raw data'!AO36="sad",1,0)</f>
        <v>1</v>
      </c>
      <c r="AV36" s="1"/>
      <c r="AW36" s="1">
        <f t="shared" si="4"/>
        <v>1</v>
      </c>
      <c r="AX36" s="1">
        <f t="shared" si="5"/>
        <v>1</v>
      </c>
      <c r="AY36" s="1">
        <f t="shared" si="6"/>
        <v>1</v>
      </c>
      <c r="AZ36" s="1">
        <f t="shared" si="7"/>
        <v>7</v>
      </c>
      <c r="BA36" s="1">
        <f t="shared" si="8"/>
        <v>1</v>
      </c>
      <c r="BB36" s="1">
        <f t="shared" si="9"/>
        <v>0</v>
      </c>
      <c r="BC36" s="1">
        <v>3.0</v>
      </c>
      <c r="BD36" s="3" t="s">
        <v>93</v>
      </c>
      <c r="BE36" s="53">
        <v>1.0</v>
      </c>
    </row>
    <row r="37" ht="15.75" customHeight="1">
      <c r="A37" s="1">
        <f>'raw data'!A37</f>
        <v>45</v>
      </c>
      <c r="B37" s="1" t="str">
        <f>'raw data'!B37</f>
        <v>LS-3</v>
      </c>
      <c r="C37" s="1" t="str">
        <f>'raw data'!C37</f>
        <v>Female</v>
      </c>
      <c r="D37" s="7">
        <f>'raw data'!D37</f>
        <v>41046</v>
      </c>
      <c r="E37" s="7">
        <f>'raw data'!E37</f>
        <v>43160</v>
      </c>
      <c r="F37" s="7">
        <f>'raw data'!F37</f>
        <v>43164</v>
      </c>
      <c r="G37" s="8">
        <f>'raw data'!G37</f>
        <v>4</v>
      </c>
      <c r="H37" s="1">
        <f>'raw data'!H37</f>
        <v>5.79</v>
      </c>
      <c r="I37" s="1" t="str">
        <f>'raw data'!I37</f>
        <v>Andy</v>
      </c>
      <c r="J37" s="1" t="str">
        <f>'raw data'!J37</f>
        <v>B2C1A2</v>
      </c>
      <c r="K37" s="2">
        <f t="shared" si="1"/>
        <v>4</v>
      </c>
      <c r="L37" s="2" t="str">
        <f>'raw data'!AV37</f>
        <v>table</v>
      </c>
      <c r="M37" s="3">
        <f t="shared" si="2"/>
        <v>6</v>
      </c>
      <c r="N37" s="3" t="str">
        <f>'raw data'!AW37</f>
        <v>temp</v>
      </c>
      <c r="O37" s="4">
        <f t="shared" si="3"/>
        <v>5</v>
      </c>
      <c r="P37" s="4" t="str">
        <f>'raw data'!AX37</f>
        <v>email(foot)</v>
      </c>
      <c r="Q37" s="1">
        <f>IF('raw data'!M37='raw data'!K37,1,0)</f>
        <v>0</v>
      </c>
      <c r="R37">
        <f>IF('raw data'!O37='raw data'!K37,1,IF('raw data'!O37="crayons",1,0))</f>
        <v>1</v>
      </c>
      <c r="S37" s="1">
        <f>IF('raw data'!X37='raw data'!V37,1,0)</f>
        <v>0</v>
      </c>
      <c r="T37">
        <f>IF('raw data'!Z37='raw data'!V37,1,IF('raw data'!Z37="bandaids",1,0))</f>
        <v>1</v>
      </c>
      <c r="U37" s="10">
        <f>IF('raw data'!AI37="fridge",1,0)</f>
        <v>1</v>
      </c>
      <c r="V37" s="1">
        <f>IF('raw data'!AN37&lt;&gt;"happy",0,IF('raw data'!AO37&lt;&gt;"sad", 0, 1))</f>
        <v>1</v>
      </c>
      <c r="W37" s="50" t="str">
        <f>'raw data'!R37</f>
        <v>y</v>
      </c>
      <c r="X37" s="1" t="str">
        <f>'raw data'!U37</f>
        <v>y</v>
      </c>
      <c r="Y37" s="1" t="str">
        <f>'raw data'!AC37</f>
        <v>y</v>
      </c>
      <c r="Z37" s="50" t="str">
        <f>'raw data'!AF37</f>
        <v>y</v>
      </c>
      <c r="AA37" s="50" t="str">
        <f>'raw data'!AK37</f>
        <v>y</v>
      </c>
      <c r="AB37" s="1" t="str">
        <f>'raw data'!AQ37</f>
        <v>y</v>
      </c>
      <c r="AC37" s="1" t="str">
        <f>'raw data'!Q37</f>
        <v>y</v>
      </c>
      <c r="AD37" s="1" t="str">
        <f>'raw data'!T37</f>
        <v>y</v>
      </c>
      <c r="AE37" s="1" t="str">
        <f>'raw data'!AB37</f>
        <v>y</v>
      </c>
      <c r="AF37" s="1" t="str">
        <f>'raw data'!AE37</f>
        <v>y</v>
      </c>
      <c r="AG37" s="1" t="str">
        <f>'raw data'!AJ37</f>
        <v>y</v>
      </c>
      <c r="AH37" s="1" t="str">
        <f>'raw data'!AP37</f>
        <v>n</v>
      </c>
      <c r="AI37" s="1">
        <f>IF('raw data'!AR37="y",1,0)</f>
        <v>0</v>
      </c>
      <c r="AJ37" s="1">
        <f>IF('raw data'!AD37="y",1,0)</f>
        <v>1</v>
      </c>
      <c r="AK37" s="53">
        <f>IF('raw data'!S37="n",1,0)</f>
        <v>0</v>
      </c>
      <c r="AL37" s="1">
        <f>IF('raw data'!L37="keys",1,0)</f>
        <v>1</v>
      </c>
      <c r="AM37" s="1">
        <f>IF('raw data'!N37="keys",1,0)</f>
        <v>1</v>
      </c>
      <c r="AN37" s="1">
        <f>IF('raw data'!P37="keys",1,0)</f>
        <v>1</v>
      </c>
      <c r="AO37" s="1">
        <f>IF('raw data'!W37="pencils",1,0)</f>
        <v>1</v>
      </c>
      <c r="AP37" s="1">
        <f>IF('raw data'!Y37="pencils",1,0)</f>
        <v>1</v>
      </c>
      <c r="AQ37" s="1">
        <f>IF('raw data'!AA37="pencils",1,0)</f>
        <v>1</v>
      </c>
      <c r="AR37" s="53">
        <f>IF('raw data'!AG37="fridge",1,0)</f>
        <v>1</v>
      </c>
      <c r="AS37" s="1">
        <f>IF('raw data'!AH37="cabinet",1,0)</f>
        <v>1</v>
      </c>
      <c r="AT37" s="1">
        <f>IF('raw data'!AM37='raw data'!AL37,1,0)</f>
        <v>1</v>
      </c>
      <c r="AU37" s="1">
        <f>IF('raw data'!AO37="sad",1,0)</f>
        <v>1</v>
      </c>
      <c r="AV37" s="1"/>
      <c r="AW37" s="1">
        <f t="shared" si="4"/>
        <v>1</v>
      </c>
      <c r="AX37" s="1">
        <f t="shared" si="5"/>
        <v>0.3333333333</v>
      </c>
      <c r="AY37" s="1">
        <f t="shared" si="6"/>
        <v>0.8461538462</v>
      </c>
      <c r="AZ37" s="1">
        <f t="shared" si="7"/>
        <v>11</v>
      </c>
      <c r="BA37" s="1">
        <f t="shared" si="8"/>
        <v>0</v>
      </c>
      <c r="BB37" s="1">
        <f t="shared" si="9"/>
        <v>1</v>
      </c>
      <c r="BC37" s="1">
        <v>3.0</v>
      </c>
      <c r="BD37" s="3" t="s">
        <v>76</v>
      </c>
      <c r="BE37" s="53">
        <v>0.0</v>
      </c>
    </row>
    <row r="38" ht="15.75" customHeight="1">
      <c r="A38" s="1">
        <f>'raw data'!A38</f>
        <v>50</v>
      </c>
      <c r="B38" s="1" t="str">
        <f>'raw data'!B38</f>
        <v>RL-11</v>
      </c>
      <c r="C38" s="1" t="str">
        <f>'raw data'!C38</f>
        <v>Female</v>
      </c>
      <c r="D38" s="7">
        <f>'raw data'!D38</f>
        <v>41196</v>
      </c>
      <c r="E38" s="7">
        <f>'raw data'!E38</f>
        <v>43199</v>
      </c>
      <c r="F38" s="7">
        <f>'raw data'!F38</f>
        <v>43202</v>
      </c>
      <c r="G38" s="8">
        <f>'raw data'!G38</f>
        <v>3</v>
      </c>
      <c r="H38" s="1">
        <f>'raw data'!H38</f>
        <v>5.49</v>
      </c>
      <c r="I38" s="1" t="str">
        <f>'raw data'!I38</f>
        <v>Andy</v>
      </c>
      <c r="J38" s="1" t="str">
        <f>'raw data'!J38</f>
        <v>A1B2C1</v>
      </c>
      <c r="K38" s="2">
        <f t="shared" si="1"/>
        <v>2</v>
      </c>
      <c r="L38" s="2" t="s">
        <v>75</v>
      </c>
      <c r="M38" s="3">
        <f t="shared" si="2"/>
        <v>5</v>
      </c>
      <c r="N38" s="3" t="str">
        <f>'raw data'!AW38</f>
        <v>temp</v>
      </c>
      <c r="O38" s="4">
        <f t="shared" si="3"/>
        <v>4</v>
      </c>
      <c r="P38" s="4" t="str">
        <f>'raw data'!AX38</f>
        <v>email(foot)</v>
      </c>
      <c r="Q38" s="1">
        <f>IF('raw data'!M38='raw data'!K38,1,0)</f>
        <v>1</v>
      </c>
      <c r="R38">
        <f>IF('raw data'!O38='raw data'!K38,1,IF('raw data'!O38="crayons",1,0))</f>
        <v>1</v>
      </c>
      <c r="S38" s="1">
        <f>IF('raw data'!X38='raw data'!V38,1,0)</f>
        <v>0</v>
      </c>
      <c r="T38">
        <f>IF('raw data'!Z38='raw data'!V38,1,IF('raw data'!Z38="bandaids",1,0))</f>
        <v>0</v>
      </c>
      <c r="U38" s="10">
        <f>IF('raw data'!AI38="fridge",1,0)</f>
        <v>0</v>
      </c>
      <c r="V38" s="1">
        <f>IF('raw data'!AN38&lt;&gt;"happy",0,IF('raw data'!AO38&lt;&gt;"sad", 0, 1))</f>
        <v>0</v>
      </c>
      <c r="W38" s="50" t="str">
        <f>'raw data'!R38</f>
        <v>y</v>
      </c>
      <c r="X38" s="1" t="str">
        <f>'raw data'!U38</f>
        <v>y</v>
      </c>
      <c r="Y38" s="1" t="str">
        <f>'raw data'!AC38</f>
        <v>y</v>
      </c>
      <c r="Z38" s="50" t="str">
        <f>'raw data'!AF38</f>
        <v>y</v>
      </c>
      <c r="AA38" s="50" t="str">
        <f>'raw data'!AK38</f>
        <v>y</v>
      </c>
      <c r="AB38" s="1" t="str">
        <f>'raw data'!AQ38</f>
        <v>n</v>
      </c>
      <c r="AC38" s="1" t="str">
        <f>'raw data'!Q38</f>
        <v>y</v>
      </c>
      <c r="AD38" s="1" t="str">
        <f>'raw data'!T38</f>
        <v>y</v>
      </c>
      <c r="AE38" s="1" t="str">
        <f>'raw data'!AB38</f>
        <v>y</v>
      </c>
      <c r="AF38" s="1" t="str">
        <f>'raw data'!AE38</f>
        <v>y</v>
      </c>
      <c r="AG38" s="1" t="str">
        <f>'raw data'!AJ38</f>
        <v>n</v>
      </c>
      <c r="AH38" s="1" t="str">
        <f>'raw data'!AP38</f>
        <v>n</v>
      </c>
      <c r="AI38" s="1">
        <f>IF('raw data'!AR38="y",1,0)</f>
        <v>1</v>
      </c>
      <c r="AJ38" s="1">
        <f>IF('raw data'!AD38="y",1,0)</f>
        <v>0</v>
      </c>
      <c r="AK38" s="53">
        <f>IF('raw data'!S38="n",1,0)</f>
        <v>1</v>
      </c>
      <c r="AL38" s="1">
        <f>IF('raw data'!L38="keys",1,0)</f>
        <v>1</v>
      </c>
      <c r="AM38" s="1">
        <f>IF('raw data'!N38="keys",1,0)</f>
        <v>1</v>
      </c>
      <c r="AN38" s="1">
        <f>IF('raw data'!P38="keys",1,0)</f>
        <v>1</v>
      </c>
      <c r="AO38" s="1">
        <f>IF('raw data'!W38="pencils",1,0)</f>
        <v>1</v>
      </c>
      <c r="AP38" s="1">
        <f>IF('raw data'!Y38="pencils",1,0)</f>
        <v>1</v>
      </c>
      <c r="AQ38" s="1">
        <f>IF('raw data'!AA38="pencils",1,0)</f>
        <v>0</v>
      </c>
      <c r="AR38" s="53">
        <f>IF('raw data'!AG38="fridge",1,0)</f>
        <v>1</v>
      </c>
      <c r="AS38" s="1">
        <f>IF('raw data'!AH38="cabinet",1,0)</f>
        <v>1</v>
      </c>
      <c r="AT38" s="1">
        <f>IF('raw data'!AM38='raw data'!AL38,1,0)</f>
        <v>1</v>
      </c>
      <c r="AU38" s="1">
        <f>IF('raw data'!AO38="sad",1,0)</f>
        <v>1</v>
      </c>
      <c r="AV38" s="1"/>
      <c r="AW38" s="1">
        <f t="shared" si="4"/>
        <v>0.8888888889</v>
      </c>
      <c r="AX38" s="1">
        <f t="shared" si="5"/>
        <v>0.6666666667</v>
      </c>
      <c r="AY38" s="1">
        <f t="shared" si="6"/>
        <v>0.8461538462</v>
      </c>
      <c r="AZ38" s="1">
        <f t="shared" si="7"/>
        <v>9</v>
      </c>
      <c r="BA38" s="1">
        <f t="shared" si="8"/>
        <v>1</v>
      </c>
      <c r="BB38" s="1">
        <f t="shared" si="9"/>
        <v>0</v>
      </c>
      <c r="BC38" s="1">
        <v>3.0</v>
      </c>
      <c r="BD38" s="3" t="s">
        <v>76</v>
      </c>
      <c r="BE38" s="53">
        <v>1.0</v>
      </c>
    </row>
    <row r="39" ht="15.75" customHeight="1">
      <c r="A39" s="1">
        <f>'raw data'!A39</f>
        <v>51</v>
      </c>
      <c r="B39" s="1" t="str">
        <f>'raw data'!B39</f>
        <v>RL-8</v>
      </c>
      <c r="C39" s="1" t="str">
        <f>'raw data'!C39</f>
        <v>Female</v>
      </c>
      <c r="D39" s="7">
        <f>'raw data'!D39</f>
        <v>41329</v>
      </c>
      <c r="E39" s="7">
        <f>'raw data'!E39</f>
        <v>43199</v>
      </c>
      <c r="F39" s="7">
        <f>'raw data'!F39</f>
        <v>43202</v>
      </c>
      <c r="G39" s="8">
        <f>'raw data'!G39</f>
        <v>3</v>
      </c>
      <c r="H39" s="1">
        <f>'raw data'!H39</f>
        <v>5.12</v>
      </c>
      <c r="I39" s="1" t="str">
        <f>'raw data'!I39</f>
        <v>Andy</v>
      </c>
      <c r="J39" s="1" t="str">
        <f>'raw data'!J39</f>
        <v>C2A1B2</v>
      </c>
      <c r="K39" s="2">
        <f t="shared" si="1"/>
        <v>5</v>
      </c>
      <c r="L39" s="2" t="str">
        <f>'raw data'!AV39</f>
        <v>door</v>
      </c>
      <c r="M39" s="3">
        <f t="shared" si="2"/>
        <v>6</v>
      </c>
      <c r="N39" s="3" t="str">
        <f>'raw data'!AW39</f>
        <v>temp</v>
      </c>
      <c r="O39" s="4">
        <f t="shared" si="3"/>
        <v>4</v>
      </c>
      <c r="P39" s="4" t="str">
        <f>'raw data'!AX39</f>
        <v>phone(tummy)</v>
      </c>
      <c r="Q39" s="1">
        <f>IF('raw data'!M39='raw data'!K39,1,0)</f>
        <v>1</v>
      </c>
      <c r="R39">
        <f>IF('raw data'!O39='raw data'!K39,1,IF('raw data'!O39="crayons",1,0))</f>
        <v>1</v>
      </c>
      <c r="S39" s="1">
        <f>IF('raw data'!X39='raw data'!V39,1,0)</f>
        <v>1</v>
      </c>
      <c r="T39">
        <f>IF('raw data'!Z39='raw data'!V39,1,IF('raw data'!Z39="bandaids",1,0))</f>
        <v>1</v>
      </c>
      <c r="U39" s="10">
        <f>IF('raw data'!AI39="fridge",1,0)</f>
        <v>1</v>
      </c>
      <c r="V39" s="1">
        <f>IF('raw data'!AN39&lt;&gt;"happy",0,IF('raw data'!AO39&lt;&gt;"sad", 0, 1))</f>
        <v>0</v>
      </c>
      <c r="W39" s="50" t="str">
        <f>'raw data'!R39</f>
        <v>y</v>
      </c>
      <c r="X39" s="1" t="str">
        <f>'raw data'!U39</f>
        <v>y</v>
      </c>
      <c r="Y39" s="1" t="str">
        <f>'raw data'!AC39</f>
        <v>y</v>
      </c>
      <c r="Z39" s="50" t="str">
        <f>'raw data'!AF39</f>
        <v>y</v>
      </c>
      <c r="AA39" s="50" t="str">
        <f>'raw data'!AK39</f>
        <v>y</v>
      </c>
      <c r="AB39" s="1" t="str">
        <f>'raw data'!AQ39</f>
        <v>y</v>
      </c>
      <c r="AC39" s="1" t="str">
        <f>'raw data'!Q39</f>
        <v>y</v>
      </c>
      <c r="AD39" s="1" t="str">
        <f>'raw data'!T39</f>
        <v>n</v>
      </c>
      <c r="AE39" s="1" t="str">
        <f>'raw data'!AB39</f>
        <v>y</v>
      </c>
      <c r="AF39" s="1" t="str">
        <f>'raw data'!AE39</f>
        <v>y</v>
      </c>
      <c r="AG39" s="1" t="str">
        <f>'raw data'!AJ39</f>
        <v>y</v>
      </c>
      <c r="AH39" s="1" t="str">
        <f>'raw data'!AP39</f>
        <v>n</v>
      </c>
      <c r="AI39" s="1">
        <f>IF('raw data'!AR39="y",1,0)</f>
        <v>1</v>
      </c>
      <c r="AJ39" s="1">
        <f>IF('raw data'!AD39="y",1,0)</f>
        <v>1</v>
      </c>
      <c r="AK39" s="53">
        <f>IF('raw data'!S39="n",1,0)</f>
        <v>1</v>
      </c>
      <c r="AL39" s="1">
        <f>IF('raw data'!L39="keys",1,0)</f>
        <v>1</v>
      </c>
      <c r="AM39" s="1">
        <f>IF('raw data'!N39="keys",1,0)</f>
        <v>1</v>
      </c>
      <c r="AN39" s="1">
        <f>IF('raw data'!P39="keys",1,0)</f>
        <v>1</v>
      </c>
      <c r="AO39" s="1">
        <f>IF('raw data'!W39="pencils",1,0)</f>
        <v>1</v>
      </c>
      <c r="AP39" s="1">
        <f>IF('raw data'!Y39="pencils",1,0)</f>
        <v>1</v>
      </c>
      <c r="AQ39" s="1">
        <f>IF('raw data'!AA39="pencils",1,0)</f>
        <v>1</v>
      </c>
      <c r="AR39" s="53">
        <f>IF('raw data'!AG39="fridge",1,0)</f>
        <v>1</v>
      </c>
      <c r="AS39" s="1">
        <f>IF('raw data'!AH39="cabinet",1,0)</f>
        <v>1</v>
      </c>
      <c r="AT39" s="1">
        <f>IF('raw data'!AM39='raw data'!AL39,1,0)</f>
        <v>1</v>
      </c>
      <c r="AU39" s="1">
        <f>IF('raw data'!AO39="sad",1,0)</f>
        <v>1</v>
      </c>
      <c r="AV39" s="1"/>
      <c r="AW39" s="1">
        <f t="shared" si="4"/>
        <v>1</v>
      </c>
      <c r="AX39" s="1">
        <f t="shared" si="5"/>
        <v>1</v>
      </c>
      <c r="AY39" s="1">
        <f t="shared" si="6"/>
        <v>1</v>
      </c>
      <c r="AZ39" s="1">
        <f t="shared" si="7"/>
        <v>10</v>
      </c>
      <c r="BA39" s="1">
        <f t="shared" si="8"/>
        <v>1</v>
      </c>
      <c r="BB39" s="1">
        <f t="shared" si="9"/>
        <v>0</v>
      </c>
      <c r="BC39" s="1">
        <v>3.0</v>
      </c>
      <c r="BD39" s="3" t="s">
        <v>76</v>
      </c>
      <c r="BE39" s="53">
        <v>1.0</v>
      </c>
    </row>
    <row r="40" ht="15.75" customHeight="1">
      <c r="A40" s="1">
        <f>'raw data'!A40</f>
        <v>52</v>
      </c>
      <c r="B40" s="1" t="str">
        <f>'raw data'!B40</f>
        <v>RL-1</v>
      </c>
      <c r="C40" s="1" t="str">
        <f>'raw data'!C40</f>
        <v>Male</v>
      </c>
      <c r="D40" s="7">
        <f>'raw data'!D40</f>
        <v>41346</v>
      </c>
      <c r="E40" s="7">
        <f>'raw data'!E40</f>
        <v>43199</v>
      </c>
      <c r="F40" s="7">
        <f>'raw data'!F40</f>
        <v>43202</v>
      </c>
      <c r="G40" s="8">
        <f>'raw data'!G40</f>
        <v>3</v>
      </c>
      <c r="H40" s="1">
        <f>'raw data'!H40</f>
        <v>5.08</v>
      </c>
      <c r="I40" s="1" t="str">
        <f>'raw data'!I40</f>
        <v>Andy</v>
      </c>
      <c r="J40" s="1" t="str">
        <f>'raw data'!J40</f>
        <v>B1C1A2</v>
      </c>
      <c r="K40" s="2">
        <f t="shared" si="1"/>
        <v>5</v>
      </c>
      <c r="L40" s="2" t="str">
        <f>'raw data'!AV40</f>
        <v>door</v>
      </c>
      <c r="M40" s="3">
        <f t="shared" si="2"/>
        <v>6</v>
      </c>
      <c r="N40" s="3" t="str">
        <f>'raw data'!AW40</f>
        <v>temp</v>
      </c>
      <c r="O40" s="4">
        <f t="shared" si="3"/>
        <v>3</v>
      </c>
      <c r="P40" s="4" t="str">
        <f>'raw data'!AX40</f>
        <v>phone(tummy)</v>
      </c>
      <c r="Q40" s="1">
        <f>IF('raw data'!M40='raw data'!K40,1,0)</f>
        <v>1</v>
      </c>
      <c r="R40">
        <f>IF('raw data'!O40='raw data'!K40,1,IF('raw data'!O40="crayons",1,0))</f>
        <v>1</v>
      </c>
      <c r="S40" s="1">
        <f>IF('raw data'!X40='raw data'!V40,1,0)</f>
        <v>1</v>
      </c>
      <c r="T40">
        <f>IF('raw data'!Z40='raw data'!V40,1,IF('raw data'!Z40="bandaids",1,0))</f>
        <v>1</v>
      </c>
      <c r="U40" s="10">
        <f>IF('raw data'!AI40="fridge",1,0)</f>
        <v>1</v>
      </c>
      <c r="V40" s="1">
        <f>IF('raw data'!AN40&lt;&gt;"happy",0,IF('raw data'!AO40&lt;&gt;"sad", 0, 1))</f>
        <v>0</v>
      </c>
      <c r="W40" s="50" t="str">
        <f>'raw data'!R40</f>
        <v>y</v>
      </c>
      <c r="X40" s="1" t="str">
        <f>'raw data'!U40</f>
        <v>y</v>
      </c>
      <c r="Y40" s="1" t="str">
        <f>'raw data'!AC40</f>
        <v>y</v>
      </c>
      <c r="Z40" s="50" t="str">
        <f>'raw data'!AF40</f>
        <v>y</v>
      </c>
      <c r="AA40" s="50" t="str">
        <f>'raw data'!AK40</f>
        <v>y</v>
      </c>
      <c r="AB40" s="1" t="str">
        <f>'raw data'!AQ40</f>
        <v>y</v>
      </c>
      <c r="AC40" s="1" t="str">
        <f>'raw data'!Q40</f>
        <v>y</v>
      </c>
      <c r="AD40" s="1" t="str">
        <f>'raw data'!T40</f>
        <v>n</v>
      </c>
      <c r="AE40" s="1" t="str">
        <f>'raw data'!AB40</f>
        <v>n</v>
      </c>
      <c r="AF40" s="1" t="str">
        <f>'raw data'!AE40</f>
        <v>y</v>
      </c>
      <c r="AG40" s="1" t="str">
        <f>'raw data'!AJ40</f>
        <v>y</v>
      </c>
      <c r="AH40" s="1" t="str">
        <f>'raw data'!AP40</f>
        <v>n</v>
      </c>
      <c r="AI40" s="1">
        <f>IF('raw data'!AR40="y",1,0)</f>
        <v>1</v>
      </c>
      <c r="AJ40" s="1">
        <f>IF('raw data'!AD40="y",1,0)</f>
        <v>1</v>
      </c>
      <c r="AK40" s="53">
        <f>IF('raw data'!S40="n",1,0)</f>
        <v>1</v>
      </c>
      <c r="AL40" s="1">
        <f>IF('raw data'!L40="keys",1,0)</f>
        <v>1</v>
      </c>
      <c r="AM40" s="1">
        <f>IF('raw data'!N40="keys",1,0)</f>
        <v>1</v>
      </c>
      <c r="AN40" s="1">
        <f>IF('raw data'!P40="keys",1,0)</f>
        <v>1</v>
      </c>
      <c r="AO40" s="1">
        <f>IF('raw data'!W40="pencils",1,0)</f>
        <v>1</v>
      </c>
      <c r="AP40" s="1">
        <f>IF('raw data'!Y40="pencils",1,0)</f>
        <v>1</v>
      </c>
      <c r="AQ40" s="1">
        <f>IF('raw data'!AA40="pencils",1,0)</f>
        <v>1</v>
      </c>
      <c r="AR40" s="53">
        <f>IF('raw data'!AG40="fridge",1,0)</f>
        <v>1</v>
      </c>
      <c r="AS40" s="1">
        <f>IF('raw data'!AH40="cabinet",1,0)</f>
        <v>0</v>
      </c>
      <c r="AT40" s="1">
        <f>IF('raw data'!AM40='raw data'!AL40,1,0)</f>
        <v>1</v>
      </c>
      <c r="AU40" s="1">
        <f>IF('raw data'!AO40="sad",1,0)</f>
        <v>1</v>
      </c>
      <c r="AV40" s="1"/>
      <c r="AW40" s="1">
        <f t="shared" si="4"/>
        <v>0.8888888889</v>
      </c>
      <c r="AX40" s="1">
        <f t="shared" si="5"/>
        <v>1</v>
      </c>
      <c r="AY40" s="1">
        <f t="shared" si="6"/>
        <v>0.9230769231</v>
      </c>
      <c r="AZ40" s="1">
        <f t="shared" si="7"/>
        <v>9</v>
      </c>
      <c r="BA40" s="1">
        <f t="shared" si="8"/>
        <v>1</v>
      </c>
      <c r="BB40" s="1">
        <f t="shared" si="9"/>
        <v>0</v>
      </c>
      <c r="BC40" s="1">
        <v>3.0</v>
      </c>
      <c r="BD40" s="3" t="s">
        <v>76</v>
      </c>
      <c r="BE40" s="53">
        <v>1.0</v>
      </c>
    </row>
    <row r="41" ht="15.75" customHeight="1">
      <c r="A41" s="1">
        <f>'raw data'!A41</f>
        <v>53</v>
      </c>
      <c r="B41" s="1" t="str">
        <f>'raw data'!B41</f>
        <v>RL-6</v>
      </c>
      <c r="C41" s="1" t="str">
        <f>'raw data'!C41</f>
        <v>Male</v>
      </c>
      <c r="D41" s="7">
        <f>'raw data'!D41</f>
        <v>41446</v>
      </c>
      <c r="E41" s="7">
        <f>'raw data'!E41</f>
        <v>43199</v>
      </c>
      <c r="F41" s="7">
        <f>'raw data'!F41</f>
        <v>43208</v>
      </c>
      <c r="G41" s="8">
        <f>'raw data'!G41</f>
        <v>9</v>
      </c>
      <c r="H41" s="1">
        <f>'raw data'!H41</f>
        <v>4.8</v>
      </c>
      <c r="I41" s="1" t="str">
        <f>'raw data'!I41</f>
        <v>Andy</v>
      </c>
      <c r="J41" s="1" t="str">
        <f>'raw data'!J41</f>
        <v>A2B1C1</v>
      </c>
      <c r="K41" s="2">
        <f t="shared" si="1"/>
        <v>4</v>
      </c>
      <c r="L41" s="2" t="str">
        <f>'raw data'!AV41</f>
        <v>door</v>
      </c>
      <c r="M41" s="3">
        <f t="shared" si="2"/>
        <v>0</v>
      </c>
      <c r="N41" s="3" t="str">
        <f>'raw data'!AW41</f>
        <v>breakfast</v>
      </c>
      <c r="O41" s="4">
        <f t="shared" si="3"/>
        <v>0</v>
      </c>
      <c r="P41" s="4" t="str">
        <f>'raw data'!AX41</f>
        <v>phone(tummy)</v>
      </c>
      <c r="Q41" s="1">
        <f>IF('raw data'!M41='raw data'!K41,1,0)</f>
        <v>0</v>
      </c>
      <c r="R41">
        <f>IF('raw data'!O41='raw data'!K41,1,IF('raw data'!O41="crayons",1,0))</f>
        <v>1</v>
      </c>
      <c r="S41" s="1">
        <f>IF('raw data'!X41='raw data'!V41,1,0)</f>
        <v>0</v>
      </c>
      <c r="T41">
        <f>IF('raw data'!Z41='raw data'!V41,1,IF('raw data'!Z41="bandaids",1,0))</f>
        <v>1</v>
      </c>
      <c r="U41" s="10">
        <f>IF('raw data'!AI41="fridge",1,0)</f>
        <v>1</v>
      </c>
      <c r="V41" s="1">
        <f>IF('raw data'!AN41&lt;&gt;"happy",0,IF('raw data'!AO41&lt;&gt;"sad", 0, 1))</f>
        <v>1</v>
      </c>
      <c r="W41" s="50" t="str">
        <f>'raw data'!R41</f>
        <v>n</v>
      </c>
      <c r="X41" s="1" t="str">
        <f>'raw data'!U41</f>
        <v>n</v>
      </c>
      <c r="Y41" s="1" t="str">
        <f>'raw data'!AC41</f>
        <v>n</v>
      </c>
      <c r="Z41" s="50" t="str">
        <f>'raw data'!AF41</f>
        <v>n</v>
      </c>
      <c r="AA41" s="50" t="str">
        <f>'raw data'!AK41</f>
        <v>n</v>
      </c>
      <c r="AB41" s="1" t="str">
        <f>'raw data'!AQ41</f>
        <v>n</v>
      </c>
      <c r="AC41" s="1" t="str">
        <f>'raw data'!Q41</f>
        <v>n</v>
      </c>
      <c r="AD41" s="1" t="str">
        <f>'raw data'!T41</f>
        <v>n</v>
      </c>
      <c r="AE41" s="1" t="str">
        <f>'raw data'!AB41</f>
        <v>n</v>
      </c>
      <c r="AF41" s="1" t="str">
        <f>'raw data'!AE41</f>
        <v>n</v>
      </c>
      <c r="AG41" s="1" t="str">
        <f>'raw data'!AJ41</f>
        <v>n</v>
      </c>
      <c r="AH41" s="1" t="str">
        <f>'raw data'!AP41</f>
        <v>n</v>
      </c>
      <c r="AI41" s="1">
        <f>IF('raw data'!AR41="y",1,0)</f>
        <v>0</v>
      </c>
      <c r="AJ41" s="1">
        <f>IF('raw data'!AD41="y",1,0)</f>
        <v>0</v>
      </c>
      <c r="AK41" s="53">
        <f>IF('raw data'!S41="n",1,0)</f>
        <v>1</v>
      </c>
      <c r="AL41" s="1">
        <f>IF('raw data'!L41="keys",1,0)</f>
        <v>1</v>
      </c>
      <c r="AM41" s="1">
        <f>IF('raw data'!N41="keys",1,0)</f>
        <v>1</v>
      </c>
      <c r="AN41" s="1">
        <f>IF('raw data'!P41="keys",1,0)</f>
        <v>1</v>
      </c>
      <c r="AO41" s="1">
        <f>IF('raw data'!W41="pencils",1,0)</f>
        <v>1</v>
      </c>
      <c r="AP41" s="1">
        <f>IF('raw data'!Y41="pencils",1,0)</f>
        <v>1</v>
      </c>
      <c r="AQ41" s="1">
        <f>IF('raw data'!AA41="pencils",1,0)</f>
        <v>1</v>
      </c>
      <c r="AR41" s="53">
        <f>IF('raw data'!AG41="fridge",1,0)</f>
        <v>1</v>
      </c>
      <c r="AS41" s="1">
        <f>IF('raw data'!AI41="cabinet",1,0)</f>
        <v>0</v>
      </c>
      <c r="AT41" s="1">
        <f>IF('raw data'!AM41='raw data'!AL41,1,0)</f>
        <v>1</v>
      </c>
      <c r="AU41" s="1">
        <f>IF('raw data'!AO41="sad",1,0)</f>
        <v>1</v>
      </c>
      <c r="AV41" s="1"/>
      <c r="AW41" s="1">
        <f t="shared" si="4"/>
        <v>0.8888888889</v>
      </c>
      <c r="AX41" s="1">
        <f t="shared" si="5"/>
        <v>0.3333333333</v>
      </c>
      <c r="AY41" s="1">
        <f t="shared" si="6"/>
        <v>0.7692307692</v>
      </c>
      <c r="AZ41" s="1">
        <f t="shared" si="7"/>
        <v>0</v>
      </c>
      <c r="BA41" s="1">
        <f t="shared" si="8"/>
        <v>1</v>
      </c>
      <c r="BB41" s="1">
        <f t="shared" si="9"/>
        <v>0</v>
      </c>
      <c r="BC41" s="1">
        <v>0.0</v>
      </c>
      <c r="BD41" s="3" t="s">
        <v>93</v>
      </c>
      <c r="BE41" s="53">
        <v>1.0</v>
      </c>
    </row>
    <row r="42" ht="15.75" customHeight="1">
      <c r="A42" s="1">
        <f>'raw data'!A42</f>
        <v>54</v>
      </c>
      <c r="B42" s="1" t="str">
        <f>'raw data'!B42</f>
        <v>RL-2</v>
      </c>
      <c r="C42" s="1" t="str">
        <f>'raw data'!C42</f>
        <v>Male</v>
      </c>
      <c r="D42" s="7">
        <f>'raw data'!D42</f>
        <v>41332</v>
      </c>
      <c r="E42" s="7">
        <f>'raw data'!E42</f>
        <v>43199</v>
      </c>
      <c r="F42" s="7">
        <f>'raw data'!F42</f>
        <v>43202</v>
      </c>
      <c r="G42" s="8">
        <f>'raw data'!G42</f>
        <v>3</v>
      </c>
      <c r="H42" s="1">
        <f>'raw data'!H42</f>
        <v>5.49</v>
      </c>
      <c r="I42" s="1" t="str">
        <f>'raw data'!I42</f>
        <v>Andy</v>
      </c>
      <c r="J42" s="1" t="str">
        <f>'raw data'!J42</f>
        <v>C1A2B2</v>
      </c>
      <c r="K42" s="2">
        <f t="shared" si="1"/>
        <v>1</v>
      </c>
      <c r="L42" s="2" t="str">
        <f>'raw data'!AV42</f>
        <v>door</v>
      </c>
      <c r="M42" s="3">
        <f t="shared" si="2"/>
        <v>3</v>
      </c>
      <c r="N42" s="3" t="str">
        <f>'raw data'!AW42</f>
        <v>temp</v>
      </c>
      <c r="O42" s="4">
        <f t="shared" si="3"/>
        <v>2</v>
      </c>
      <c r="P42" s="4" t="str">
        <f>'raw data'!AX42</f>
        <v>phone(tummy)</v>
      </c>
      <c r="Q42" s="1">
        <f>IF('raw data'!M42='raw data'!K42,1,0)</f>
        <v>0</v>
      </c>
      <c r="R42">
        <f>IF('raw data'!O42='raw data'!K42,1,IF('raw data'!O42="crayons",1,0))</f>
        <v>0</v>
      </c>
      <c r="S42" s="1">
        <f>IF('raw data'!X42='raw data'!V42,1,0)</f>
        <v>0</v>
      </c>
      <c r="T42">
        <f>IF('raw data'!Z42='raw data'!V42,1,IF('raw data'!Z42="bandaids",1,0))</f>
        <v>0</v>
      </c>
      <c r="U42" s="10">
        <f>IF('raw data'!AI42="fridge",1,0)</f>
        <v>1</v>
      </c>
      <c r="V42" s="1">
        <f>IF('raw data'!AN42&lt;&gt;"happy",0,IF('raw data'!AO42&lt;&gt;"sad", 0, 1))</f>
        <v>0</v>
      </c>
      <c r="W42" s="50" t="str">
        <f>'raw data'!R42</f>
        <v>y</v>
      </c>
      <c r="X42" s="1" t="str">
        <f>'raw data'!U42</f>
        <v>n</v>
      </c>
      <c r="Y42" s="1" t="str">
        <f>'raw data'!AC42</f>
        <v>n</v>
      </c>
      <c r="Z42" s="50" t="str">
        <f>'raw data'!AF42</f>
        <v>y</v>
      </c>
      <c r="AA42" s="50" t="str">
        <f>'raw data'!AK42</f>
        <v>n</v>
      </c>
      <c r="AB42" s="1" t="str">
        <f>'raw data'!AQ42</f>
        <v>y</v>
      </c>
      <c r="AC42" s="1" t="str">
        <f>'raw data'!Q42</f>
        <v>n</v>
      </c>
      <c r="AD42" s="1" t="str">
        <f>'raw data'!T42</f>
        <v>n</v>
      </c>
      <c r="AE42" s="1" t="str">
        <f>'raw data'!AB42</f>
        <v>n</v>
      </c>
      <c r="AF42" s="1" t="str">
        <f>'raw data'!AE42</f>
        <v>y</v>
      </c>
      <c r="AG42" s="1" t="str">
        <f>'raw data'!AJ42</f>
        <v>y</v>
      </c>
      <c r="AH42" s="1" t="str">
        <f>'raw data'!AP42</f>
        <v>n</v>
      </c>
      <c r="AI42" s="1">
        <f>IF('raw data'!AR42="y",1,0)</f>
        <v>1</v>
      </c>
      <c r="AJ42" s="1">
        <f>IF('raw data'!AD42="y",1,0)</f>
        <v>0</v>
      </c>
      <c r="AK42" s="53">
        <f>IF('raw data'!S42="n",1,0)</f>
        <v>0</v>
      </c>
      <c r="AL42" s="1">
        <f>IF('raw data'!L42="keys",1,0)</f>
        <v>1</v>
      </c>
      <c r="AM42" s="1">
        <f>IF('raw data'!N42="keys",1,0)</f>
        <v>1</v>
      </c>
      <c r="AN42" s="1">
        <f>IF('raw data'!P42="keys",1,0)</f>
        <v>1</v>
      </c>
      <c r="AO42" s="1">
        <f>IF('raw data'!W42="pencils",1,0)</f>
        <v>1</v>
      </c>
      <c r="AP42" s="1">
        <f>IF('raw data'!Y42="pencils",1,0)</f>
        <v>1</v>
      </c>
      <c r="AQ42" s="1">
        <f>IF('raw data'!AA42="pencils",1,0)</f>
        <v>1</v>
      </c>
      <c r="AR42" s="53">
        <f>IF('raw data'!AG42="fridge",1,0)</f>
        <v>1</v>
      </c>
      <c r="AS42" s="1">
        <f>IF('raw data'!AH42="cabinet",1,0)</f>
        <v>1</v>
      </c>
      <c r="AT42" s="1">
        <f>IF('raw data'!AM42='raw data'!AL42,1,0)</f>
        <v>0</v>
      </c>
      <c r="AU42" s="1">
        <f>IF('raw data'!AO42="sad",1,0)</f>
        <v>0</v>
      </c>
      <c r="AV42" s="1"/>
      <c r="AW42" s="1">
        <f t="shared" si="4"/>
        <v>0.8888888889</v>
      </c>
      <c r="AX42" s="1">
        <f t="shared" si="5"/>
        <v>0.3333333333</v>
      </c>
      <c r="AY42" s="1">
        <f t="shared" si="6"/>
        <v>0.6923076923</v>
      </c>
      <c r="AZ42" s="1">
        <f t="shared" si="7"/>
        <v>5</v>
      </c>
      <c r="BA42" s="1">
        <f t="shared" si="8"/>
        <v>0</v>
      </c>
      <c r="BB42" s="1">
        <f t="shared" si="9"/>
        <v>0</v>
      </c>
      <c r="BC42" s="1">
        <v>2.0</v>
      </c>
      <c r="BD42" s="3" t="s">
        <v>76</v>
      </c>
      <c r="BE42" s="53">
        <v>0.0</v>
      </c>
    </row>
    <row r="43" ht="15.75" customHeight="1">
      <c r="A43" s="1">
        <f>'raw data'!A43</f>
        <v>55</v>
      </c>
      <c r="B43" s="1" t="str">
        <f>'raw data'!B43</f>
        <v>Zoo1</v>
      </c>
      <c r="C43" s="1" t="str">
        <f>'raw data'!C43</f>
        <v>Male</v>
      </c>
      <c r="D43" s="7">
        <f>'raw data'!D43</f>
        <v>40856</v>
      </c>
      <c r="E43" s="7">
        <f>'raw data'!E43</f>
        <v>43193</v>
      </c>
      <c r="F43" s="7">
        <f>'raw data'!F43</f>
        <v>43195</v>
      </c>
      <c r="G43" s="8">
        <f>'raw data'!G43</f>
        <v>2</v>
      </c>
      <c r="H43" s="1">
        <f>'raw data'!H43</f>
        <v>6.4</v>
      </c>
      <c r="I43" s="1" t="str">
        <f>'raw data'!I43</f>
        <v>crayon</v>
      </c>
      <c r="J43" s="1" t="str">
        <f>'raw data'!J43</f>
        <v>C1A1B1</v>
      </c>
      <c r="K43" s="2">
        <f t="shared" si="1"/>
        <v>5</v>
      </c>
      <c r="L43" s="2" t="str">
        <f>'raw data'!AV43</f>
        <v>door</v>
      </c>
      <c r="M43" s="3">
        <f t="shared" si="2"/>
        <v>6</v>
      </c>
      <c r="N43" s="3" t="str">
        <f>'raw data'!AW43</f>
        <v>breakfast</v>
      </c>
      <c r="O43" s="4">
        <f t="shared" si="3"/>
        <v>3</v>
      </c>
      <c r="P43" s="4" t="str">
        <f>'raw data'!AX43</f>
        <v>email(foot)</v>
      </c>
      <c r="Q43" s="1">
        <f>IF('raw data'!M43='raw data'!K43,1,0)</f>
        <v>1</v>
      </c>
      <c r="R43">
        <f>IF('raw data'!O43='raw data'!K43,1,IF('raw data'!O43="crayons",1,0))</f>
        <v>1</v>
      </c>
      <c r="S43" s="1">
        <f>IF('raw data'!X43='raw data'!V43,1,0)</f>
        <v>1</v>
      </c>
      <c r="T43">
        <f>IF('raw data'!Z43='raw data'!V43,1,IF('raw data'!Z43="bandaids",1,0))</f>
        <v>1</v>
      </c>
      <c r="U43" s="10">
        <f>IF('raw data'!AI43="fridge",1,0)</f>
        <v>1</v>
      </c>
      <c r="V43" s="1">
        <f>IF('raw data'!AN43&lt;&gt;"happy",0,IF('raw data'!AO43&lt;&gt;"sad", 0, 1))</f>
        <v>0</v>
      </c>
      <c r="W43" s="50" t="str">
        <f>'raw data'!R43</f>
        <v>y</v>
      </c>
      <c r="X43" s="1" t="str">
        <f>'raw data'!U43</f>
        <v>y</v>
      </c>
      <c r="Y43" s="1" t="str">
        <f>'raw data'!AC43</f>
        <v>y</v>
      </c>
      <c r="Z43" s="50" t="str">
        <f>'raw data'!AF43</f>
        <v>y</v>
      </c>
      <c r="AA43" s="50" t="str">
        <f>'raw data'!AK43</f>
        <v>y</v>
      </c>
      <c r="AB43" s="1" t="str">
        <f>'raw data'!AQ43</f>
        <v>y</v>
      </c>
      <c r="AC43" s="1" t="str">
        <f>'raw data'!Q43</f>
        <v>y</v>
      </c>
      <c r="AD43" s="1" t="str">
        <f>'raw data'!T43</f>
        <v>n</v>
      </c>
      <c r="AE43" s="1" t="str">
        <f>'raw data'!AB43</f>
        <v>n</v>
      </c>
      <c r="AF43" s="1" t="str">
        <f>'raw data'!AE43</f>
        <v>y</v>
      </c>
      <c r="AG43" s="1" t="str">
        <f>'raw data'!AJ43</f>
        <v>n</v>
      </c>
      <c r="AH43" s="1" t="str">
        <f>'raw data'!AP43</f>
        <v>y</v>
      </c>
      <c r="AI43" s="1">
        <f>IF('raw data'!AR43="y",1,0)</f>
        <v>1</v>
      </c>
      <c r="AJ43" s="1">
        <f>IF('raw data'!AD43="y",1,0)</f>
        <v>1</v>
      </c>
      <c r="AK43" s="53">
        <f>IF('raw data'!S43="n",1,0)</f>
        <v>1</v>
      </c>
      <c r="AL43" s="1">
        <f>IF('raw data'!L43="keys",1,0)</f>
        <v>1</v>
      </c>
      <c r="AM43" s="1">
        <f>IF('raw data'!N43="keys",1,0)</f>
        <v>1</v>
      </c>
      <c r="AN43" s="1">
        <f>IF('raw data'!P43="keys",1,0)</f>
        <v>1</v>
      </c>
      <c r="AO43" s="1">
        <f>IF('raw data'!W43="pencils",1,0)</f>
        <v>1</v>
      </c>
      <c r="AP43" s="1">
        <f>IF('raw data'!Y43="pencils",1,0)</f>
        <v>1</v>
      </c>
      <c r="AQ43" s="1">
        <f>IF('raw data'!AA43="pencils",1,0)</f>
        <v>1</v>
      </c>
      <c r="AR43" s="53">
        <f>IF('raw data'!AG43="fridge",1,0)</f>
        <v>1</v>
      </c>
      <c r="AS43" s="1">
        <f>IF('raw data'!AH43="cabinet",1,0)</f>
        <v>1</v>
      </c>
      <c r="AT43" s="1">
        <f>IF('raw data'!AM43='raw data'!AL43,1,0)</f>
        <v>1</v>
      </c>
      <c r="AU43" s="1">
        <f>IF('raw data'!AO43="sad",1,0)</f>
        <v>1</v>
      </c>
      <c r="AV43" s="1"/>
      <c r="AW43" s="1">
        <f t="shared" si="4"/>
        <v>1</v>
      </c>
      <c r="AX43" s="1">
        <f t="shared" si="5"/>
        <v>1</v>
      </c>
      <c r="AY43" s="1">
        <f t="shared" si="6"/>
        <v>1</v>
      </c>
      <c r="AZ43" s="1">
        <f t="shared" si="7"/>
        <v>9</v>
      </c>
      <c r="BA43" s="1">
        <f t="shared" si="8"/>
        <v>1</v>
      </c>
      <c r="BB43" s="1">
        <f t="shared" si="9"/>
        <v>0</v>
      </c>
      <c r="BC43" s="1">
        <v>3.0</v>
      </c>
      <c r="BD43" s="3" t="s">
        <v>93</v>
      </c>
      <c r="BE43" s="53">
        <v>1.0</v>
      </c>
    </row>
    <row r="44" ht="15.75" customHeight="1">
      <c r="A44" s="1">
        <f>'raw data'!A44</f>
        <v>56</v>
      </c>
      <c r="B44" s="1" t="str">
        <f>'raw data'!B44</f>
        <v>Zoo2</v>
      </c>
      <c r="C44" s="1" t="str">
        <f>'raw data'!C44</f>
        <v>Female</v>
      </c>
      <c r="D44" s="7">
        <f>'raw data'!D44</f>
        <v>40971</v>
      </c>
      <c r="E44" s="7">
        <f>'raw data'!E44</f>
        <v>43193</v>
      </c>
      <c r="F44" s="7">
        <f>'raw data'!F44</f>
        <v>43195</v>
      </c>
      <c r="G44" s="8">
        <f>'raw data'!G44</f>
        <v>2</v>
      </c>
      <c r="H44" s="1">
        <f>'raw data'!H44</f>
        <v>6.09</v>
      </c>
      <c r="I44" s="1" t="str">
        <f>'raw data'!I44</f>
        <v>crayons</v>
      </c>
      <c r="J44" s="1" t="str">
        <f>'raw data'!J44</f>
        <v>B1C2A1</v>
      </c>
      <c r="K44" s="2">
        <f t="shared" si="1"/>
        <v>5</v>
      </c>
      <c r="L44" s="2" t="str">
        <f>'raw data'!AV44</f>
        <v>door</v>
      </c>
      <c r="M44" s="3">
        <f t="shared" si="2"/>
        <v>6</v>
      </c>
      <c r="N44" s="3" t="str">
        <f>'raw data'!AW44</f>
        <v>breakfast</v>
      </c>
      <c r="O44" s="4">
        <f t="shared" si="3"/>
        <v>3</v>
      </c>
      <c r="P44" s="4" t="str">
        <f>'raw data'!AX44</f>
        <v>email(foot)</v>
      </c>
      <c r="Q44" s="1">
        <f>IF('raw data'!M44='raw data'!K44,1,0)</f>
        <v>1</v>
      </c>
      <c r="R44">
        <f>IF('raw data'!O44='raw data'!K44,1,IF('raw data'!O44="crayons",1,0))</f>
        <v>1</v>
      </c>
      <c r="S44" s="1">
        <f>IF('raw data'!X44='raw data'!V44,1,0)</f>
        <v>1</v>
      </c>
      <c r="T44">
        <f>IF('raw data'!Z44='raw data'!V44,1,IF('raw data'!Z44="bandaids",1,0))</f>
        <v>0</v>
      </c>
      <c r="U44" s="10">
        <f>IF('raw data'!AI44="fridge",1,0)</f>
        <v>1</v>
      </c>
      <c r="V44" s="1">
        <f>IF('raw data'!AN44&lt;&gt;"happy",0,IF('raw data'!AO44&lt;&gt;"sad", 0, 1))</f>
        <v>1</v>
      </c>
      <c r="W44" s="50" t="str">
        <f>'raw data'!R44</f>
        <v>y</v>
      </c>
      <c r="X44" s="1" t="str">
        <f>'raw data'!U44</f>
        <v>y</v>
      </c>
      <c r="Y44" s="1" t="str">
        <f>'raw data'!AC44</f>
        <v>y</v>
      </c>
      <c r="Z44" s="50" t="str">
        <f>'raw data'!AF44</f>
        <v>y</v>
      </c>
      <c r="AA44" s="50" t="str">
        <f>'raw data'!AK44</f>
        <v>y</v>
      </c>
      <c r="AB44" s="1" t="str">
        <f>'raw data'!AQ44</f>
        <v>y</v>
      </c>
      <c r="AC44" s="1" t="str">
        <f>'raw data'!Q44</f>
        <v>n</v>
      </c>
      <c r="AD44" s="1" t="str">
        <f>'raw data'!T44</f>
        <v>n</v>
      </c>
      <c r="AE44" s="1" t="str">
        <f>'raw data'!AB44</f>
        <v>y</v>
      </c>
      <c r="AF44" s="1" t="str">
        <f>'raw data'!AE44</f>
        <v>y</v>
      </c>
      <c r="AG44" s="1" t="str">
        <f>'raw data'!AJ44</f>
        <v>y</v>
      </c>
      <c r="AH44" s="1" t="str">
        <f>'raw data'!AP44</f>
        <v>n</v>
      </c>
      <c r="AI44" s="1">
        <f>IF('raw data'!AR44="y",1,0)</f>
        <v>1</v>
      </c>
      <c r="AJ44" s="1">
        <f>IF('raw data'!AD44="y",1,0)</f>
        <v>1</v>
      </c>
      <c r="AK44" s="53">
        <f>IF('raw data'!S44="n",1,0)</f>
        <v>1</v>
      </c>
      <c r="AL44" s="1">
        <f>IF('raw data'!L44="keys",1,0)</f>
        <v>1</v>
      </c>
      <c r="AM44" s="1">
        <f>IF('raw data'!N44="keys",1,0)</f>
        <v>1</v>
      </c>
      <c r="AN44" s="1">
        <f>IF('raw data'!P44="keys",1,0)</f>
        <v>1</v>
      </c>
      <c r="AO44" s="1">
        <f>IF('raw data'!W44="pencils",1,0)</f>
        <v>1</v>
      </c>
      <c r="AP44" s="1">
        <f>IF('raw data'!Y44="pencils",1,0)</f>
        <v>0</v>
      </c>
      <c r="AQ44" s="1">
        <f>IF('raw data'!AA44="pencils",1,0)</f>
        <v>0</v>
      </c>
      <c r="AR44" s="53">
        <f>IF('raw data'!AG44="fridge",1,0)</f>
        <v>1</v>
      </c>
      <c r="AS44" s="1">
        <f>IF('raw data'!AH44="cabinet",1,0)</f>
        <v>0</v>
      </c>
      <c r="AT44" s="1">
        <f>IF('raw data'!AM44='raw data'!AL44,1,0)</f>
        <v>0</v>
      </c>
      <c r="AU44" s="1">
        <f>IF('raw data'!AO44="sad",1,0)</f>
        <v>1</v>
      </c>
      <c r="AV44" s="1"/>
      <c r="AW44" s="1">
        <f t="shared" si="4"/>
        <v>0.5555555556</v>
      </c>
      <c r="AX44" s="1">
        <f t="shared" si="5"/>
        <v>1</v>
      </c>
      <c r="AY44" s="1">
        <f t="shared" si="6"/>
        <v>0.6923076923</v>
      </c>
      <c r="AZ44" s="1">
        <f t="shared" si="7"/>
        <v>9</v>
      </c>
      <c r="BA44" s="1">
        <f t="shared" si="8"/>
        <v>1</v>
      </c>
      <c r="BB44" s="1">
        <f t="shared" si="9"/>
        <v>0</v>
      </c>
      <c r="BC44" s="1">
        <v>3.0</v>
      </c>
      <c r="BD44" s="3" t="s">
        <v>93</v>
      </c>
      <c r="BE44" s="53">
        <v>1.0</v>
      </c>
    </row>
    <row r="45" ht="15.75" customHeight="1">
      <c r="A45" s="1">
        <f>'raw data'!A45</f>
        <v>57</v>
      </c>
      <c r="B45" s="1" t="str">
        <f>'raw data'!B45</f>
        <v>WC-6</v>
      </c>
      <c r="C45" s="1" t="str">
        <f>'raw data'!C45</f>
        <v>Male</v>
      </c>
      <c r="D45" s="7">
        <f>'raw data'!D45</f>
        <v>41260</v>
      </c>
      <c r="E45" s="7">
        <f>'raw data'!E45</f>
        <v>43206</v>
      </c>
      <c r="F45" s="7">
        <f>'raw data'!F45</f>
        <v>43209</v>
      </c>
      <c r="G45" s="8">
        <f>'raw data'!G45</f>
        <v>3</v>
      </c>
      <c r="H45" s="1">
        <f>'raw data'!H45</f>
        <v>5.33</v>
      </c>
      <c r="I45" s="1" t="str">
        <f>'raw data'!I45</f>
        <v>Andy</v>
      </c>
      <c r="J45" s="1" t="str">
        <f>'raw data'!J45</f>
        <v>A1B1C1</v>
      </c>
      <c r="K45" s="2">
        <f t="shared" si="1"/>
        <v>5</v>
      </c>
      <c r="L45" s="2" t="str">
        <f>'raw data'!AV45</f>
        <v>door</v>
      </c>
      <c r="M45" s="3">
        <f t="shared" si="2"/>
        <v>6</v>
      </c>
      <c r="N45" s="3" t="str">
        <f>'raw data'!AW45</f>
        <v>temp</v>
      </c>
      <c r="O45" s="4">
        <f t="shared" si="3"/>
        <v>2</v>
      </c>
      <c r="P45" s="4" t="str">
        <f>'raw data'!AX45</f>
        <v>email(foot)</v>
      </c>
      <c r="Q45" s="1">
        <f>IF('raw data'!M45='raw data'!K45,1,0)</f>
        <v>1</v>
      </c>
      <c r="R45">
        <f>IF('raw data'!O45='raw data'!K45,1,IF('raw data'!O45="crayons",1,0))</f>
        <v>1</v>
      </c>
      <c r="S45" s="1">
        <f>IF('raw data'!X45='raw data'!V45,1,0)</f>
        <v>0</v>
      </c>
      <c r="T45">
        <f>IF('raw data'!Z45='raw data'!V45,1,IF('raw data'!Z45="bandaids",1,0))</f>
        <v>1</v>
      </c>
      <c r="U45" s="10">
        <f>IF('raw data'!AI45="fridge",1,0)</f>
        <v>1</v>
      </c>
      <c r="V45" s="1">
        <f>IF('raw data'!AN45&lt;&gt;"happy",0,IF('raw data'!AO45&lt;&gt;"sad", 0, 1))</f>
        <v>1</v>
      </c>
      <c r="W45" s="50" t="str">
        <f>'raw data'!R45</f>
        <v>y</v>
      </c>
      <c r="X45" s="1" t="str">
        <f>'raw data'!U45</f>
        <v>y</v>
      </c>
      <c r="Y45" s="1" t="str">
        <f>'raw data'!AC45</f>
        <v>y</v>
      </c>
      <c r="Z45" s="50" t="str">
        <f>'raw data'!AF45</f>
        <v>y</v>
      </c>
      <c r="AA45" s="50" t="str">
        <f>'raw data'!AK45</f>
        <v>y</v>
      </c>
      <c r="AB45" s="1" t="str">
        <f>'raw data'!AQ45</f>
        <v>y</v>
      </c>
      <c r="AC45" s="1" t="str">
        <f>'raw data'!Q45</f>
        <v>y</v>
      </c>
      <c r="AD45" s="1" t="str">
        <f>'raw data'!T45</f>
        <v>n</v>
      </c>
      <c r="AE45" s="1" t="str">
        <f>'raw data'!AB45</f>
        <v>y</v>
      </c>
      <c r="AF45" s="1" t="str">
        <f>'raw data'!AE45</f>
        <v>n</v>
      </c>
      <c r="AG45" s="1" t="str">
        <f>'raw data'!AJ45</f>
        <v>n</v>
      </c>
      <c r="AH45" s="1" t="str">
        <f>'raw data'!AP45</f>
        <v>n</v>
      </c>
      <c r="AI45" s="1">
        <f>IF('raw data'!AR45="y",1,0)</f>
        <v>1</v>
      </c>
      <c r="AJ45" s="1">
        <f>IF('raw data'!AD45="y",1,0)</f>
        <v>1</v>
      </c>
      <c r="AK45" s="53">
        <f>IF('raw data'!S45="n",1,0)</f>
        <v>1</v>
      </c>
      <c r="AL45" s="1">
        <f>IF('raw data'!L45="keys",1,0)</f>
        <v>1</v>
      </c>
      <c r="AM45" s="1">
        <f>IF('raw data'!N45="keys",1,0)</f>
        <v>1</v>
      </c>
      <c r="AN45" s="1">
        <f>IF('raw data'!P45="keys",1,0)</f>
        <v>1</v>
      </c>
      <c r="AO45" s="1">
        <f>IF('raw data'!W45="pencils",1,0)</f>
        <v>1</v>
      </c>
      <c r="AP45" s="1">
        <f>IF('raw data'!Y45="pencils",1,0)</f>
        <v>1</v>
      </c>
      <c r="AQ45" s="1">
        <f>IF('raw data'!AA45="pencils",1,0)</f>
        <v>1</v>
      </c>
      <c r="AR45" s="53">
        <f>IF('raw data'!AG45="fridge",1,0)</f>
        <v>1</v>
      </c>
      <c r="AS45" s="1">
        <f>IF('raw data'!AH45="cabinet",1,0)</f>
        <v>0</v>
      </c>
      <c r="AT45" s="1">
        <f>IF('raw data'!AM45='raw data'!AL45,1,0)</f>
        <v>1</v>
      </c>
      <c r="AU45" s="1">
        <f>IF('raw data'!AO45="sad",1,0)</f>
        <v>1</v>
      </c>
      <c r="AV45" s="1"/>
      <c r="AW45" s="1">
        <f t="shared" si="4"/>
        <v>0.8888888889</v>
      </c>
      <c r="AX45" s="1">
        <f t="shared" si="5"/>
        <v>1</v>
      </c>
      <c r="AY45" s="1">
        <f t="shared" si="6"/>
        <v>0.9230769231</v>
      </c>
      <c r="AZ45" s="1">
        <f t="shared" si="7"/>
        <v>8</v>
      </c>
      <c r="BA45" s="1">
        <f t="shared" si="8"/>
        <v>1</v>
      </c>
      <c r="BB45" s="1"/>
      <c r="BC45" s="1">
        <v>3.0</v>
      </c>
      <c r="BD45" s="3" t="s">
        <v>76</v>
      </c>
      <c r="BE45" s="53">
        <v>1.0</v>
      </c>
    </row>
    <row r="46" ht="15.75" customHeight="1">
      <c r="A46" s="1">
        <f>'raw data'!A46</f>
        <v>58</v>
      </c>
      <c r="B46" s="1" t="str">
        <f>'raw data'!B46</f>
        <v>KS-9</v>
      </c>
      <c r="C46" s="1" t="str">
        <f>'raw data'!C46</f>
        <v>Female</v>
      </c>
      <c r="D46" s="7">
        <f>'raw data'!D46</f>
        <v>41229</v>
      </c>
      <c r="E46" s="7">
        <f>'raw data'!E46</f>
        <v>43213</v>
      </c>
      <c r="F46" s="7">
        <f>'raw data'!F46</f>
        <v>43217</v>
      </c>
      <c r="G46" s="8">
        <f>'raw data'!G46</f>
        <v>4</v>
      </c>
      <c r="H46" s="1">
        <f>'raw data'!H46</f>
        <v>5.435616438</v>
      </c>
      <c r="I46" s="1" t="str">
        <f>'raw data'!I46</f>
        <v>Andy</v>
      </c>
      <c r="J46" s="1" t="str">
        <f>'raw data'!J46</f>
        <v>C2A1B1</v>
      </c>
      <c r="K46" s="2">
        <f t="shared" si="1"/>
        <v>3</v>
      </c>
      <c r="L46" s="2" t="str">
        <f>'raw data'!AV46</f>
        <v>door</v>
      </c>
      <c r="M46" s="3">
        <f t="shared" si="2"/>
        <v>3</v>
      </c>
      <c r="N46" s="3" t="str">
        <f>'raw data'!AW46</f>
        <v>temp</v>
      </c>
      <c r="O46" s="4">
        <f t="shared" si="3"/>
        <v>1</v>
      </c>
      <c r="P46" s="4" t="str">
        <f>'raw data'!AX46</f>
        <v>phone(tummy)</v>
      </c>
      <c r="Q46" s="1">
        <f>IF('raw data'!M46='raw data'!K46,1,0)</f>
        <v>0</v>
      </c>
      <c r="R46">
        <f>IF('raw data'!O46='raw data'!K46,1,IF('raw data'!O46="crayons",1,0))</f>
        <v>1</v>
      </c>
      <c r="S46" s="1">
        <f>IF('raw data'!X46='raw data'!V46,1,0)</f>
        <v>0</v>
      </c>
      <c r="T46">
        <f>IF('raw data'!Z46='raw data'!V46,1,IF('raw data'!Z46="bandaids",1,0))</f>
        <v>1</v>
      </c>
      <c r="U46" s="10">
        <f>IF('raw data'!AI46="fridge",1,0)</f>
        <v>1</v>
      </c>
      <c r="V46" s="1">
        <f>IF('raw data'!AN46&lt;&gt;"happy",0,IF('raw data'!AO46&lt;&gt;"sad", 0, 1))</f>
        <v>0</v>
      </c>
      <c r="W46" s="50" t="str">
        <f>'raw data'!R46</f>
        <v>n</v>
      </c>
      <c r="X46" s="1" t="str">
        <f>'raw data'!U46</f>
        <v>y</v>
      </c>
      <c r="Y46" s="1" t="str">
        <f>'raw data'!AC46</f>
        <v>y</v>
      </c>
      <c r="Z46" s="50" t="str">
        <f>'raw data'!AF46</f>
        <v>n</v>
      </c>
      <c r="AA46" s="50" t="str">
        <f>'raw data'!AK46</f>
        <v>y</v>
      </c>
      <c r="AB46" s="1" t="str">
        <f>'raw data'!AQ46</f>
        <v>n</v>
      </c>
      <c r="AC46" s="1" t="str">
        <f>'raw data'!Q46</f>
        <v>n</v>
      </c>
      <c r="AD46" s="1" t="str">
        <f>'raw data'!T46</f>
        <v>y</v>
      </c>
      <c r="AE46" s="1" t="str">
        <f>'raw data'!AB46</f>
        <v>n</v>
      </c>
      <c r="AF46" s="1" t="str">
        <f>'raw data'!AE46</f>
        <v>n</v>
      </c>
      <c r="AG46" s="1" t="str">
        <f>'raw data'!AJ46</f>
        <v>n</v>
      </c>
      <c r="AH46" s="1" t="str">
        <f>'raw data'!AP46</f>
        <v>n</v>
      </c>
      <c r="AI46" s="1">
        <f>IF('raw data'!AR46="y",1,0)</f>
        <v>1</v>
      </c>
      <c r="AJ46" s="1">
        <f>IF('raw data'!AD46="y",1,0)</f>
        <v>0</v>
      </c>
      <c r="AK46" s="53">
        <f>IF('raw data'!S46="n",1,0)</f>
        <v>1</v>
      </c>
      <c r="AL46" s="1">
        <f>IF('raw data'!L46="keys",1,0)</f>
        <v>1</v>
      </c>
      <c r="AM46" s="1">
        <f>IF('raw data'!N46="keys",1,0)</f>
        <v>1</v>
      </c>
      <c r="AN46" s="1">
        <f>IF('raw data'!P46="keys",1,0)</f>
        <v>1</v>
      </c>
      <c r="AO46" s="1">
        <f>IF('raw data'!W46="pencils",1,0)</f>
        <v>1</v>
      </c>
      <c r="AP46" s="1">
        <f>IF('raw data'!Y46="pencils",1,0)</f>
        <v>1</v>
      </c>
      <c r="AQ46" s="1">
        <f>IF('raw data'!AA46="pencils",1,0)</f>
        <v>1</v>
      </c>
      <c r="AR46" s="53">
        <f>IF('raw data'!AG46="fridge",1,0)</f>
        <v>1</v>
      </c>
      <c r="AS46" s="1">
        <f>IF('raw data'!AH46="cabinet",1,0)</f>
        <v>0</v>
      </c>
      <c r="AT46" s="1">
        <f>IF('raw data'!AM46='raw data'!AL46,1,0)</f>
        <v>0</v>
      </c>
      <c r="AU46" s="1">
        <f>IF('raw data'!AO46="sad",1,0)</f>
        <v>1</v>
      </c>
      <c r="AV46" s="1"/>
      <c r="AW46" s="1">
        <f t="shared" si="4"/>
        <v>0.7777777778</v>
      </c>
      <c r="AX46" s="1">
        <f t="shared" si="5"/>
        <v>0.6666666667</v>
      </c>
      <c r="AY46" s="1">
        <f t="shared" si="6"/>
        <v>0.7692307692</v>
      </c>
      <c r="AZ46" s="1">
        <f t="shared" si="7"/>
        <v>4</v>
      </c>
      <c r="BA46" s="1">
        <f t="shared" si="8"/>
        <v>1</v>
      </c>
      <c r="BB46" s="1"/>
      <c r="BC46" s="1">
        <v>3.0</v>
      </c>
      <c r="BD46" s="3" t="s">
        <v>76</v>
      </c>
      <c r="BE46" s="53">
        <v>1.0</v>
      </c>
    </row>
    <row r="47" ht="15.75" customHeight="1">
      <c r="A47" s="1">
        <f>'raw data'!A47</f>
        <v>59</v>
      </c>
      <c r="B47" s="1" t="str">
        <f>'raw data'!B47</f>
        <v>KS-11</v>
      </c>
      <c r="C47" s="1" t="str">
        <f>'raw data'!C47</f>
        <v>Male</v>
      </c>
      <c r="D47" s="7">
        <f>'raw data'!D47</f>
        <v>41248</v>
      </c>
      <c r="E47" s="7">
        <f>'raw data'!E47</f>
        <v>43213</v>
      </c>
      <c r="F47" s="7">
        <f>'raw data'!F47</f>
        <v>43217</v>
      </c>
      <c r="G47" s="8">
        <f>'raw data'!G47</f>
        <v>4</v>
      </c>
      <c r="H47" s="1">
        <f>'raw data'!H47</f>
        <v>5.383561644</v>
      </c>
      <c r="I47" s="1" t="str">
        <f>'raw data'!I47</f>
        <v>andy</v>
      </c>
      <c r="J47" s="1" t="str">
        <f>'raw data'!J47</f>
        <v>B2C1A1</v>
      </c>
      <c r="K47" s="2">
        <f t="shared" si="1"/>
        <v>1</v>
      </c>
      <c r="L47" s="2" t="str">
        <f>'raw data'!AV47</f>
        <v>table</v>
      </c>
      <c r="M47" s="3">
        <f t="shared" si="2"/>
        <v>2</v>
      </c>
      <c r="N47" s="3" t="str">
        <f>'raw data'!AW47</f>
        <v>temp</v>
      </c>
      <c r="O47" s="4">
        <f t="shared" si="3"/>
        <v>1</v>
      </c>
      <c r="P47" s="4" t="str">
        <f>'raw data'!AX47</f>
        <v>phone(tummy)</v>
      </c>
      <c r="Q47" s="1">
        <f>IF('raw data'!M47='raw data'!K47,1,0)</f>
        <v>0</v>
      </c>
      <c r="R47">
        <f>IF('raw data'!O47='raw data'!K47,1,IF('raw data'!O47="crayons",1,0))</f>
        <v>0</v>
      </c>
      <c r="S47" s="1">
        <f>IF('raw data'!X47='raw data'!V47,1,0)</f>
        <v>0</v>
      </c>
      <c r="T47">
        <f>IF('raw data'!Z47='raw data'!V47,1,IF('raw data'!Z47="bandaids",1,0))</f>
        <v>0</v>
      </c>
      <c r="U47" s="10">
        <f>IF('raw data'!AI47="fridge",1,0)</f>
        <v>1</v>
      </c>
      <c r="V47" s="1">
        <f>IF('raw data'!AN47&lt;&gt;"happy",0,IF('raw data'!AO47&lt;&gt;"sad", 0, 1))</f>
        <v>0</v>
      </c>
      <c r="W47" s="50" t="str">
        <f>'raw data'!R47</f>
        <v>n</v>
      </c>
      <c r="X47" s="1" t="str">
        <f>'raw data'!U47</f>
        <v>n</v>
      </c>
      <c r="Y47" s="1" t="str">
        <f>'raw data'!AC47</f>
        <v>y</v>
      </c>
      <c r="Z47" s="50" t="str">
        <f>'raw data'!AF47</f>
        <v>y</v>
      </c>
      <c r="AA47" s="50" t="str">
        <f>'raw data'!AK47</f>
        <v>n</v>
      </c>
      <c r="AB47" s="1" t="str">
        <f>'raw data'!AQ47</f>
        <v>n</v>
      </c>
      <c r="AC47" s="1" t="str">
        <f>'raw data'!Q47</f>
        <v>n</v>
      </c>
      <c r="AD47" s="1" t="str">
        <f>'raw data'!T47</f>
        <v>y</v>
      </c>
      <c r="AE47" s="1" t="str">
        <f>'raw data'!AB47</f>
        <v>n</v>
      </c>
      <c r="AF47" s="1" t="str">
        <f>'raw data'!AE47</f>
        <v>n</v>
      </c>
      <c r="AG47" s="1" t="str">
        <f>'raw data'!AJ47</f>
        <v>n</v>
      </c>
      <c r="AH47" s="1" t="str">
        <f>'raw data'!AP47</f>
        <v>n</v>
      </c>
      <c r="AI47" s="1">
        <f>IF('raw data'!AR47="y",1,0)</f>
        <v>1</v>
      </c>
      <c r="AJ47" s="1">
        <f>IF('raw data'!AD47="y",1,0)</f>
        <v>0</v>
      </c>
      <c r="AK47" s="53">
        <f>IF('raw data'!S47="n",1,0)</f>
        <v>1</v>
      </c>
      <c r="AL47" s="1">
        <f>IF('raw data'!L47="keys",1,0)</f>
        <v>1</v>
      </c>
      <c r="AM47" s="1">
        <f>IF('raw data'!N47="keys",1,0)</f>
        <v>1</v>
      </c>
      <c r="AN47" s="1">
        <f>IF('raw data'!P47="keys",1,0)</f>
        <v>1</v>
      </c>
      <c r="AO47" s="1">
        <f>IF('raw data'!W47="pencils",1,0)</f>
        <v>1</v>
      </c>
      <c r="AP47" s="1">
        <f>IF('raw data'!Y47="pencils",1,0)</f>
        <v>1</v>
      </c>
      <c r="AQ47" s="1">
        <f>IF('raw data'!AA47="pencils",1,0)</f>
        <v>1</v>
      </c>
      <c r="AR47" s="53">
        <f>IF('raw data'!AG47="fridge",1,0)</f>
        <v>1</v>
      </c>
      <c r="AS47" s="1">
        <f>IF('raw data'!AH47="cabinet",1,0)</f>
        <v>1</v>
      </c>
      <c r="AT47" s="1">
        <f>IF('raw data'!AM47='raw data'!AL47,1,0)</f>
        <v>1</v>
      </c>
      <c r="AU47" s="1">
        <f>IF('raw data'!AO47="sad",1,0)</f>
        <v>0</v>
      </c>
      <c r="AV47" s="1"/>
      <c r="AW47" s="1">
        <f t="shared" si="4"/>
        <v>1</v>
      </c>
      <c r="AX47" s="1">
        <f t="shared" si="5"/>
        <v>0.6666666667</v>
      </c>
      <c r="AY47" s="1">
        <f t="shared" si="6"/>
        <v>0.8461538462</v>
      </c>
      <c r="AZ47" s="1">
        <f t="shared" si="7"/>
        <v>3</v>
      </c>
      <c r="BA47" s="1">
        <f t="shared" si="8"/>
        <v>1</v>
      </c>
      <c r="BB47" s="1"/>
      <c r="BC47" s="1">
        <v>3.0</v>
      </c>
      <c r="BD47" s="3" t="s">
        <v>76</v>
      </c>
      <c r="BE47" s="53">
        <v>1.0</v>
      </c>
    </row>
    <row r="48" ht="15.75" customHeight="1">
      <c r="A48" s="1">
        <f>'raw data'!A48</f>
        <v>60</v>
      </c>
      <c r="B48" s="1" t="str">
        <f>'raw data'!B48</f>
        <v>KS-5</v>
      </c>
      <c r="C48" s="1" t="str">
        <f>'raw data'!C48</f>
        <v>Female</v>
      </c>
      <c r="D48" s="7">
        <f>'raw data'!D48</f>
        <v>41463</v>
      </c>
      <c r="E48" s="7">
        <f>'raw data'!E48</f>
        <v>43213</v>
      </c>
      <c r="F48" s="7">
        <f>'raw data'!F48</f>
        <v>43220</v>
      </c>
      <c r="G48" s="8">
        <f>'raw data'!G48</f>
        <v>7</v>
      </c>
      <c r="H48" s="1">
        <f>'raw data'!H48</f>
        <v>4.794520548</v>
      </c>
      <c r="I48" s="1" t="str">
        <f>'raw data'!I48</f>
        <v>andy</v>
      </c>
      <c r="J48" s="1" t="str">
        <f>'raw data'!J48</f>
        <v>A1B2C2</v>
      </c>
      <c r="K48" s="2">
        <f t="shared" si="1"/>
        <v>0</v>
      </c>
      <c r="L48" s="2" t="str">
        <f>'raw data'!AV48</f>
        <v>table</v>
      </c>
      <c r="M48" s="3">
        <f t="shared" si="2"/>
        <v>4</v>
      </c>
      <c r="N48" s="3" t="str">
        <f>'raw data'!AW48</f>
        <v>breakfast</v>
      </c>
      <c r="O48" s="4">
        <f t="shared" si="3"/>
        <v>4</v>
      </c>
      <c r="P48" s="4" t="str">
        <f>'raw data'!AX48</f>
        <v>phone(tummy)</v>
      </c>
      <c r="Q48" s="1">
        <f>IF('raw data'!M48='raw data'!K48,1,0)</f>
        <v>0</v>
      </c>
      <c r="R48">
        <f>IF('raw data'!O48='raw data'!K48,1,IF('raw data'!O48="crayons",1,0))</f>
        <v>0</v>
      </c>
      <c r="S48" s="1">
        <f>IF('raw data'!X48='raw data'!V48,1,0)</f>
        <v>0</v>
      </c>
      <c r="T48">
        <f>IF('raw data'!Z48='raw data'!V48,1,IF('raw data'!Z48="bandaids",1,0))</f>
        <v>0</v>
      </c>
      <c r="U48" s="10">
        <f>IF('raw data'!AI48="fridge",1,0)</f>
        <v>0</v>
      </c>
      <c r="V48" s="1">
        <f>IF('raw data'!AN48&lt;&gt;"happy",0,IF('raw data'!AO48&lt;&gt;"sad", 0, 1))</f>
        <v>0</v>
      </c>
      <c r="W48" s="50" t="str">
        <f>'raw data'!R48</f>
        <v>y</v>
      </c>
      <c r="X48" s="1" t="str">
        <f>'raw data'!U48</f>
        <v>y</v>
      </c>
      <c r="Y48" s="1" t="str">
        <f>'raw data'!AC48</f>
        <v>y</v>
      </c>
      <c r="Z48" s="50" t="str">
        <f>'raw data'!AF48</f>
        <v>n</v>
      </c>
      <c r="AA48" s="50" t="str">
        <f>'raw data'!AK48</f>
        <v>y</v>
      </c>
      <c r="AB48" s="1" t="str">
        <f>'raw data'!AQ48</f>
        <v>n</v>
      </c>
      <c r="AC48" s="1" t="str">
        <f>'raw data'!Q48</f>
        <v>y</v>
      </c>
      <c r="AD48" s="1" t="str">
        <f>'raw data'!T48</f>
        <v>n</v>
      </c>
      <c r="AE48" s="1" t="str">
        <f>'raw data'!AB48</f>
        <v>y</v>
      </c>
      <c r="AF48" s="1" t="str">
        <f>'raw data'!AE48</f>
        <v>y</v>
      </c>
      <c r="AG48" s="1" t="str">
        <f>'raw data'!AJ48</f>
        <v>n</v>
      </c>
      <c r="AH48" s="1" t="str">
        <f>'raw data'!AP48</f>
        <v>y</v>
      </c>
      <c r="AI48" s="1">
        <f>IF('raw data'!AR48="y",1,0)</f>
        <v>0</v>
      </c>
      <c r="AJ48" s="1">
        <f>IF('raw data'!AD48="y",1,0)</f>
        <v>1</v>
      </c>
      <c r="AK48" s="53">
        <f>IF('raw data'!S48="n",1,0)</f>
        <v>0</v>
      </c>
      <c r="AL48" s="1">
        <f>IF('raw data'!L48="keys",1,0)</f>
        <v>1</v>
      </c>
      <c r="AM48" s="1">
        <f>IF('raw data'!N48="keys",1,0)</f>
        <v>1</v>
      </c>
      <c r="AN48" s="1">
        <f>IF('raw data'!P48="keys",1,0)</f>
        <v>1</v>
      </c>
      <c r="AO48" s="1">
        <f>IF('raw data'!W48="pencils",1,0)</f>
        <v>1</v>
      </c>
      <c r="AP48" s="1">
        <f>IF('raw data'!Y48="pencils",1,0)</f>
        <v>1</v>
      </c>
      <c r="AQ48" s="1">
        <f>IF('raw data'!AA48="pencils",1,0)</f>
        <v>1</v>
      </c>
      <c r="AR48" s="53">
        <f>IF('raw data'!AG48="fridge",1,0)</f>
        <v>1</v>
      </c>
      <c r="AS48" s="1">
        <f>IF('raw data'!AH48="cabinet",1,0)</f>
        <v>1</v>
      </c>
      <c r="AT48" s="1">
        <f>IF('raw data'!AM48='raw data'!AL48,1,0)</f>
        <v>0</v>
      </c>
      <c r="AU48" s="1">
        <f>IF('raw data'!AO48="sad",1,0)</f>
        <v>0</v>
      </c>
      <c r="AV48" s="1"/>
      <c r="AW48" s="1">
        <f t="shared" si="4"/>
        <v>0.8888888889</v>
      </c>
      <c r="AX48" s="1">
        <f t="shared" si="5"/>
        <v>0.3333333333</v>
      </c>
      <c r="AY48" s="1">
        <f t="shared" si="6"/>
        <v>0.6923076923</v>
      </c>
      <c r="AZ48" s="1">
        <f t="shared" si="7"/>
        <v>8</v>
      </c>
      <c r="BA48" s="1">
        <f t="shared" si="8"/>
        <v>0</v>
      </c>
      <c r="BB48" s="1"/>
      <c r="BC48" s="1">
        <v>3.0</v>
      </c>
      <c r="BD48" s="3" t="s">
        <v>76</v>
      </c>
      <c r="BE48" s="53">
        <v>1.0</v>
      </c>
    </row>
    <row r="49" ht="15.75" customHeight="1">
      <c r="A49" s="1">
        <f>'raw data'!A49</f>
        <v>62</v>
      </c>
      <c r="B49" s="1" t="str">
        <f>'raw data'!B49</f>
        <v>WC-4</v>
      </c>
      <c r="C49" s="1" t="str">
        <f>'raw data'!C49</f>
        <v>Male</v>
      </c>
      <c r="D49" s="7">
        <f>'raw data'!D49</f>
        <v>41221</v>
      </c>
      <c r="E49" s="7">
        <f>'raw data'!E49</f>
        <v>43216</v>
      </c>
      <c r="F49" s="7">
        <f>'raw data'!F49</f>
        <v>43223</v>
      </c>
      <c r="G49" s="8">
        <f>'raw data'!G49</f>
        <v>7</v>
      </c>
      <c r="H49" s="1">
        <f>'raw data'!H49</f>
        <v>5.46201232</v>
      </c>
      <c r="I49" s="1" t="str">
        <f>'raw data'!I49</f>
        <v>crayon</v>
      </c>
      <c r="J49" s="1" t="str">
        <f>'raw data'!J49</f>
        <v>B1C2A2</v>
      </c>
      <c r="K49" s="2">
        <f t="shared" si="1"/>
        <v>5</v>
      </c>
      <c r="L49" s="2" t="str">
        <f>'raw data'!AV49</f>
        <v>door</v>
      </c>
      <c r="M49" s="3">
        <f t="shared" si="2"/>
        <v>4</v>
      </c>
      <c r="N49" s="3" t="str">
        <f>'raw data'!AW49</f>
        <v>breakfast</v>
      </c>
      <c r="O49" s="4">
        <f t="shared" si="3"/>
        <v>2</v>
      </c>
      <c r="P49" s="4" t="str">
        <f>'raw data'!AX49</f>
        <v>email(foot)</v>
      </c>
      <c r="Q49" s="1">
        <f>IF('raw data'!M49='raw data'!K49,1,0)</f>
        <v>1</v>
      </c>
      <c r="R49">
        <f>IF('raw data'!O49='raw data'!K49,1,IF('raw data'!O49="crayons",1,0))</f>
        <v>1</v>
      </c>
      <c r="S49" s="1">
        <f>IF('raw data'!X49='raw data'!V49,1,0)</f>
        <v>1</v>
      </c>
      <c r="T49">
        <f>IF('raw data'!Z49='raw data'!V49,1,IF('raw data'!Z49="bandaids",1,0))</f>
        <v>1</v>
      </c>
      <c r="U49" s="10">
        <f>IF('raw data'!AI49="fridge",1,0)</f>
        <v>0</v>
      </c>
      <c r="V49" s="1">
        <f>IF('raw data'!AN49&lt;&gt;"happy",0,IF('raw data'!AO49&lt;&gt;"sad", 0, 1))</f>
        <v>1</v>
      </c>
      <c r="W49" s="50" t="str">
        <f>'raw data'!R49</f>
        <v>y</v>
      </c>
      <c r="X49" s="1" t="str">
        <f>'raw data'!U49</f>
        <v>y</v>
      </c>
      <c r="Y49" s="1" t="str">
        <f>'raw data'!AC49</f>
        <v>y</v>
      </c>
      <c r="Z49" s="50" t="str">
        <f>'raw data'!AF49</f>
        <v>n</v>
      </c>
      <c r="AA49" s="50" t="str">
        <f>'raw data'!AK49</f>
        <v>n</v>
      </c>
      <c r="AB49" s="1" t="str">
        <f>'raw data'!AQ49</f>
        <v>y</v>
      </c>
      <c r="AC49" s="1" t="str">
        <f>'raw data'!Q49</f>
        <v>n</v>
      </c>
      <c r="AD49" s="1" t="str">
        <f>'raw data'!T49</f>
        <v>y</v>
      </c>
      <c r="AE49" s="1" t="str">
        <f>'raw data'!AB49</f>
        <v>n</v>
      </c>
      <c r="AF49" s="1" t="str">
        <f>'raw data'!AE49</f>
        <v>y</v>
      </c>
      <c r="AG49" s="1" t="str">
        <f>'raw data'!AJ49</f>
        <v>n</v>
      </c>
      <c r="AH49" s="1" t="str">
        <f>'raw data'!AP49</f>
        <v>n</v>
      </c>
      <c r="AI49" s="1">
        <f>IF('raw data'!AR49="y",1,0)</f>
        <v>1</v>
      </c>
      <c r="AJ49" s="1">
        <f>IF('raw data'!AD49="y",1,0)</f>
        <v>1</v>
      </c>
      <c r="AK49" s="53">
        <f>IF('raw data'!S49="n",1,0)</f>
        <v>1</v>
      </c>
      <c r="AL49" s="1">
        <f>IF('raw data'!L49="keys",1,0)</f>
        <v>1</v>
      </c>
      <c r="AM49" s="1">
        <f>IF('raw data'!N49="keys",1,0)</f>
        <v>1</v>
      </c>
      <c r="AN49" s="1">
        <f>IF('raw data'!P49="keys",1,0)</f>
        <v>1</v>
      </c>
      <c r="AO49" s="1">
        <f>IF('raw data'!W49="pencils",1,0)</f>
        <v>1</v>
      </c>
      <c r="AP49" s="1">
        <f>IF('raw data'!Y49="pencils",1,0)</f>
        <v>1</v>
      </c>
      <c r="AQ49" s="1">
        <f>IF('raw data'!AA49="pencils",1,0)</f>
        <v>1</v>
      </c>
      <c r="AR49" s="53">
        <f>IF('raw data'!AG49="fridge",1,0)</f>
        <v>1</v>
      </c>
      <c r="AS49" s="1">
        <f>IF('raw data'!AH49="cabinet",1,0)</f>
        <v>0</v>
      </c>
      <c r="AT49" s="1">
        <f>IF('raw data'!AM49='raw data'!AL49,1,0)</f>
        <v>0</v>
      </c>
      <c r="AU49" s="1">
        <f>IF('raw data'!AO49="sad",1,0)</f>
        <v>1</v>
      </c>
      <c r="AV49" s="1"/>
      <c r="AW49" s="1">
        <f t="shared" si="4"/>
        <v>0.7777777778</v>
      </c>
      <c r="AX49" s="1">
        <f t="shared" si="5"/>
        <v>1</v>
      </c>
      <c r="AY49" s="1">
        <f t="shared" si="6"/>
        <v>0.8461538462</v>
      </c>
      <c r="AZ49" s="1">
        <f t="shared" si="7"/>
        <v>6</v>
      </c>
      <c r="BA49" s="1">
        <f t="shared" si="8"/>
        <v>1</v>
      </c>
      <c r="BB49" s="1"/>
      <c r="BC49" s="1">
        <v>3.0</v>
      </c>
      <c r="BD49" s="3" t="s">
        <v>76</v>
      </c>
      <c r="BE49" s="53">
        <v>1.0</v>
      </c>
    </row>
    <row r="50" ht="15.75" customHeight="1">
      <c r="A50" s="1">
        <f>'raw data'!A50</f>
        <v>66</v>
      </c>
      <c r="B50" s="1" t="str">
        <f>'raw data'!B50</f>
        <v>OLF-2</v>
      </c>
      <c r="C50" s="1" t="str">
        <f>'raw data'!C50</f>
        <v>female</v>
      </c>
      <c r="D50" s="7">
        <f>'raw data'!D50</f>
        <v>41428</v>
      </c>
      <c r="E50" s="7">
        <f>'raw data'!E50</f>
        <v>43224</v>
      </c>
      <c r="F50" s="7">
        <f>'raw data'!F50</f>
        <v>43230</v>
      </c>
      <c r="G50" s="8">
        <f>'raw data'!G50</f>
        <v>6</v>
      </c>
      <c r="H50" s="1">
        <f>'raw data'!H50</f>
        <v>4.92</v>
      </c>
      <c r="I50" s="1" t="str">
        <f>'raw data'!I50</f>
        <v>crayon</v>
      </c>
      <c r="J50" s="1" t="str">
        <f>'raw data'!J50</f>
        <v>A2B2C1</v>
      </c>
      <c r="K50" s="2">
        <f t="shared" si="1"/>
        <v>1</v>
      </c>
      <c r="L50" s="2" t="str">
        <f>'raw data'!AV50</f>
        <v>door</v>
      </c>
      <c r="M50" s="3">
        <f t="shared" si="2"/>
        <v>6</v>
      </c>
      <c r="N50" s="3" t="str">
        <f>'raw data'!AW50</f>
        <v>breakfast</v>
      </c>
      <c r="O50" s="4">
        <f t="shared" si="3"/>
        <v>6</v>
      </c>
      <c r="P50" s="4" t="str">
        <f>'raw data'!AX50</f>
        <v>phone(tummy)</v>
      </c>
      <c r="Q50" s="1">
        <f>IF('raw data'!M50='raw data'!K50,1,0)</f>
        <v>0</v>
      </c>
      <c r="R50">
        <f>IF('raw data'!O50='raw data'!K50,1,IF('raw data'!O50="crayons",1,0))</f>
        <v>0</v>
      </c>
      <c r="S50" s="1">
        <f>IF('raw data'!X50='raw data'!V50,1,0)</f>
        <v>0</v>
      </c>
      <c r="T50">
        <f>IF('raw data'!Z50='raw data'!V50,1,IF('raw data'!Z50="bandaids",1,0))</f>
        <v>0</v>
      </c>
      <c r="U50" s="10">
        <f>IF('raw data'!AI50="fridge",1,0)</f>
        <v>0</v>
      </c>
      <c r="V50" s="1">
        <f>IF('raw data'!AN50&lt;&gt;"happy",0,IF('raw data'!AO50&lt;&gt;"sad", 0, 1))</f>
        <v>1</v>
      </c>
      <c r="W50" s="50" t="str">
        <f>'raw data'!R50</f>
        <v>y</v>
      </c>
      <c r="X50" s="1" t="str">
        <f>'raw data'!U50</f>
        <v>y</v>
      </c>
      <c r="Y50" s="1" t="str">
        <f>'raw data'!AC50</f>
        <v>y</v>
      </c>
      <c r="Z50" s="50" t="str">
        <f>'raw data'!AF50</f>
        <v>y</v>
      </c>
      <c r="AA50" s="50" t="str">
        <f>'raw data'!AK50</f>
        <v>y</v>
      </c>
      <c r="AB50" s="1" t="str">
        <f>'raw data'!AQ50</f>
        <v>y</v>
      </c>
      <c r="AC50" s="1" t="str">
        <f>'raw data'!Q50</f>
        <v>y</v>
      </c>
      <c r="AD50" s="1" t="str">
        <f>'raw data'!T50</f>
        <v>y</v>
      </c>
      <c r="AE50" s="1" t="str">
        <f>'raw data'!AB50</f>
        <v>y</v>
      </c>
      <c r="AF50" s="1" t="str">
        <f>'raw data'!AE50</f>
        <v>y</v>
      </c>
      <c r="AG50" s="1" t="str">
        <f>'raw data'!AJ50</f>
        <v>y</v>
      </c>
      <c r="AH50" s="1" t="str">
        <f>'raw data'!AP50</f>
        <v>y</v>
      </c>
      <c r="AI50" s="1">
        <f>IF('raw data'!AR50="y",1,0)</f>
        <v>1</v>
      </c>
      <c r="AJ50" s="1">
        <f>IF('raw data'!AD50="y",1,0)</f>
        <v>1</v>
      </c>
      <c r="AK50" s="53">
        <f>IF('raw data'!S50="n",1,0)</f>
        <v>0</v>
      </c>
      <c r="AL50" s="1">
        <f>IF('raw data'!L50="keys",1,0)</f>
        <v>0</v>
      </c>
      <c r="AM50" s="1">
        <f>IF('raw data'!N50="keys",1,0)</f>
        <v>0</v>
      </c>
      <c r="AN50" s="1">
        <f>IF('raw data'!P50="keys",1,0)</f>
        <v>0</v>
      </c>
      <c r="AO50" s="1">
        <f>IF('raw data'!W50="pencils",1,0)</f>
        <v>1</v>
      </c>
      <c r="AP50" s="1">
        <f>IF('raw data'!Y50="pencils",1,0)</f>
        <v>1</v>
      </c>
      <c r="AQ50" s="1">
        <f>IF('raw data'!AA50="pencils",1,0)</f>
        <v>1</v>
      </c>
      <c r="AR50" s="53">
        <f>IF('raw data'!AG50="fridge",1,0)</f>
        <v>1</v>
      </c>
      <c r="AS50" s="1">
        <f>IF('raw data'!AH50="cabinet",1,0)</f>
        <v>1</v>
      </c>
      <c r="AT50" s="1">
        <f>IF('raw data'!AM50='raw data'!AL50,1,0)</f>
        <v>0</v>
      </c>
      <c r="AU50" s="1">
        <f>IF('raw data'!AO50="sad",1,0)</f>
        <v>1</v>
      </c>
      <c r="AV50" s="1"/>
      <c r="AW50" s="1">
        <f t="shared" si="4"/>
        <v>0.5555555556</v>
      </c>
      <c r="AX50" s="1">
        <f t="shared" si="5"/>
        <v>0.6666666667</v>
      </c>
      <c r="AY50" s="1">
        <f t="shared" si="6"/>
        <v>0.6153846154</v>
      </c>
      <c r="AZ50" s="1">
        <f t="shared" si="7"/>
        <v>12</v>
      </c>
      <c r="BA50" s="1">
        <f t="shared" si="8"/>
        <v>0</v>
      </c>
      <c r="BB50" s="1"/>
      <c r="BC50" s="1">
        <v>3.0</v>
      </c>
      <c r="BD50" s="3" t="s">
        <v>76</v>
      </c>
      <c r="BE50" s="53">
        <v>1.0</v>
      </c>
    </row>
    <row r="51" ht="15.75" customHeight="1">
      <c r="A51" s="1">
        <f>'raw data'!A51</f>
        <v>67</v>
      </c>
      <c r="B51" s="1" t="str">
        <f>'raw data'!B51</f>
        <v>OLF-3</v>
      </c>
      <c r="C51" s="1" t="str">
        <f>'raw data'!C51</f>
        <v>Female</v>
      </c>
      <c r="D51" s="7">
        <f>'raw data'!D51</f>
        <v>41393</v>
      </c>
      <c r="E51" s="7">
        <f>'raw data'!E51</f>
        <v>43224</v>
      </c>
      <c r="F51" s="7">
        <f>'raw data'!F51</f>
        <v>43230</v>
      </c>
      <c r="G51" s="8">
        <f>'raw data'!G51</f>
        <v>6</v>
      </c>
      <c r="H51" s="1">
        <f>'raw data'!H51</f>
        <v>5.02</v>
      </c>
      <c r="I51" s="1" t="str">
        <f>'raw data'!I51</f>
        <v>crayon</v>
      </c>
      <c r="J51" s="1" t="str">
        <f>'raw data'!J51</f>
        <v>B1C2A2</v>
      </c>
      <c r="K51" s="2">
        <f t="shared" si="1"/>
        <v>2</v>
      </c>
      <c r="L51" s="2" t="str">
        <f>'raw data'!AV51</f>
        <v>door</v>
      </c>
      <c r="M51" s="3">
        <f t="shared" si="2"/>
        <v>6</v>
      </c>
      <c r="N51" s="3" t="str">
        <f>'raw data'!AW51</f>
        <v>breakfast</v>
      </c>
      <c r="O51" s="4">
        <f t="shared" si="3"/>
        <v>4</v>
      </c>
      <c r="P51" s="4" t="str">
        <f>'raw data'!AX51</f>
        <v>email(foot)</v>
      </c>
      <c r="Q51" s="1">
        <f>IF('raw data'!M51='raw data'!K51,1,0)</f>
        <v>0</v>
      </c>
      <c r="R51">
        <f>IF('raw data'!O51='raw data'!K51,1,IF('raw data'!O51="crayons",1,0))</f>
        <v>0</v>
      </c>
      <c r="S51" s="1">
        <f>IF('raw data'!X51='raw data'!V51,1,0)</f>
        <v>1</v>
      </c>
      <c r="T51">
        <f>IF('raw data'!Z51='raw data'!V51,1,IF('raw data'!Z51="bandaids",1,0))</f>
        <v>0</v>
      </c>
      <c r="U51" s="10">
        <f>IF('raw data'!AI51="fridge",1,0)</f>
        <v>1</v>
      </c>
      <c r="V51" s="1">
        <f>IF('raw data'!AN51&lt;&gt;"happy",0,IF('raw data'!AO51&lt;&gt;"sad", 0, 1))</f>
        <v>0</v>
      </c>
      <c r="W51" s="50" t="str">
        <f>'raw data'!R51</f>
        <v>y</v>
      </c>
      <c r="X51" s="1" t="str">
        <f>'raw data'!U51</f>
        <v>y</v>
      </c>
      <c r="Y51" s="1" t="str">
        <f>'raw data'!AC51</f>
        <v>y</v>
      </c>
      <c r="Z51" s="50" t="str">
        <f>'raw data'!AF51</f>
        <v>y</v>
      </c>
      <c r="AA51" s="50" t="str">
        <f>'raw data'!AK51</f>
        <v>y</v>
      </c>
      <c r="AB51" s="1" t="str">
        <f>'raw data'!AQ51</f>
        <v>y</v>
      </c>
      <c r="AC51" s="1" t="str">
        <f>'raw data'!Q51</f>
        <v>y</v>
      </c>
      <c r="AD51" s="1" t="str">
        <f>'raw data'!T51</f>
        <v>n</v>
      </c>
      <c r="AE51" s="1" t="str">
        <f>'raw data'!AB51</f>
        <v>n</v>
      </c>
      <c r="AF51" s="1" t="str">
        <f>'raw data'!AE51</f>
        <v>y</v>
      </c>
      <c r="AG51" s="1" t="str">
        <f>'raw data'!AJ51</f>
        <v>y</v>
      </c>
      <c r="AH51" s="1" t="str">
        <f>'raw data'!AP51</f>
        <v>y</v>
      </c>
      <c r="AI51" s="1">
        <f>IF('raw data'!AR51="y",1,0)</f>
        <v>1</v>
      </c>
      <c r="AJ51" s="1">
        <f>IF('raw data'!AD51="y",1,0)</f>
        <v>1</v>
      </c>
      <c r="AK51" s="53">
        <f>IF('raw data'!S51="n",1,0)</f>
        <v>1</v>
      </c>
      <c r="AL51" s="1">
        <f>IF('raw data'!L51="keys",1,0)</f>
        <v>0</v>
      </c>
      <c r="AM51" s="1">
        <f>IF('raw data'!N51="keys",1,0)</f>
        <v>0</v>
      </c>
      <c r="AN51" s="1">
        <f>IF('raw data'!P51="keys",1,0)</f>
        <v>0</v>
      </c>
      <c r="AO51" s="1">
        <f>IF('raw data'!W51="pencils",1,0)</f>
        <v>1</v>
      </c>
      <c r="AP51" s="1">
        <f>IF('raw data'!Y51="pencils",1,0)</f>
        <v>1</v>
      </c>
      <c r="AQ51" s="1">
        <f>IF('raw data'!AA51="pencils",1,0)</f>
        <v>1</v>
      </c>
      <c r="AR51" s="53">
        <f>IF('raw data'!AG51="fridge",1,0)</f>
        <v>1</v>
      </c>
      <c r="AS51" s="1">
        <f>IF('raw data'!AH51="cabinet",1,0)</f>
        <v>0</v>
      </c>
      <c r="AT51" s="1">
        <f>IF('raw data'!AM51='raw data'!AL51,1,0)</f>
        <v>1</v>
      </c>
      <c r="AU51" s="1">
        <f>IF('raw data'!AO51="sad",1,0)</f>
        <v>1</v>
      </c>
      <c r="AV51" s="1"/>
      <c r="AW51" s="1">
        <f t="shared" si="4"/>
        <v>0.5555555556</v>
      </c>
      <c r="AX51" s="1">
        <f t="shared" si="5"/>
        <v>1</v>
      </c>
      <c r="AY51" s="1">
        <f t="shared" si="6"/>
        <v>0.6923076923</v>
      </c>
      <c r="AZ51" s="1">
        <f t="shared" si="7"/>
        <v>10</v>
      </c>
      <c r="BA51" s="1">
        <f t="shared" si="8"/>
        <v>1</v>
      </c>
      <c r="BB51" s="1"/>
      <c r="BC51" s="1">
        <v>3.0</v>
      </c>
      <c r="BD51" s="3" t="s">
        <v>76</v>
      </c>
      <c r="BE51" s="53">
        <v>1.0</v>
      </c>
    </row>
    <row r="52" ht="15.75" customHeight="1">
      <c r="A52" s="1">
        <f>'raw data'!A52</f>
        <v>68</v>
      </c>
      <c r="B52" s="1" t="str">
        <f>'raw data'!B52</f>
        <v>OLF-1</v>
      </c>
      <c r="C52" s="1" t="str">
        <f>'raw data'!C52</f>
        <v>male</v>
      </c>
      <c r="D52" s="7">
        <f>'raw data'!D52</f>
        <v>41471</v>
      </c>
      <c r="E52" s="7">
        <f>'raw data'!E52</f>
        <v>43224</v>
      </c>
      <c r="F52" s="7">
        <f>'raw data'!F52</f>
        <v>43230</v>
      </c>
      <c r="G52" s="8">
        <f>'raw data'!G52</f>
        <v>6</v>
      </c>
      <c r="H52" s="1">
        <f>'raw data'!H52</f>
        <v>4.8</v>
      </c>
      <c r="I52" s="1" t="str">
        <f>'raw data'!I52</f>
        <v>crayon</v>
      </c>
      <c r="J52" s="1" t="str">
        <f>'raw data'!J52</f>
        <v>C2A2B2</v>
      </c>
      <c r="K52" s="2">
        <f t="shared" si="1"/>
        <v>0</v>
      </c>
      <c r="L52" s="2" t="str">
        <f>'raw data'!AV52</f>
        <v>door</v>
      </c>
      <c r="M52" s="3">
        <f t="shared" si="2"/>
        <v>3</v>
      </c>
      <c r="N52" s="3" t="str">
        <f>'raw data'!AW52</f>
        <v>temp</v>
      </c>
      <c r="O52" s="4">
        <f t="shared" si="3"/>
        <v>4</v>
      </c>
      <c r="P52" s="4" t="str">
        <f>'raw data'!AX52</f>
        <v>email(foot)</v>
      </c>
      <c r="Q52" s="1">
        <f>IF('raw data'!M52='raw data'!K52,1,0)</f>
        <v>0</v>
      </c>
      <c r="R52">
        <f>IF('raw data'!O52='raw data'!K52,1,IF('raw data'!O52="crayons",1,0))</f>
        <v>0</v>
      </c>
      <c r="S52" s="1">
        <f>IF('raw data'!X52='raw data'!V52,1,0)</f>
        <v>0</v>
      </c>
      <c r="T52">
        <f>IF('raw data'!Z52='raw data'!V52,1,IF('raw data'!Z52="bandaids",1,0))</f>
        <v>0</v>
      </c>
      <c r="U52" s="10">
        <f>IF('raw data'!AI52="fridge",1,0)</f>
        <v>0</v>
      </c>
      <c r="V52" s="1">
        <f>IF('raw data'!AN52&lt;&gt;"happy",0,IF('raw data'!AO52&lt;&gt;"sad", 0, 1))</f>
        <v>0</v>
      </c>
      <c r="W52" s="50" t="str">
        <f>'raw data'!R52</f>
        <v>y</v>
      </c>
      <c r="X52" s="1" t="str">
        <f>'raw data'!U52</f>
        <v>n</v>
      </c>
      <c r="Y52" s="1" t="str">
        <f>'raw data'!AC52</f>
        <v>n</v>
      </c>
      <c r="Z52" s="50" t="str">
        <f>'raw data'!AF52</f>
        <v>n</v>
      </c>
      <c r="AA52" s="50" t="str">
        <f>'raw data'!AK52</f>
        <v>y</v>
      </c>
      <c r="AB52" s="1" t="str">
        <f>'raw data'!AQ52</f>
        <v>y</v>
      </c>
      <c r="AC52" s="1" t="str">
        <f>'raw data'!Q52</f>
        <v>y</v>
      </c>
      <c r="AD52" s="1" t="str">
        <f>'raw data'!T52</f>
        <v>y</v>
      </c>
      <c r="AE52" s="1" t="str">
        <f>'raw data'!AB52</f>
        <v>y</v>
      </c>
      <c r="AF52" s="1" t="str">
        <f>'raw data'!AE52</f>
        <v>y</v>
      </c>
      <c r="AG52" s="1" t="str">
        <f>'raw data'!AJ52</f>
        <v>n</v>
      </c>
      <c r="AH52" s="1" t="str">
        <f>'raw data'!AP52</f>
        <v>n</v>
      </c>
      <c r="AI52" s="1">
        <f>IF('raw data'!AR52="y",1,0)</f>
        <v>1</v>
      </c>
      <c r="AJ52" s="1">
        <f>IF('raw data'!AD52="y",1,0)</f>
        <v>1</v>
      </c>
      <c r="AK52" s="53">
        <f>IF('raw data'!S52="n",1,0)</f>
        <v>1</v>
      </c>
      <c r="AL52" s="1">
        <f>IF('raw data'!L52="keys",1,0)</f>
        <v>0</v>
      </c>
      <c r="AM52" s="1">
        <f>IF('raw data'!N52="keys",1,0)</f>
        <v>0</v>
      </c>
      <c r="AN52" s="1">
        <f>IF('raw data'!P52="keys",1,0)</f>
        <v>0</v>
      </c>
      <c r="AO52" s="1">
        <f>IF('raw data'!W52="pencils",1,0)</f>
        <v>1</v>
      </c>
      <c r="AP52" s="1">
        <f>IF('raw data'!Y52="pencils",1,0)</f>
        <v>1</v>
      </c>
      <c r="AQ52" s="1">
        <f>IF('raw data'!AA52="pencils",1,0)</f>
        <v>1</v>
      </c>
      <c r="AR52" s="53">
        <f>IF('raw data'!AG52="fridge",1,0)</f>
        <v>1</v>
      </c>
      <c r="AS52" s="1">
        <f>IF('raw data'!AH52="cabinet",1,0)</f>
        <v>0</v>
      </c>
      <c r="AT52" s="1">
        <f>IF('raw data'!AM52='raw data'!AL52,1,0)</f>
        <v>0</v>
      </c>
      <c r="AU52" s="1">
        <f>IF('raw data'!AO52="sad",1,0)</f>
        <v>1</v>
      </c>
      <c r="AV52" s="1"/>
      <c r="AW52" s="1">
        <f t="shared" si="4"/>
        <v>0.4444444444</v>
      </c>
      <c r="AX52" s="1">
        <f t="shared" si="5"/>
        <v>1</v>
      </c>
      <c r="AY52" s="1">
        <f t="shared" si="6"/>
        <v>0.6153846154</v>
      </c>
      <c r="AZ52" s="1">
        <f t="shared" si="7"/>
        <v>7</v>
      </c>
      <c r="BA52" s="1">
        <f t="shared" si="8"/>
        <v>1</v>
      </c>
      <c r="BB52" s="1"/>
      <c r="BC52" s="1">
        <v>3.0</v>
      </c>
      <c r="BD52" s="3" t="s">
        <v>76</v>
      </c>
      <c r="BE52" s="53">
        <v>1.0</v>
      </c>
    </row>
    <row r="53" ht="15.75" customHeight="1">
      <c r="A53" s="1">
        <f>'raw data'!A53</f>
        <v>69</v>
      </c>
      <c r="B53" s="1" t="str">
        <f>'raw data'!B53</f>
        <v>GD-8</v>
      </c>
      <c r="C53" s="1" t="str">
        <f>'raw data'!C53</f>
        <v>male</v>
      </c>
      <c r="D53" s="7">
        <f>'raw data'!D53</f>
        <v>41178</v>
      </c>
      <c r="E53" s="7">
        <f>'raw data'!E53</f>
        <v>43228</v>
      </c>
      <c r="F53" s="7">
        <f>'raw data'!F53</f>
        <v>43234</v>
      </c>
      <c r="G53" s="8">
        <f>'raw data'!G53</f>
        <v>6</v>
      </c>
      <c r="H53" s="1">
        <f>'raw data'!H53</f>
        <v>5.62</v>
      </c>
      <c r="I53" s="1" t="str">
        <f>'raw data'!I53</f>
        <v>andy</v>
      </c>
      <c r="J53" s="1" t="str">
        <f>'raw data'!J53</f>
        <v>B1C1A1</v>
      </c>
      <c r="K53" s="2">
        <f t="shared" si="1"/>
        <v>6</v>
      </c>
      <c r="L53" s="2" t="str">
        <f>'raw data'!AV53</f>
        <v>door</v>
      </c>
      <c r="M53" s="3">
        <f t="shared" si="2"/>
        <v>6</v>
      </c>
      <c r="N53" s="3" t="str">
        <f>'raw data'!AW53</f>
        <v>temp</v>
      </c>
      <c r="O53" s="4">
        <f t="shared" si="3"/>
        <v>2</v>
      </c>
      <c r="P53" s="4" t="str">
        <f>'raw data'!AX53</f>
        <v>email(foot)</v>
      </c>
      <c r="Q53" s="1">
        <f>IF('raw data'!M53='raw data'!K53,1,0)</f>
        <v>1</v>
      </c>
      <c r="R53">
        <f>IF('raw data'!O53='raw data'!K53,1,IF('raw data'!O53="crayons",1,0))</f>
        <v>1</v>
      </c>
      <c r="S53" s="1">
        <f>IF('raw data'!X53='raw data'!V53,1,0)</f>
        <v>1</v>
      </c>
      <c r="T53">
        <f>IF('raw data'!Z53='raw data'!V53,1,IF('raw data'!Z53="bandaids",1,0))</f>
        <v>1</v>
      </c>
      <c r="U53" s="10">
        <f>IF('raw data'!AI53="fridge",1,0)</f>
        <v>1</v>
      </c>
      <c r="V53" s="1">
        <f>IF('raw data'!AN53&lt;&gt;"happy",0,IF('raw data'!AO53&lt;&gt;"sad", 0, 1))</f>
        <v>1</v>
      </c>
      <c r="W53" s="50" t="str">
        <f>'raw data'!R53</f>
        <v>y</v>
      </c>
      <c r="X53" s="1" t="str">
        <f>'raw data'!U53</f>
        <v>y</v>
      </c>
      <c r="Y53" s="1" t="str">
        <f>'raw data'!AC53</f>
        <v>y</v>
      </c>
      <c r="Z53" s="50" t="str">
        <f>'raw data'!AF53</f>
        <v>y</v>
      </c>
      <c r="AA53" s="50" t="str">
        <f>'raw data'!AK53</f>
        <v>y</v>
      </c>
      <c r="AB53" s="1" t="str">
        <f>'raw data'!AQ53</f>
        <v>y</v>
      </c>
      <c r="AC53" s="1" t="str">
        <f>'raw data'!Q53</f>
        <v>n</v>
      </c>
      <c r="AD53" s="1" t="str">
        <f>'raw data'!T53</f>
        <v>y</v>
      </c>
      <c r="AE53" s="1" t="str">
        <f>'raw data'!AB53</f>
        <v>n</v>
      </c>
      <c r="AF53" s="1" t="str">
        <f>'raw data'!AE53</f>
        <v>n</v>
      </c>
      <c r="AG53" s="1" t="str">
        <f>'raw data'!AJ53</f>
        <v>y</v>
      </c>
      <c r="AH53" s="1" t="str">
        <f>'raw data'!AP53</f>
        <v>n</v>
      </c>
      <c r="AI53" s="1">
        <f>IF('raw data'!AR53="y",1,0)</f>
        <v>1</v>
      </c>
      <c r="AJ53" s="1">
        <f>IF('raw data'!AD53="y",1,0)</f>
        <v>0</v>
      </c>
      <c r="AK53" s="53">
        <f>IF('raw data'!S53="n",1,0)</f>
        <v>1</v>
      </c>
      <c r="AL53" s="1">
        <f>IF('raw data'!L53="keys",1,0)</f>
        <v>1</v>
      </c>
      <c r="AM53" s="1">
        <f>IF('raw data'!N53="keys",1,0)</f>
        <v>1</v>
      </c>
      <c r="AN53" s="1">
        <f>IF('raw data'!P53="keys",1,0)</f>
        <v>1</v>
      </c>
      <c r="AO53" s="1">
        <f>IF('raw data'!W53="pencils",1,0)</f>
        <v>1</v>
      </c>
      <c r="AP53" s="1">
        <f>IF('raw data'!Y53="pencils",1,0)</f>
        <v>1</v>
      </c>
      <c r="AQ53" s="1">
        <f>IF('raw data'!AA53="pencils",1,0)</f>
        <v>1</v>
      </c>
      <c r="AR53" s="53">
        <f>IF('raw data'!AG53="fridge",1,0)</f>
        <v>1</v>
      </c>
      <c r="AS53" s="1">
        <f>IF('raw data'!AH53="cabinet",1,0)</f>
        <v>1</v>
      </c>
      <c r="AT53" s="1">
        <f>IF('raw data'!AM53='raw data'!AL53,1,0)</f>
        <v>1</v>
      </c>
      <c r="AU53" s="1">
        <f>IF('raw data'!AO53="sad",1,0)</f>
        <v>1</v>
      </c>
      <c r="AV53" s="1"/>
      <c r="AW53" s="1">
        <f t="shared" si="4"/>
        <v>1</v>
      </c>
      <c r="AX53" s="1">
        <f t="shared" si="5"/>
        <v>0.6666666667</v>
      </c>
      <c r="AY53" s="1">
        <f t="shared" si="6"/>
        <v>0.9230769231</v>
      </c>
      <c r="AZ53" s="1">
        <f t="shared" si="7"/>
        <v>8</v>
      </c>
      <c r="BA53" s="1">
        <f t="shared" si="8"/>
        <v>1</v>
      </c>
      <c r="BB53" s="1"/>
      <c r="BC53" s="1">
        <v>3.0</v>
      </c>
      <c r="BD53" s="3" t="s">
        <v>76</v>
      </c>
      <c r="BE53" s="53">
        <v>1.0</v>
      </c>
    </row>
    <row r="54" ht="15.75" customHeight="1">
      <c r="A54" s="1">
        <f>'raw data'!A54</f>
        <v>70</v>
      </c>
      <c r="B54" s="1" t="str">
        <f>'raw data'!B54</f>
        <v>GD-14</v>
      </c>
      <c r="C54" s="1" t="str">
        <f>'raw data'!C54</f>
        <v>male</v>
      </c>
      <c r="D54" s="7">
        <f>'raw data'!D54</f>
        <v>41250</v>
      </c>
      <c r="E54" s="7">
        <f>'raw data'!E54</f>
        <v>43228</v>
      </c>
      <c r="F54" s="7">
        <f>'raw data'!F54</f>
        <v>43234</v>
      </c>
      <c r="G54" s="8">
        <f>'raw data'!G54</f>
        <v>6</v>
      </c>
      <c r="H54" s="1">
        <f>'raw data'!H54</f>
        <v>5.42</v>
      </c>
      <c r="I54" s="1" t="str">
        <f>'raw data'!I54</f>
        <v>andy</v>
      </c>
      <c r="J54" s="1" t="str">
        <f>'raw data'!J54</f>
        <v>A1B1C2</v>
      </c>
      <c r="K54" s="2">
        <f t="shared" si="1"/>
        <v>6</v>
      </c>
      <c r="L54" s="2" t="str">
        <f>'raw data'!AV54</f>
        <v>door</v>
      </c>
      <c r="M54" s="3">
        <f t="shared" si="2"/>
        <v>6</v>
      </c>
      <c r="N54" s="3" t="str">
        <f>'raw data'!AW54</f>
        <v>breakfast</v>
      </c>
      <c r="O54" s="4">
        <f t="shared" si="3"/>
        <v>6</v>
      </c>
      <c r="P54" s="4" t="str">
        <f>'raw data'!AX54</f>
        <v>phone(tummy)</v>
      </c>
      <c r="Q54" s="1">
        <f>IF('raw data'!M54='raw data'!K54,1,0)</f>
        <v>1</v>
      </c>
      <c r="R54">
        <f>IF('raw data'!O54='raw data'!K54,1,IF('raw data'!O54="crayons",1,0))</f>
        <v>1</v>
      </c>
      <c r="S54" s="1">
        <f>IF('raw data'!X54='raw data'!V54,1,0)</f>
        <v>1</v>
      </c>
      <c r="T54">
        <f>IF('raw data'!Z54='raw data'!V54,1,IF('raw data'!Z54="bandaids",1,0))</f>
        <v>1</v>
      </c>
      <c r="U54" s="10">
        <f>IF('raw data'!AI54="fridge",1,0)</f>
        <v>1</v>
      </c>
      <c r="V54" s="1">
        <f>IF('raw data'!AN54&lt;&gt;"happy",0,IF('raw data'!AO54&lt;&gt;"sad", 0, 1))</f>
        <v>1</v>
      </c>
      <c r="W54" s="50" t="str">
        <f>'raw data'!R54</f>
        <v>y</v>
      </c>
      <c r="X54" s="1" t="str">
        <f>'raw data'!U54</f>
        <v>y</v>
      </c>
      <c r="Y54" s="1" t="str">
        <f>'raw data'!AC54</f>
        <v>y</v>
      </c>
      <c r="Z54" s="50" t="str">
        <f>'raw data'!AF54</f>
        <v>y</v>
      </c>
      <c r="AA54" s="50" t="str">
        <f>'raw data'!AK54</f>
        <v>y</v>
      </c>
      <c r="AB54" s="1" t="str">
        <f>'raw data'!AQ54</f>
        <v>y</v>
      </c>
      <c r="AC54" s="1" t="str">
        <f>'raw data'!Q54</f>
        <v>y</v>
      </c>
      <c r="AD54" s="1" t="str">
        <f>'raw data'!T54</f>
        <v>y</v>
      </c>
      <c r="AE54" s="1" t="str">
        <f>'raw data'!AB54</f>
        <v>y</v>
      </c>
      <c r="AF54" s="1" t="str">
        <f>'raw data'!AE54</f>
        <v>y</v>
      </c>
      <c r="AG54" s="1" t="str">
        <f>'raw data'!AJ54</f>
        <v>y</v>
      </c>
      <c r="AH54" s="1" t="str">
        <f>'raw data'!AP54</f>
        <v>y</v>
      </c>
      <c r="AI54" s="1">
        <f>IF('raw data'!AR54="y",1,0)</f>
        <v>1</v>
      </c>
      <c r="AJ54" s="1">
        <f>IF('raw data'!AD54="y",1,0)</f>
        <v>1</v>
      </c>
      <c r="AK54" s="53">
        <f>IF('raw data'!S54="n",1,0)</f>
        <v>1</v>
      </c>
      <c r="AL54" s="1">
        <f>IF('raw data'!L54="keys",1,0)</f>
        <v>0</v>
      </c>
      <c r="AM54" s="1">
        <f>IF('raw data'!N54="keys",1,0)</f>
        <v>0</v>
      </c>
      <c r="AN54" s="1">
        <f>IF('raw data'!P54="keys",1,0)</f>
        <v>0</v>
      </c>
      <c r="AO54" s="1">
        <f>IF('raw data'!W54="pencils",1,0)</f>
        <v>1</v>
      </c>
      <c r="AP54" s="1">
        <f>IF('raw data'!Y54="pencils",1,0)</f>
        <v>1</v>
      </c>
      <c r="AQ54" s="1">
        <f>IF('raw data'!AA54="pencils",1,0)</f>
        <v>1</v>
      </c>
      <c r="AR54" s="53">
        <f>IF('raw data'!AG54="fridge",1,0)</f>
        <v>1</v>
      </c>
      <c r="AS54" s="1">
        <f>IF('raw data'!AH54="cabinet",1,0)</f>
        <v>1</v>
      </c>
      <c r="AT54" s="1">
        <f>IF('raw data'!AM54='raw data'!AL54,1,0)</f>
        <v>1</v>
      </c>
      <c r="AU54" s="1">
        <f>IF('raw data'!AO54="sad",1,0)</f>
        <v>1</v>
      </c>
      <c r="AV54" s="1"/>
      <c r="AW54" s="1">
        <f t="shared" si="4"/>
        <v>0.6666666667</v>
      </c>
      <c r="AX54" s="1">
        <f t="shared" si="5"/>
        <v>1</v>
      </c>
      <c r="AY54" s="1">
        <f t="shared" si="6"/>
        <v>0.7692307692</v>
      </c>
      <c r="AZ54" s="1">
        <f t="shared" si="7"/>
        <v>12</v>
      </c>
      <c r="BA54" s="1">
        <f t="shared" si="8"/>
        <v>1</v>
      </c>
      <c r="BB54" s="1"/>
      <c r="BC54" s="1">
        <v>3.0</v>
      </c>
      <c r="BD54" s="3" t="s">
        <v>76</v>
      </c>
      <c r="BE54" s="53">
        <v>1.0</v>
      </c>
    </row>
    <row r="55" ht="15.75" customHeight="1">
      <c r="A55" s="1">
        <f>'raw data'!A55</f>
        <v>71</v>
      </c>
      <c r="B55" s="1" t="str">
        <f>'raw data'!B55</f>
        <v>GD-9</v>
      </c>
      <c r="C55" s="1" t="str">
        <f>'raw data'!C55</f>
        <v>Male</v>
      </c>
      <c r="D55" s="7">
        <f>'raw data'!D55</f>
        <v>41256</v>
      </c>
      <c r="E55" s="7">
        <f>'raw data'!E55</f>
        <v>43228</v>
      </c>
      <c r="F55" s="7">
        <f>'raw data'!F55</f>
        <v>43234</v>
      </c>
      <c r="G55" s="8">
        <f>'raw data'!G55</f>
        <v>6</v>
      </c>
      <c r="H55" s="1">
        <f>'raw data'!H55</f>
        <v>5.4</v>
      </c>
      <c r="I55" s="1" t="str">
        <f>'raw data'!I55</f>
        <v>andy</v>
      </c>
      <c r="J55" s="1" t="str">
        <f>'raw data'!J55</f>
        <v>C1A1B2</v>
      </c>
      <c r="K55" s="2">
        <f t="shared" si="1"/>
        <v>5</v>
      </c>
      <c r="L55" s="2" t="str">
        <f>'raw data'!AV55</f>
        <v>table</v>
      </c>
      <c r="M55" s="3">
        <f t="shared" si="2"/>
        <v>3</v>
      </c>
      <c r="N55" s="3" t="str">
        <f>'raw data'!AW55</f>
        <v>temp</v>
      </c>
      <c r="O55" s="4">
        <f t="shared" si="3"/>
        <v>4</v>
      </c>
      <c r="P55" s="4" t="str">
        <f>'raw data'!AX55</f>
        <v>email(foot)</v>
      </c>
      <c r="Q55" s="1">
        <f>IF('raw data'!M55='raw data'!K55,1,0)</f>
        <v>1</v>
      </c>
      <c r="R55">
        <f>IF('raw data'!O55='raw data'!K55,1,IF('raw data'!O55="crayons",1,0))</f>
        <v>1</v>
      </c>
      <c r="S55" s="1">
        <f>IF('raw data'!X55='raw data'!V55,1,0)</f>
        <v>1</v>
      </c>
      <c r="T55">
        <f>IF('raw data'!Z55='raw data'!V55,1,IF('raw data'!Z55="bandaids",1,0))</f>
        <v>1</v>
      </c>
      <c r="U55" s="10">
        <f>IF('raw data'!AI55="fridge",1,0)</f>
        <v>1</v>
      </c>
      <c r="V55" s="1">
        <f>IF('raw data'!AN55&lt;&gt;"happy",0,IF('raw data'!AO55&lt;&gt;"sad", 0, 1))</f>
        <v>0</v>
      </c>
      <c r="W55" s="50" t="str">
        <f>'raw data'!R55</f>
        <v>n</v>
      </c>
      <c r="X55" s="1" t="str">
        <f>'raw data'!U55</f>
        <v>y</v>
      </c>
      <c r="Y55" s="1" t="str">
        <f>'raw data'!AC55</f>
        <v>y</v>
      </c>
      <c r="Z55" s="50" t="str">
        <f>'raw data'!AF55</f>
        <v>n</v>
      </c>
      <c r="AA55" s="50" t="str">
        <f>'raw data'!AK55</f>
        <v>y</v>
      </c>
      <c r="AB55" s="1" t="str">
        <f>'raw data'!AQ55</f>
        <v>n</v>
      </c>
      <c r="AC55" s="1" t="str">
        <f>'raw data'!Q55</f>
        <v>y</v>
      </c>
      <c r="AD55" s="1" t="str">
        <f>'raw data'!T55</f>
        <v>n</v>
      </c>
      <c r="AE55" s="1" t="str">
        <f>'raw data'!AB55</f>
        <v>y</v>
      </c>
      <c r="AF55" s="1" t="str">
        <f>'raw data'!AE55</f>
        <v>y</v>
      </c>
      <c r="AG55" s="1" t="str">
        <f>'raw data'!AJ55</f>
        <v>y</v>
      </c>
      <c r="AH55" s="1" t="str">
        <f>'raw data'!AP55</f>
        <v>n</v>
      </c>
      <c r="AI55" s="1">
        <f>IF('raw data'!AR55="y",1,0)</f>
        <v>1</v>
      </c>
      <c r="AJ55" s="1">
        <f>IF('raw data'!AD55="y",1,0)</f>
        <v>0</v>
      </c>
      <c r="AK55" s="53">
        <f>IF('raw data'!S55="n",1,0)</f>
        <v>1</v>
      </c>
      <c r="AL55" s="1">
        <f>IF('raw data'!L55="keys",1,0)</f>
        <v>1</v>
      </c>
      <c r="AM55" s="1">
        <f>IF('raw data'!N55="keys",1,0)</f>
        <v>1</v>
      </c>
      <c r="AN55" s="1">
        <f>IF('raw data'!P55="keys",1,0)</f>
        <v>1</v>
      </c>
      <c r="AO55" s="1">
        <f>IF('raw data'!W55="pencils",1,0)</f>
        <v>0</v>
      </c>
      <c r="AP55" s="1">
        <f>IF('raw data'!Y55="pencils",1,0)</f>
        <v>0</v>
      </c>
      <c r="AQ55" s="1">
        <f>IF('raw data'!AA55="pencils",1,0)</f>
        <v>0</v>
      </c>
      <c r="AR55" s="53">
        <f>IF('raw data'!AG55="fridge",1,0)</f>
        <v>1</v>
      </c>
      <c r="AS55" s="1">
        <f>IF('raw data'!AH55="cabinet",1,0)</f>
        <v>1</v>
      </c>
      <c r="AT55" s="1">
        <f>IF('raw data'!AM55='raw data'!AL55,1,0)</f>
        <v>1</v>
      </c>
      <c r="AU55" s="1">
        <f>IF('raw data'!AO55="sad",1,0)</f>
        <v>1</v>
      </c>
      <c r="AV55" s="1"/>
      <c r="AW55" s="1">
        <f t="shared" si="4"/>
        <v>0.6666666667</v>
      </c>
      <c r="AX55" s="1">
        <f t="shared" si="5"/>
        <v>0.6666666667</v>
      </c>
      <c r="AY55" s="1">
        <f t="shared" si="6"/>
        <v>0.6923076923</v>
      </c>
      <c r="AZ55" s="1">
        <f t="shared" si="7"/>
        <v>7</v>
      </c>
      <c r="BA55" s="1">
        <f t="shared" si="8"/>
        <v>1</v>
      </c>
      <c r="BB55" s="1"/>
      <c r="BC55" s="1">
        <v>3.0</v>
      </c>
      <c r="BD55" s="3" t="s">
        <v>76</v>
      </c>
      <c r="BE55" s="53">
        <v>1.0</v>
      </c>
    </row>
    <row r="56" ht="15.75" customHeight="1">
      <c r="A56" s="1">
        <f>'raw data'!A56</f>
        <v>72</v>
      </c>
      <c r="B56" s="1" t="str">
        <f>'raw data'!B56</f>
        <v>GD-20</v>
      </c>
      <c r="C56" s="1" t="str">
        <f>'raw data'!C56</f>
        <v>female</v>
      </c>
      <c r="D56" s="7">
        <f>'raw data'!D56</f>
        <v>41275</v>
      </c>
      <c r="E56" s="7">
        <f>'raw data'!E56</f>
        <v>43228</v>
      </c>
      <c r="F56" s="7">
        <f>'raw data'!F56</f>
        <v>43234</v>
      </c>
      <c r="G56" s="8">
        <f>'raw data'!G56</f>
        <v>6</v>
      </c>
      <c r="H56" s="1">
        <f>'raw data'!H56</f>
        <v>5.35</v>
      </c>
      <c r="I56" s="1" t="str">
        <f>'raw data'!I56</f>
        <v>andy</v>
      </c>
      <c r="J56" s="1" t="str">
        <f>'raw data'!J56</f>
        <v>B2C2A1</v>
      </c>
      <c r="K56" s="2">
        <f t="shared" si="1"/>
        <v>5</v>
      </c>
      <c r="L56" s="2" t="str">
        <f>'raw data'!AV56</f>
        <v>door</v>
      </c>
      <c r="M56" s="3">
        <f t="shared" si="2"/>
        <v>6</v>
      </c>
      <c r="N56" s="3" t="str">
        <f>'raw data'!AW56</f>
        <v>temp</v>
      </c>
      <c r="O56" s="4">
        <f t="shared" si="3"/>
        <v>3</v>
      </c>
      <c r="P56" s="4" t="str">
        <f>'raw data'!AX56</f>
        <v>email(foot)</v>
      </c>
      <c r="Q56" s="1">
        <f>IF('raw data'!M56='raw data'!K56,1,0)</f>
        <v>1</v>
      </c>
      <c r="R56">
        <f>IF('raw data'!O56='raw data'!K56,1,IF('raw data'!O56="crayons",1,0))</f>
        <v>1</v>
      </c>
      <c r="S56" s="1">
        <f>IF('raw data'!X56='raw data'!V56,1,0)</f>
        <v>1</v>
      </c>
      <c r="T56">
        <f>IF('raw data'!Z56='raw data'!V56,1,IF('raw data'!Z56="bandaids",1,0))</f>
        <v>1</v>
      </c>
      <c r="U56" s="10">
        <f>IF('raw data'!AI56="fridge",1,0)</f>
        <v>1</v>
      </c>
      <c r="V56" s="1">
        <f>IF('raw data'!AN56&lt;&gt;"happy",0,IF('raw data'!AO56&lt;&gt;"sad", 0, 1))</f>
        <v>0</v>
      </c>
      <c r="W56" s="50" t="str">
        <f>'raw data'!R56</f>
        <v>y</v>
      </c>
      <c r="X56" s="1" t="str">
        <f>'raw data'!U56</f>
        <v>y</v>
      </c>
      <c r="Y56" s="1" t="str">
        <f>'raw data'!AC56</f>
        <v>y</v>
      </c>
      <c r="Z56" s="50" t="str">
        <f>'raw data'!AF56</f>
        <v>y</v>
      </c>
      <c r="AA56" s="50" t="str">
        <f>'raw data'!AK56</f>
        <v>y</v>
      </c>
      <c r="AB56" s="1" t="str">
        <f>'raw data'!AQ56</f>
        <v>y</v>
      </c>
      <c r="AC56" s="1" t="str">
        <f>'raw data'!Q56</f>
        <v>y</v>
      </c>
      <c r="AD56" s="1" t="str">
        <f>'raw data'!T56</f>
        <v>n</v>
      </c>
      <c r="AE56" s="1" t="str">
        <f>'raw data'!AB56</f>
        <v>y</v>
      </c>
      <c r="AF56" s="1" t="str">
        <f>'raw data'!AE56</f>
        <v>y</v>
      </c>
      <c r="AG56" s="1" t="str">
        <f>'raw data'!AJ56</f>
        <v>n</v>
      </c>
      <c r="AH56" s="1" t="str">
        <f>'raw data'!AP56</f>
        <v>n</v>
      </c>
      <c r="AI56" s="1">
        <f>IF('raw data'!AR56="y",1,0)</f>
        <v>1</v>
      </c>
      <c r="AJ56" s="1">
        <f>IF('raw data'!AD56="y",1,0)</f>
        <v>0</v>
      </c>
      <c r="AK56" s="53">
        <f>IF('raw data'!S56="n",1,0)</f>
        <v>1</v>
      </c>
      <c r="AL56" s="1">
        <f>IF('raw data'!L56="keys",1,0)</f>
        <v>1</v>
      </c>
      <c r="AM56" s="1">
        <f>IF('raw data'!N56="keys",1,0)</f>
        <v>1</v>
      </c>
      <c r="AN56" s="1">
        <f>IF('raw data'!P56="keys",1,0)</f>
        <v>1</v>
      </c>
      <c r="AO56" s="1">
        <f>IF('raw data'!W56="pencils",1,0)</f>
        <v>1</v>
      </c>
      <c r="AP56" s="1">
        <f>IF('raw data'!Y56="pencils",1,0)</f>
        <v>1</v>
      </c>
      <c r="AQ56" s="1">
        <f>IF('raw data'!AA56="pencils",1,0)</f>
        <v>1</v>
      </c>
      <c r="AR56" s="53">
        <f>IF('raw data'!AG56="fridge",1,0)</f>
        <v>1</v>
      </c>
      <c r="AS56" s="1">
        <f>IF('raw data'!AH56="cabinet",1,0)</f>
        <v>1</v>
      </c>
      <c r="AT56" s="1">
        <f>IF('raw data'!AM56='raw data'!AL56,1,0)</f>
        <v>1</v>
      </c>
      <c r="AU56" s="1">
        <f>IF('raw data'!AO56="sad",1,0)</f>
        <v>1</v>
      </c>
      <c r="AV56" s="1"/>
      <c r="AW56" s="1">
        <f t="shared" si="4"/>
        <v>1</v>
      </c>
      <c r="AX56" s="1">
        <f t="shared" si="5"/>
        <v>0.6666666667</v>
      </c>
      <c r="AY56" s="1">
        <f t="shared" si="6"/>
        <v>0.9230769231</v>
      </c>
      <c r="AZ56" s="1">
        <f t="shared" si="7"/>
        <v>9</v>
      </c>
      <c r="BA56" s="1">
        <f t="shared" si="8"/>
        <v>1</v>
      </c>
      <c r="BB56" s="1"/>
      <c r="BC56" s="1">
        <v>3.0</v>
      </c>
      <c r="BD56" s="3" t="s">
        <v>76</v>
      </c>
      <c r="BE56" s="53">
        <v>1.0</v>
      </c>
    </row>
    <row r="57" ht="15.75" customHeight="1">
      <c r="A57" s="1">
        <f>'raw data'!A57</f>
        <v>73</v>
      </c>
      <c r="B57" s="1" t="str">
        <f>'raw data'!B57</f>
        <v>GD-21</v>
      </c>
      <c r="C57" s="1" t="str">
        <f>'raw data'!C57</f>
        <v>female</v>
      </c>
      <c r="D57" s="7">
        <f>'raw data'!D57</f>
        <v>41381</v>
      </c>
      <c r="E57" s="7">
        <f>'raw data'!E57</f>
        <v>43228</v>
      </c>
      <c r="F57" s="7">
        <f>'raw data'!F57</f>
        <v>43234</v>
      </c>
      <c r="G57" s="8">
        <f>'raw data'!G57</f>
        <v>6</v>
      </c>
      <c r="H57" s="1">
        <f>'raw data'!H57</f>
        <v>5.06</v>
      </c>
      <c r="I57" s="1" t="str">
        <f>'raw data'!I57</f>
        <v>andy</v>
      </c>
      <c r="J57" s="1" t="str">
        <f>'raw data'!J57</f>
        <v>A2B1C1</v>
      </c>
      <c r="K57" s="2">
        <f t="shared" si="1"/>
        <v>1</v>
      </c>
      <c r="L57" s="2" t="str">
        <f>'raw data'!AV57</f>
        <v>table</v>
      </c>
      <c r="M57" s="3">
        <f t="shared" si="2"/>
        <v>6</v>
      </c>
      <c r="N57" s="3" t="str">
        <f>'raw data'!AW57</f>
        <v>temp</v>
      </c>
      <c r="O57" s="4">
        <f t="shared" si="3"/>
        <v>4</v>
      </c>
      <c r="P57" s="4" t="str">
        <f>'raw data'!AX57</f>
        <v>email(foot)</v>
      </c>
      <c r="Q57" s="1">
        <f>IF('raw data'!M57='raw data'!K57,1,0)</f>
        <v>0</v>
      </c>
      <c r="R57">
        <f>IF('raw data'!O57='raw data'!K57,1,IF('raw data'!O57="crayons",1,0))</f>
        <v>0</v>
      </c>
      <c r="S57" s="1">
        <f>IF('raw data'!X57='raw data'!V57,1,0)</f>
        <v>0</v>
      </c>
      <c r="T57">
        <f>IF('raw data'!Z57='raw data'!V57,1,IF('raw data'!Z57="bandaids",1,0))</f>
        <v>0</v>
      </c>
      <c r="U57" s="10">
        <f>IF('raw data'!AI57="fridge",1,0)</f>
        <v>0</v>
      </c>
      <c r="V57" s="1">
        <f>IF('raw data'!AN57&lt;&gt;"happy",0,IF('raw data'!AO57&lt;&gt;"sad", 0, 1))</f>
        <v>1</v>
      </c>
      <c r="W57" s="50" t="str">
        <f>'raw data'!R57</f>
        <v>y</v>
      </c>
      <c r="X57" s="1" t="str">
        <f>'raw data'!U57</f>
        <v>y</v>
      </c>
      <c r="Y57" s="1" t="str">
        <f>'raw data'!AC57</f>
        <v>y</v>
      </c>
      <c r="Z57" s="50" t="str">
        <f>'raw data'!AF57</f>
        <v>y</v>
      </c>
      <c r="AA57" s="50" t="str">
        <f>'raw data'!AK57</f>
        <v>y</v>
      </c>
      <c r="AB57" s="1" t="str">
        <f>'raw data'!AQ57</f>
        <v>y</v>
      </c>
      <c r="AC57" s="1" t="str">
        <f>'raw data'!Q57</f>
        <v>y</v>
      </c>
      <c r="AD57" s="1" t="str">
        <f>'raw data'!T57</f>
        <v>y</v>
      </c>
      <c r="AE57" s="1" t="str">
        <f>'raw data'!AB57</f>
        <v>y</v>
      </c>
      <c r="AF57" s="1" t="str">
        <f>'raw data'!AE57</f>
        <v>y</v>
      </c>
      <c r="AG57" s="1" t="str">
        <f>'raw data'!AJ57</f>
        <v>n</v>
      </c>
      <c r="AH57" s="1" t="str">
        <f>'raw data'!AP57</f>
        <v>n</v>
      </c>
      <c r="AI57" s="1">
        <f>IF('raw data'!AR57="y",1,0)</f>
        <v>1</v>
      </c>
      <c r="AJ57" s="1">
        <f>IF('raw data'!AD57="y",1,0)</f>
        <v>1</v>
      </c>
      <c r="AK57" s="53">
        <f>IF('raw data'!S57="n",1,0)</f>
        <v>0</v>
      </c>
      <c r="AL57" s="1">
        <f>IF('raw data'!L57="keys",1,0)</f>
        <v>1</v>
      </c>
      <c r="AM57" s="1">
        <f>IF('raw data'!N57="keys",1,0)</f>
        <v>1</v>
      </c>
      <c r="AN57" s="1">
        <f>IF('raw data'!P57="keys",1,0)</f>
        <v>1</v>
      </c>
      <c r="AO57" s="1">
        <f>IF('raw data'!W57="pencils",1,0)</f>
        <v>1</v>
      </c>
      <c r="AP57" s="1">
        <f>IF('raw data'!Y57="pencils",1,0)</f>
        <v>1</v>
      </c>
      <c r="AQ57" s="1">
        <f>IF('raw data'!AA57="pencils",1,0)</f>
        <v>1</v>
      </c>
      <c r="AR57" s="53">
        <f>IF('raw data'!AG57="fridge",1,0)</f>
        <v>1</v>
      </c>
      <c r="AS57" s="1">
        <f>IF('raw data'!AH57="cabinet",1,0)</f>
        <v>1</v>
      </c>
      <c r="AT57" s="1">
        <f>IF('raw data'!AM57='raw data'!AL57,1,0)</f>
        <v>1</v>
      </c>
      <c r="AU57" s="1">
        <f>IF('raw data'!AO57="sad",1,0)</f>
        <v>1</v>
      </c>
      <c r="AV57" s="1"/>
      <c r="AW57" s="1">
        <f t="shared" si="4"/>
        <v>1</v>
      </c>
      <c r="AX57" s="1">
        <f t="shared" si="5"/>
        <v>0.6666666667</v>
      </c>
      <c r="AY57" s="1">
        <f t="shared" si="6"/>
        <v>0.9230769231</v>
      </c>
      <c r="AZ57" s="1">
        <f t="shared" si="7"/>
        <v>10</v>
      </c>
      <c r="BA57" s="1">
        <f t="shared" si="8"/>
        <v>0</v>
      </c>
      <c r="BB57" s="1"/>
      <c r="BC57" s="1">
        <v>3.0</v>
      </c>
      <c r="BD57" s="3" t="s">
        <v>76</v>
      </c>
      <c r="BE57" s="53">
        <v>1.0</v>
      </c>
    </row>
    <row r="58" ht="15.75" customHeight="1">
      <c r="A58" s="1">
        <f>'raw data'!A58</f>
        <v>74</v>
      </c>
      <c r="B58" s="1" t="str">
        <f>'raw data'!B58</f>
        <v>GD-19</v>
      </c>
      <c r="C58" s="1" t="str">
        <f>'raw data'!C58</f>
        <v>female</v>
      </c>
      <c r="D58" s="7">
        <f>'raw data'!D58</f>
        <v>41474</v>
      </c>
      <c r="E58" s="7">
        <f>'raw data'!E58</f>
        <v>43228</v>
      </c>
      <c r="F58" s="7">
        <f>'raw data'!F58</f>
        <v>43234</v>
      </c>
      <c r="G58" s="8">
        <f>'raw data'!G58</f>
        <v>6</v>
      </c>
      <c r="H58" s="1">
        <f>'raw data'!H58</f>
        <v>4.81</v>
      </c>
      <c r="I58" s="1" t="str">
        <f>'raw data'!I58</f>
        <v>n/a</v>
      </c>
      <c r="J58" s="1" t="str">
        <f>'raw data'!J58</f>
        <v>C2A2B1</v>
      </c>
      <c r="K58" s="2">
        <f t="shared" si="1"/>
        <v>1</v>
      </c>
      <c r="L58" s="2" t="str">
        <f>'raw data'!AV58</f>
        <v>door</v>
      </c>
      <c r="M58" s="3">
        <f t="shared" si="2"/>
        <v>0</v>
      </c>
      <c r="N58" s="3" t="str">
        <f>'raw data'!AW58</f>
        <v>temp</v>
      </c>
      <c r="O58" s="4">
        <f t="shared" si="3"/>
        <v>0</v>
      </c>
      <c r="P58" s="4" t="str">
        <f>'raw data'!AX58</f>
        <v>email(foot)</v>
      </c>
      <c r="Q58" s="1">
        <f>IF('raw data'!M58='raw data'!K58,1,0)</f>
        <v>0</v>
      </c>
      <c r="R58">
        <f>IF('raw data'!O58='raw data'!K58,1,IF('raw data'!O58="crayons",1,0))</f>
        <v>0</v>
      </c>
      <c r="S58" s="1">
        <f>IF('raw data'!X58='raw data'!V58,1,0)</f>
        <v>0</v>
      </c>
      <c r="T58">
        <f>IF('raw data'!Z58='raw data'!V58,1,IF('raw data'!Z58="bandaids",1,0))</f>
        <v>0</v>
      </c>
      <c r="U58" s="10">
        <f>IF('raw data'!AI58="fridge",1,0)</f>
        <v>0</v>
      </c>
      <c r="V58" s="1">
        <f>IF('raw data'!AN58&lt;&gt;"happy",0,IF('raw data'!AO58&lt;&gt;"sad", 0, 1))</f>
        <v>1</v>
      </c>
      <c r="W58" s="50" t="str">
        <f>'raw data'!R58</f>
        <v>n</v>
      </c>
      <c r="X58" s="1" t="str">
        <f>'raw data'!U58</f>
        <v>n</v>
      </c>
      <c r="Y58" s="1" t="str">
        <f>'raw data'!AC58</f>
        <v>n</v>
      </c>
      <c r="Z58" s="50" t="str">
        <f>'raw data'!AF58</f>
        <v>n</v>
      </c>
      <c r="AA58" s="50" t="str">
        <f>'raw data'!AK58</f>
        <v>n</v>
      </c>
      <c r="AB58" s="1" t="str">
        <f>'raw data'!AQ58</f>
        <v>n</v>
      </c>
      <c r="AC58" s="1" t="str">
        <f>'raw data'!Q58</f>
        <v>n</v>
      </c>
      <c r="AD58" s="1" t="str">
        <f>'raw data'!T58</f>
        <v>n</v>
      </c>
      <c r="AE58" s="1" t="str">
        <f>'raw data'!AB58</f>
        <v>n</v>
      </c>
      <c r="AF58" s="1" t="str">
        <f>'raw data'!AE58</f>
        <v>n</v>
      </c>
      <c r="AG58" s="1" t="str">
        <f>'raw data'!AJ58</f>
        <v>n</v>
      </c>
      <c r="AH58" s="1" t="str">
        <f>'raw data'!AP58</f>
        <v>n</v>
      </c>
      <c r="AI58" s="1">
        <f>IF('raw data'!AR58="y",1,0)</f>
        <v>0</v>
      </c>
      <c r="AJ58" s="1">
        <f>IF('raw data'!AD58="y",1,0)</f>
        <v>0</v>
      </c>
      <c r="AK58" s="53">
        <f>IF('raw data'!S58="n",1,0)</f>
        <v>1</v>
      </c>
      <c r="AL58" s="1">
        <f>IF('raw data'!L58="keys",1,0)</f>
        <v>1</v>
      </c>
      <c r="AM58" s="1">
        <f>IF('raw data'!N58="keys",1,0)</f>
        <v>1</v>
      </c>
      <c r="AN58" s="1">
        <f>IF('raw data'!P58="keys",1,0)</f>
        <v>1</v>
      </c>
      <c r="AO58" s="1">
        <f>IF('raw data'!W58="pencils",1,0)</f>
        <v>1</v>
      </c>
      <c r="AP58" s="1">
        <f>IF('raw data'!Y58="pencils",1,0)</f>
        <v>1</v>
      </c>
      <c r="AQ58" s="1">
        <f>IF('raw data'!AA58="pencils",1,0)</f>
        <v>1</v>
      </c>
      <c r="AR58" s="53">
        <f>IF('raw data'!AG58="fridge",1,0)</f>
        <v>1</v>
      </c>
      <c r="AS58" s="1">
        <f>IF('raw data'!AH58="cabinet",1,0)</f>
        <v>1</v>
      </c>
      <c r="AT58" s="1">
        <f>IF('raw data'!AM58='raw data'!AL58,1,0)</f>
        <v>0</v>
      </c>
      <c r="AU58" s="1">
        <f>IF('raw data'!AO58="sad",1,0)</f>
        <v>1</v>
      </c>
      <c r="AV58" s="1"/>
      <c r="AW58" s="1">
        <f t="shared" si="4"/>
        <v>0.8888888889</v>
      </c>
      <c r="AX58" s="1">
        <f t="shared" si="5"/>
        <v>0.3333333333</v>
      </c>
      <c r="AY58" s="1">
        <f t="shared" si="6"/>
        <v>0.7692307692</v>
      </c>
      <c r="AZ58" s="1">
        <f t="shared" si="7"/>
        <v>0</v>
      </c>
      <c r="BA58" s="1">
        <f t="shared" si="8"/>
        <v>1</v>
      </c>
      <c r="BB58" s="1"/>
      <c r="BC58" s="1">
        <v>3.0</v>
      </c>
      <c r="BD58" s="3" t="s">
        <v>76</v>
      </c>
      <c r="BE58" s="53">
        <v>1.0</v>
      </c>
    </row>
    <row r="59" ht="15.75" customHeight="1">
      <c r="A59" s="1">
        <f>'raw data'!A59</f>
        <v>75</v>
      </c>
      <c r="B59" s="1" t="str">
        <f>'raw data'!B59</f>
        <v>GD-12</v>
      </c>
      <c r="C59" s="1" t="str">
        <f>'raw data'!C59</f>
        <v>male</v>
      </c>
      <c r="D59" s="7">
        <f>'raw data'!D59</f>
        <v>41401</v>
      </c>
      <c r="E59" s="7">
        <f>'raw data'!E59</f>
        <v>43228</v>
      </c>
      <c r="F59" s="7">
        <f>'raw data'!F59</f>
        <v>43234</v>
      </c>
      <c r="G59" s="8">
        <f>'raw data'!G59</f>
        <v>6</v>
      </c>
      <c r="H59" s="1">
        <f>'raw data'!H59</f>
        <v>5.01</v>
      </c>
      <c r="I59" s="1" t="str">
        <f>'raw data'!I59</f>
        <v>andy</v>
      </c>
      <c r="J59" s="1" t="str">
        <f>'raw data'!J59</f>
        <v>B2C1A2</v>
      </c>
      <c r="K59" s="2">
        <f t="shared" si="1"/>
        <v>4</v>
      </c>
      <c r="L59" s="2" t="str">
        <f>'raw data'!AV59</f>
        <v>door</v>
      </c>
      <c r="M59" s="3">
        <f t="shared" si="2"/>
        <v>6</v>
      </c>
      <c r="N59" s="3" t="str">
        <f>'raw data'!AW59</f>
        <v>temp</v>
      </c>
      <c r="O59" s="4">
        <f t="shared" si="3"/>
        <v>4</v>
      </c>
      <c r="P59" s="4" t="str">
        <f>'raw data'!AX59</f>
        <v>phone(tummy)</v>
      </c>
      <c r="Q59" s="1">
        <f>IF('raw data'!M59='raw data'!K59,1,0)</f>
        <v>0</v>
      </c>
      <c r="R59">
        <f>IF('raw data'!O59='raw data'!K59,1,IF('raw data'!O59="crayons",1,0))</f>
        <v>1</v>
      </c>
      <c r="S59" s="1">
        <f>IF('raw data'!X59='raw data'!V59,1,0)</f>
        <v>0</v>
      </c>
      <c r="T59">
        <f>IF('raw data'!Z59='raw data'!V59,1,IF('raw data'!Z59="bandaids",1,0))</f>
        <v>1</v>
      </c>
      <c r="U59" s="10">
        <f>IF('raw data'!AI59="fridge",1,0)</f>
        <v>1</v>
      </c>
      <c r="V59" s="1">
        <f>IF('raw data'!AN59&lt;&gt;"happy",0,IF('raw data'!AO59&lt;&gt;"sad", 0, 1))</f>
        <v>1</v>
      </c>
      <c r="W59" s="50" t="str">
        <f>'raw data'!R59</f>
        <v>y</v>
      </c>
      <c r="X59" s="1" t="str">
        <f>'raw data'!U59</f>
        <v>y</v>
      </c>
      <c r="Y59" s="1" t="str">
        <f>'raw data'!AC59</f>
        <v>y</v>
      </c>
      <c r="Z59" s="50" t="str">
        <f>'raw data'!AF59</f>
        <v>y</v>
      </c>
      <c r="AA59" s="50" t="str">
        <f>'raw data'!AK59</f>
        <v>y</v>
      </c>
      <c r="AB59" s="1" t="str">
        <f>'raw data'!AQ59</f>
        <v>y</v>
      </c>
      <c r="AC59" s="1" t="str">
        <f>'raw data'!Q59</f>
        <v>y</v>
      </c>
      <c r="AD59" s="1" t="str">
        <f>'raw data'!T59</f>
        <v>n</v>
      </c>
      <c r="AE59" s="1" t="str">
        <f>'raw data'!AB59</f>
        <v>y</v>
      </c>
      <c r="AF59" s="1" t="str">
        <f>'raw data'!AE59</f>
        <v>y</v>
      </c>
      <c r="AG59" s="1" t="str">
        <f>'raw data'!AJ59</f>
        <v>y</v>
      </c>
      <c r="AH59" s="1" t="str">
        <f>'raw data'!AP59</f>
        <v>n</v>
      </c>
      <c r="AI59" s="1">
        <f>IF('raw data'!AR59="y",1,0)</f>
        <v>1</v>
      </c>
      <c r="AJ59" s="1">
        <f>IF('raw data'!AD59="y",1,0)</f>
        <v>1</v>
      </c>
      <c r="AK59" s="53">
        <f>IF('raw data'!S59="n",1,0)</f>
        <v>1</v>
      </c>
      <c r="AL59" s="1">
        <f>IF('raw data'!L59="keys",1,0)</f>
        <v>1</v>
      </c>
      <c r="AM59" s="1">
        <f>IF('raw data'!N59="keys",1,0)</f>
        <v>1</v>
      </c>
      <c r="AN59" s="1">
        <f>IF('raw data'!P59="keys",1,0)</f>
        <v>1</v>
      </c>
      <c r="AO59" s="1">
        <f>IF('raw data'!W59="pencils",1,0)</f>
        <v>1</v>
      </c>
      <c r="AP59" s="1">
        <f>IF('raw data'!Y59="pencils",1,0)</f>
        <v>1</v>
      </c>
      <c r="AQ59" s="1">
        <f>IF('raw data'!AA59="pencils",1,0)</f>
        <v>1</v>
      </c>
      <c r="AR59" s="53">
        <f>IF('raw data'!AG59="fridge",1,0)</f>
        <v>1</v>
      </c>
      <c r="AS59" s="1">
        <f>IF('raw data'!AH59="cabinet",1,0)</f>
        <v>1</v>
      </c>
      <c r="AT59" s="1">
        <f>IF('raw data'!AM59='raw data'!AL59,1,0)</f>
        <v>0</v>
      </c>
      <c r="AU59" s="1">
        <f>IF('raw data'!AO59="sad",1,0)</f>
        <v>1</v>
      </c>
      <c r="AV59" s="1"/>
      <c r="AW59" s="1">
        <f t="shared" si="4"/>
        <v>0.8888888889</v>
      </c>
      <c r="AX59" s="1">
        <f t="shared" si="5"/>
        <v>1</v>
      </c>
      <c r="AY59" s="1">
        <f t="shared" si="6"/>
        <v>0.9230769231</v>
      </c>
      <c r="AZ59" s="1">
        <f t="shared" si="7"/>
        <v>10</v>
      </c>
      <c r="BA59" s="1">
        <f t="shared" si="8"/>
        <v>1</v>
      </c>
      <c r="BB59" s="1"/>
      <c r="BC59" s="1">
        <v>3.0</v>
      </c>
      <c r="BD59" s="3" t="s">
        <v>76</v>
      </c>
      <c r="BE59" s="53">
        <v>1.0</v>
      </c>
    </row>
    <row r="60" ht="15.75" customHeight="1">
      <c r="A60" s="1">
        <f>'raw data'!A60</f>
        <v>76</v>
      </c>
      <c r="B60" s="1" t="str">
        <f>'raw data'!B60</f>
        <v>GD-6</v>
      </c>
      <c r="C60" s="1" t="str">
        <f>'raw data'!C60</f>
        <v>female</v>
      </c>
      <c r="D60" s="7">
        <f>'raw data'!D60</f>
        <v>41415</v>
      </c>
      <c r="E60" s="7">
        <f>'raw data'!E60</f>
        <v>43229</v>
      </c>
      <c r="F60" s="7">
        <f>'raw data'!F60</f>
        <v>43234</v>
      </c>
      <c r="G60" s="8">
        <f>'raw data'!G60</f>
        <v>5</v>
      </c>
      <c r="H60" s="1">
        <f>'raw data'!H60</f>
        <v>4.97</v>
      </c>
      <c r="I60" s="1" t="str">
        <f>'raw data'!I60</f>
        <v>andy</v>
      </c>
      <c r="J60" s="1" t="str">
        <f>'raw data'!J60</f>
        <v>A2B2C2</v>
      </c>
      <c r="K60" s="2">
        <f t="shared" si="1"/>
        <v>1</v>
      </c>
      <c r="L60" s="2" t="str">
        <f>'raw data'!AV60</f>
        <v>door</v>
      </c>
      <c r="M60" s="3">
        <f t="shared" si="2"/>
        <v>1</v>
      </c>
      <c r="N60" s="3" t="str">
        <f>'raw data'!AW60</f>
        <v>temp</v>
      </c>
      <c r="O60" s="4">
        <f t="shared" si="3"/>
        <v>1</v>
      </c>
      <c r="P60" s="4" t="str">
        <f>'raw data'!AX60</f>
        <v>phone(tummy)</v>
      </c>
      <c r="Q60" s="1">
        <f>IF('raw data'!M60='raw data'!K60,1,0)</f>
        <v>0</v>
      </c>
      <c r="R60">
        <f>IF('raw data'!O60='raw data'!K60,1,IF('raw data'!O60="crayons",1,0))</f>
        <v>1</v>
      </c>
      <c r="S60" s="1">
        <f>IF('raw data'!X60='raw data'!V60,1,0)</f>
        <v>0</v>
      </c>
      <c r="T60">
        <f>IF('raw data'!Z60='raw data'!V60,1,IF('raw data'!Z60="bandaids",1,0))</f>
        <v>0</v>
      </c>
      <c r="U60" s="10">
        <f>IF('raw data'!AI60="fridge",1,0)</f>
        <v>0</v>
      </c>
      <c r="V60" s="1">
        <f>IF('raw data'!AN60&lt;&gt;"happy",0,IF('raw data'!AO60&lt;&gt;"sad", 0, 1))</f>
        <v>0</v>
      </c>
      <c r="W60" s="50" t="str">
        <f>'raw data'!R60</f>
        <v>n</v>
      </c>
      <c r="X60" s="1" t="str">
        <f>'raw data'!U60</f>
        <v>n</v>
      </c>
      <c r="Y60" s="1" t="str">
        <f>'raw data'!AC60</f>
        <v>n</v>
      </c>
      <c r="Z60" s="50" t="str">
        <f>'raw data'!AF60</f>
        <v>n</v>
      </c>
      <c r="AA60" s="50" t="str">
        <f>'raw data'!AK60</f>
        <v>y</v>
      </c>
      <c r="AB60" s="1" t="str">
        <f>'raw data'!AQ60</f>
        <v>n</v>
      </c>
      <c r="AC60" s="1" t="str">
        <f>'raw data'!Q60</f>
        <v>n</v>
      </c>
      <c r="AD60" s="1" t="str">
        <f>'raw data'!T60</f>
        <v>n</v>
      </c>
      <c r="AE60" s="1" t="str">
        <f>'raw data'!AB60</f>
        <v>n</v>
      </c>
      <c r="AF60" s="1" t="str">
        <f>'raw data'!AE60</f>
        <v>n</v>
      </c>
      <c r="AG60" s="1" t="str">
        <f>'raw data'!AJ60</f>
        <v>n</v>
      </c>
      <c r="AH60" s="1" t="str">
        <f>'raw data'!AP60</f>
        <v>y</v>
      </c>
      <c r="AI60" s="1">
        <f>IF('raw data'!AR60="y",1,0)</f>
        <v>0</v>
      </c>
      <c r="AJ60" s="1">
        <f>IF('raw data'!AD60="y",1,0)</f>
        <v>0</v>
      </c>
      <c r="AK60" s="53">
        <f>IF('raw data'!S60="n",1,0)</f>
        <v>1</v>
      </c>
      <c r="AL60" s="1">
        <f>IF('raw data'!L60="keys",1,0)</f>
        <v>1</v>
      </c>
      <c r="AM60" s="1">
        <f>IF('raw data'!N60="keys",1,0)</f>
        <v>1</v>
      </c>
      <c r="AN60" s="1">
        <f>IF('raw data'!P60="keys",1,0)</f>
        <v>1</v>
      </c>
      <c r="AO60" s="1">
        <f>IF('raw data'!W60="pencils",1,0)</f>
        <v>1</v>
      </c>
      <c r="AP60" s="1">
        <f>IF('raw data'!Y60="pencils",1,0)</f>
        <v>1</v>
      </c>
      <c r="AQ60" s="1">
        <f>IF('raw data'!AA60="pencils",1,0)</f>
        <v>1</v>
      </c>
      <c r="AR60" s="53">
        <f>IF('raw data'!AG60="fridge",1,0)</f>
        <v>1</v>
      </c>
      <c r="AS60" s="1">
        <f>IF('raw data'!AH60="cabinet",1,0)</f>
        <v>1</v>
      </c>
      <c r="AT60" s="1">
        <f>IF('raw data'!AM60='raw data'!AL60,1,0)</f>
        <v>0</v>
      </c>
      <c r="AU60" s="1">
        <f>IF('raw data'!AO60="sad",1,0)</f>
        <v>1</v>
      </c>
      <c r="AV60" s="1"/>
      <c r="AW60" s="1">
        <f t="shared" si="4"/>
        <v>0.8888888889</v>
      </c>
      <c r="AX60" s="1">
        <f t="shared" si="5"/>
        <v>0.3333333333</v>
      </c>
      <c r="AY60" s="1">
        <f t="shared" si="6"/>
        <v>0.7692307692</v>
      </c>
      <c r="AZ60" s="1">
        <f t="shared" si="7"/>
        <v>2</v>
      </c>
      <c r="BA60" s="1">
        <f t="shared" si="8"/>
        <v>1</v>
      </c>
      <c r="BB60" s="1"/>
      <c r="BC60" s="1">
        <v>3.0</v>
      </c>
      <c r="BD60" s="3" t="s">
        <v>76</v>
      </c>
      <c r="BE60" s="53">
        <v>1.0</v>
      </c>
    </row>
    <row r="61" ht="15.75" customHeight="1">
      <c r="A61" s="1"/>
      <c r="B61" s="1"/>
      <c r="C61" s="1"/>
      <c r="D61" s="7"/>
      <c r="E61" s="7"/>
      <c r="F61" s="7"/>
      <c r="G61" s="8"/>
      <c r="H61" s="1"/>
      <c r="I61" s="1"/>
      <c r="J61" s="1"/>
      <c r="K61" s="2"/>
      <c r="L61" s="2"/>
      <c r="M61" s="3"/>
      <c r="N61" s="3"/>
      <c r="O61" s="4"/>
      <c r="P61" s="4"/>
      <c r="Q61" s="1"/>
      <c r="S61" s="1"/>
      <c r="U61" s="10"/>
      <c r="V61" s="1"/>
      <c r="W61" s="50"/>
      <c r="X61" s="1"/>
      <c r="Y61" s="1"/>
      <c r="Z61" s="50"/>
      <c r="AA61" s="50"/>
      <c r="AB61" s="1"/>
      <c r="AC61" s="1"/>
      <c r="AD61" s="1"/>
      <c r="AE61" s="1"/>
      <c r="AF61" s="1"/>
      <c r="AG61" s="1"/>
      <c r="AH61" s="1"/>
      <c r="AI61" s="1"/>
      <c r="AJ61" s="1"/>
      <c r="AK61" s="53"/>
      <c r="AL61" s="1"/>
      <c r="AM61" s="1"/>
      <c r="AN61" s="1"/>
      <c r="AO61" s="1"/>
      <c r="AP61" s="1"/>
      <c r="AQ61" s="1"/>
      <c r="AR61" s="53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3"/>
      <c r="BE61" s="53"/>
    </row>
    <row r="62" ht="15.75" customHeight="1">
      <c r="A62" s="1"/>
      <c r="B62" s="1"/>
      <c r="C62" s="1"/>
      <c r="D62" s="7"/>
      <c r="E62" s="7"/>
      <c r="F62" s="7"/>
      <c r="G62" s="8"/>
      <c r="H62" s="1"/>
      <c r="I62" s="1"/>
      <c r="J62" s="1"/>
      <c r="K62" s="2"/>
      <c r="L62" s="2"/>
      <c r="M62" s="3"/>
      <c r="N62" s="3"/>
      <c r="O62" s="4"/>
      <c r="P62" s="4"/>
      <c r="Q62" s="1"/>
      <c r="S62" s="1"/>
      <c r="U62" s="10"/>
      <c r="V62" s="1"/>
      <c r="W62" s="50"/>
      <c r="X62" s="1"/>
      <c r="Y62" s="1"/>
      <c r="Z62" s="50"/>
      <c r="AA62" s="50"/>
      <c r="AB62" s="1"/>
      <c r="AC62" s="1"/>
      <c r="AD62" s="1"/>
      <c r="AE62" s="1"/>
      <c r="AF62" s="1"/>
      <c r="AG62" s="1"/>
      <c r="AH62" s="1"/>
      <c r="AI62" s="1"/>
      <c r="AJ62" s="1"/>
      <c r="AK62" s="53"/>
      <c r="AL62" s="1"/>
      <c r="AM62" s="1"/>
      <c r="AN62" s="1"/>
      <c r="AO62" s="1"/>
      <c r="AP62" s="1"/>
      <c r="AQ62" s="1"/>
      <c r="AR62" s="53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3"/>
      <c r="BE62" s="53"/>
    </row>
    <row r="63" ht="15.75" customHeight="1">
      <c r="A63" s="1"/>
      <c r="B63" s="1"/>
      <c r="C63" s="1"/>
      <c r="D63" s="7"/>
      <c r="E63" s="7"/>
      <c r="F63" s="7"/>
      <c r="G63" s="8"/>
      <c r="H63" s="1"/>
      <c r="I63" s="1"/>
      <c r="J63" s="1"/>
      <c r="K63" s="2"/>
      <c r="L63" s="2"/>
      <c r="M63" s="3"/>
      <c r="N63" s="3"/>
      <c r="O63" s="4"/>
      <c r="P63" s="4"/>
      <c r="Q63" s="1"/>
      <c r="S63" s="1"/>
      <c r="U63" s="10"/>
      <c r="V63" s="1"/>
      <c r="W63" s="50"/>
      <c r="X63" s="1"/>
      <c r="Y63" s="1"/>
      <c r="Z63" s="50"/>
      <c r="AA63" s="50"/>
      <c r="AB63" s="1"/>
      <c r="AC63" s="1"/>
      <c r="AD63" s="1"/>
      <c r="AE63" s="1"/>
      <c r="AF63" s="1"/>
      <c r="AG63" s="1"/>
      <c r="AH63" s="1"/>
      <c r="AI63" s="1"/>
      <c r="AJ63" s="1"/>
      <c r="AK63" s="53"/>
      <c r="AL63" s="1"/>
      <c r="AM63" s="1"/>
      <c r="AN63" s="1"/>
      <c r="AO63" s="1"/>
      <c r="AP63" s="1"/>
      <c r="AQ63" s="1"/>
      <c r="AR63" s="53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3"/>
      <c r="BE63" s="53"/>
    </row>
    <row r="64" ht="15.75" customHeight="1">
      <c r="A64" s="1"/>
      <c r="B64" s="1"/>
      <c r="C64" s="1"/>
      <c r="D64" s="7"/>
      <c r="E64" s="7"/>
      <c r="F64" s="7"/>
      <c r="G64" s="8"/>
      <c r="H64" s="1"/>
      <c r="I64" s="1"/>
      <c r="J64" s="1"/>
      <c r="K64" s="2"/>
      <c r="L64" s="2"/>
      <c r="M64" s="3"/>
      <c r="N64" s="3"/>
      <c r="O64" s="4"/>
      <c r="P64" s="4"/>
      <c r="Q64" s="1"/>
      <c r="S64" s="1"/>
      <c r="U64" s="10"/>
      <c r="V64" s="1"/>
      <c r="W64" s="50"/>
      <c r="X64" s="1"/>
      <c r="Y64" s="1"/>
      <c r="Z64" s="50"/>
      <c r="AA64" s="50"/>
      <c r="AB64" s="1"/>
      <c r="AC64" s="1"/>
      <c r="AD64" s="1"/>
      <c r="AE64" s="1"/>
      <c r="AF64" s="1"/>
      <c r="AG64" s="1"/>
      <c r="AH64" s="1"/>
      <c r="AI64" s="1"/>
      <c r="AJ64" s="1"/>
      <c r="AK64" s="53"/>
      <c r="AL64" s="1"/>
      <c r="AM64" s="1"/>
      <c r="AN64" s="1"/>
      <c r="AO64" s="1"/>
      <c r="AP64" s="1"/>
      <c r="AQ64" s="1"/>
      <c r="AR64" s="53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3"/>
      <c r="BE64" s="53"/>
    </row>
    <row r="65" ht="15.75" customHeight="1">
      <c r="W65" s="52"/>
      <c r="Z65" s="52"/>
      <c r="AA65" s="52"/>
    </row>
    <row r="66" ht="15.75" customHeight="1">
      <c r="W66" s="52"/>
      <c r="Z66" s="52"/>
      <c r="AA66" s="52"/>
    </row>
    <row r="67" ht="15.75" customHeight="1">
      <c r="W67" s="52"/>
      <c r="Z67" s="52"/>
      <c r="AA67" s="52"/>
    </row>
    <row r="68" ht="15.75" customHeight="1">
      <c r="W68" s="52"/>
      <c r="Z68" s="52"/>
      <c r="AA68" s="52"/>
    </row>
    <row r="69" ht="15.75" customHeight="1">
      <c r="W69" s="52"/>
      <c r="Z69" s="52"/>
      <c r="AA69" s="52"/>
    </row>
    <row r="70" ht="15.75" customHeight="1">
      <c r="W70" s="52"/>
      <c r="Z70" s="52"/>
      <c r="AA70" s="52"/>
    </row>
    <row r="71" ht="15.75" customHeight="1">
      <c r="W71" s="52"/>
      <c r="Z71" s="52"/>
      <c r="AA71" s="52"/>
    </row>
    <row r="72" ht="15.75" customHeight="1">
      <c r="W72" s="52"/>
      <c r="Z72" s="52"/>
      <c r="AA72" s="52"/>
    </row>
    <row r="73" ht="15.75" customHeight="1">
      <c r="W73" s="52"/>
      <c r="Z73" s="52"/>
      <c r="AA73" s="52"/>
    </row>
    <row r="74" ht="15.75" customHeight="1">
      <c r="W74" s="52"/>
      <c r="Z74" s="52"/>
      <c r="AA74" s="52"/>
    </row>
    <row r="75" ht="15.75" customHeight="1">
      <c r="W75" s="52"/>
      <c r="Z75" s="52"/>
      <c r="AA75" s="52"/>
    </row>
    <row r="76" ht="15.75" customHeight="1">
      <c r="W76" s="52"/>
      <c r="Z76" s="52"/>
      <c r="AA76" s="52"/>
    </row>
    <row r="77" ht="15.75" customHeight="1">
      <c r="W77" s="52"/>
      <c r="Z77" s="52"/>
      <c r="AA77" s="52"/>
    </row>
    <row r="78" ht="15.75" customHeight="1">
      <c r="W78" s="52"/>
      <c r="Z78" s="52"/>
      <c r="AA78" s="52"/>
    </row>
    <row r="79" ht="15.75" customHeight="1">
      <c r="W79" s="52"/>
      <c r="Z79" s="52"/>
      <c r="AA79" s="52"/>
    </row>
    <row r="80" ht="15.75" customHeight="1">
      <c r="W80" s="52"/>
      <c r="Z80" s="52"/>
      <c r="AA80" s="52"/>
    </row>
    <row r="81" ht="15.75" customHeight="1">
      <c r="W81" s="52"/>
      <c r="Z81" s="52"/>
      <c r="AA81" s="52"/>
    </row>
    <row r="82" ht="15.75" customHeight="1">
      <c r="W82" s="52"/>
      <c r="Z82" s="52"/>
      <c r="AA82" s="52"/>
    </row>
    <row r="83" ht="15.75" customHeight="1">
      <c r="W83" s="52"/>
      <c r="Z83" s="52"/>
      <c r="AA83" s="52"/>
    </row>
    <row r="84" ht="15.75" customHeight="1">
      <c r="W84" s="52"/>
      <c r="Z84" s="52"/>
      <c r="AA84" s="52"/>
    </row>
    <row r="85" ht="15.75" customHeight="1">
      <c r="W85" s="52"/>
      <c r="Z85" s="52"/>
      <c r="AA85" s="52"/>
    </row>
    <row r="86" ht="15.75" customHeight="1">
      <c r="W86" s="52"/>
      <c r="Z86" s="52"/>
      <c r="AA86" s="52"/>
    </row>
    <row r="87" ht="15.75" customHeight="1">
      <c r="W87" s="52"/>
      <c r="Z87" s="52"/>
      <c r="AA87" s="52"/>
      <c r="AY87" s="12" t="s">
        <v>76</v>
      </c>
    </row>
    <row r="88" ht="15.75" customHeight="1">
      <c r="W88" s="52"/>
      <c r="Z88" s="52"/>
      <c r="AA88" s="52"/>
      <c r="AW88" s="12">
        <v>0.0</v>
      </c>
      <c r="AX88" s="12">
        <v>10.0</v>
      </c>
      <c r="AY88" s="12">
        <v>3.0</v>
      </c>
      <c r="AZ88">
        <f t="shared" ref="AZ88:AZ92" si="10">AY88/AX88</f>
        <v>0.3</v>
      </c>
    </row>
    <row r="89" ht="15.75" customHeight="1">
      <c r="W89" s="52"/>
      <c r="Z89" s="52"/>
      <c r="AA89" s="52"/>
      <c r="AW89" s="12">
        <v>1.0</v>
      </c>
      <c r="AX89" s="12">
        <v>9.0</v>
      </c>
      <c r="AY89" s="12">
        <v>7.0</v>
      </c>
      <c r="AZ89">
        <f t="shared" si="10"/>
        <v>0.7777777778</v>
      </c>
    </row>
    <row r="90" ht="15.75" customHeight="1">
      <c r="W90" s="52"/>
      <c r="Z90" s="52"/>
      <c r="AA90" s="52"/>
      <c r="AW90" s="12">
        <v>2.0</v>
      </c>
      <c r="AX90" s="12">
        <v>8.0</v>
      </c>
      <c r="AY90" s="12">
        <v>6.0</v>
      </c>
      <c r="AZ90">
        <f t="shared" si="10"/>
        <v>0.75</v>
      </c>
    </row>
    <row r="91" ht="15.75" customHeight="1">
      <c r="W91" s="52"/>
      <c r="Z91" s="52"/>
      <c r="AA91" s="52"/>
      <c r="AW91" s="12">
        <v>3.0</v>
      </c>
      <c r="AX91" s="12">
        <v>21.0</v>
      </c>
      <c r="AY91" s="12">
        <v>16.0</v>
      </c>
      <c r="AZ91">
        <f t="shared" si="10"/>
        <v>0.7619047619</v>
      </c>
    </row>
    <row r="92" ht="15.75" customHeight="1">
      <c r="W92" s="52"/>
      <c r="Z92" s="52"/>
      <c r="AA92" s="52"/>
      <c r="AV92" s="12" t="s">
        <v>352</v>
      </c>
      <c r="AW92" s="12">
        <v>3.0</v>
      </c>
      <c r="AX92" s="12">
        <v>14.0</v>
      </c>
      <c r="AY92" s="12">
        <v>10.0</v>
      </c>
      <c r="AZ92">
        <f t="shared" si="10"/>
        <v>0.7142857143</v>
      </c>
    </row>
    <row r="93" ht="15.75" customHeight="1">
      <c r="W93" s="52"/>
      <c r="Z93" s="52"/>
      <c r="AA93" s="52"/>
    </row>
    <row r="94" ht="15.75" customHeight="1">
      <c r="W94" s="52"/>
      <c r="Z94" s="52"/>
      <c r="AA94" s="52"/>
    </row>
    <row r="95" ht="15.75" customHeight="1">
      <c r="W95" s="52"/>
      <c r="Z95" s="52"/>
      <c r="AA95" s="52"/>
      <c r="AW95" s="12" t="s">
        <v>353</v>
      </c>
      <c r="AX95" s="12">
        <v>14.0</v>
      </c>
      <c r="AY95" s="12">
        <v>6.0</v>
      </c>
      <c r="AZ95">
        <f t="shared" ref="AZ95:AZ97" si="11">AY95/AX95</f>
        <v>0.4285714286</v>
      </c>
    </row>
    <row r="96" ht="15.75" customHeight="1">
      <c r="W96" s="52"/>
      <c r="Z96" s="52"/>
      <c r="AA96" s="52"/>
      <c r="AW96" s="12" t="s">
        <v>354</v>
      </c>
      <c r="AX96" s="12">
        <v>19.0</v>
      </c>
      <c r="AY96" s="12">
        <v>15.0</v>
      </c>
      <c r="AZ96">
        <f t="shared" si="11"/>
        <v>0.7894736842</v>
      </c>
    </row>
    <row r="97" ht="15.75" customHeight="1">
      <c r="W97" s="52"/>
      <c r="Z97" s="52"/>
      <c r="AA97" s="52"/>
      <c r="AW97" s="12">
        <v>4.0</v>
      </c>
      <c r="AX97" s="12">
        <v>14.0</v>
      </c>
      <c r="AY97" s="12">
        <v>10.0</v>
      </c>
      <c r="AZ97">
        <f t="shared" si="11"/>
        <v>0.7142857143</v>
      </c>
    </row>
    <row r="98" ht="15.75" customHeight="1">
      <c r="W98" s="52"/>
      <c r="Z98" s="52"/>
      <c r="AA98" s="52"/>
    </row>
    <row r="99" ht="15.75" customHeight="1">
      <c r="W99" s="52"/>
      <c r="Z99" s="52"/>
      <c r="AA99" s="52"/>
      <c r="AW99" s="12" t="s">
        <v>353</v>
      </c>
      <c r="AX99" s="12">
        <v>10.0</v>
      </c>
      <c r="AY99" s="12">
        <v>5.0</v>
      </c>
      <c r="AZ99">
        <f t="shared" ref="AZ99:AZ102" si="12">AY99/AX99</f>
        <v>0.5</v>
      </c>
    </row>
    <row r="100" ht="15.75" customHeight="1">
      <c r="W100" s="52"/>
      <c r="Z100" s="52"/>
      <c r="AA100" s="52"/>
      <c r="AW100" s="12" t="s">
        <v>355</v>
      </c>
      <c r="AX100" s="12">
        <v>15.0</v>
      </c>
      <c r="AY100" s="12">
        <v>10.0</v>
      </c>
      <c r="AZ100">
        <f t="shared" si="12"/>
        <v>0.6666666667</v>
      </c>
    </row>
    <row r="101" ht="15.75" customHeight="1">
      <c r="W101" s="52"/>
      <c r="Z101" s="52"/>
      <c r="AA101" s="52"/>
      <c r="AW101" s="12">
        <v>6.0</v>
      </c>
      <c r="AX101" s="12">
        <v>12.0</v>
      </c>
      <c r="AY101" s="12">
        <v>10.0</v>
      </c>
      <c r="AZ101">
        <f t="shared" si="12"/>
        <v>0.8333333333</v>
      </c>
    </row>
    <row r="102" ht="15.75" customHeight="1">
      <c r="W102" s="52"/>
      <c r="Z102" s="52"/>
      <c r="AA102" s="52"/>
      <c r="AW102" s="12">
        <v>7.0</v>
      </c>
      <c r="AX102" s="12">
        <v>10.0</v>
      </c>
      <c r="AY102" s="12">
        <v>7.0</v>
      </c>
      <c r="AZ102">
        <f t="shared" si="12"/>
        <v>0.7</v>
      </c>
    </row>
    <row r="103" ht="15.75" customHeight="1">
      <c r="W103" s="52"/>
      <c r="Z103" s="52"/>
      <c r="AA103" s="52"/>
    </row>
    <row r="104" ht="15.75" customHeight="1">
      <c r="W104" s="52"/>
      <c r="Z104" s="52"/>
      <c r="AA104" s="52"/>
    </row>
    <row r="105" ht="15.75" customHeight="1">
      <c r="W105" s="52"/>
      <c r="Z105" s="52"/>
      <c r="AA105" s="52"/>
    </row>
    <row r="106" ht="15.75" customHeight="1">
      <c r="W106" s="52"/>
      <c r="Z106" s="52"/>
      <c r="AA106" s="52"/>
    </row>
    <row r="107" ht="15.75" customHeight="1">
      <c r="W107" s="52"/>
      <c r="Z107" s="52"/>
      <c r="AA107" s="52"/>
    </row>
    <row r="108" ht="15.75" customHeight="1">
      <c r="W108" s="52"/>
      <c r="Z108" s="52"/>
      <c r="AA108" s="52"/>
    </row>
    <row r="109" ht="15.75" customHeight="1">
      <c r="W109" s="52"/>
      <c r="Z109" s="52"/>
      <c r="AA109" s="52"/>
    </row>
    <row r="110" ht="15.75" customHeight="1">
      <c r="W110" s="52"/>
      <c r="Z110" s="52"/>
      <c r="AA110" s="52"/>
    </row>
    <row r="111" ht="15.75" customHeight="1">
      <c r="W111" s="52"/>
      <c r="Z111" s="52"/>
      <c r="AA111" s="52"/>
    </row>
    <row r="112" ht="15.75" customHeight="1">
      <c r="W112" s="52"/>
      <c r="Z112" s="52"/>
      <c r="AA112" s="52"/>
    </row>
    <row r="113" ht="15.75" customHeight="1">
      <c r="W113" s="52"/>
      <c r="Z113" s="52"/>
      <c r="AA113" s="52"/>
    </row>
    <row r="114" ht="15.75" customHeight="1">
      <c r="W114" s="52"/>
      <c r="Z114" s="52"/>
      <c r="AA114" s="52"/>
    </row>
    <row r="115" ht="15.75" customHeight="1">
      <c r="W115" s="52"/>
      <c r="Z115" s="52"/>
      <c r="AA115" s="52"/>
    </row>
    <row r="116" ht="15.75" customHeight="1">
      <c r="W116" s="52"/>
      <c r="Z116" s="52"/>
      <c r="AA116" s="52"/>
    </row>
    <row r="117" ht="15.75" customHeight="1">
      <c r="W117" s="52"/>
      <c r="Z117" s="52"/>
      <c r="AA117" s="52"/>
    </row>
    <row r="118" ht="15.75" customHeight="1">
      <c r="W118" s="52"/>
      <c r="Z118" s="52"/>
      <c r="AA118" s="52"/>
    </row>
    <row r="119" ht="15.75" customHeight="1">
      <c r="W119" s="52"/>
      <c r="Z119" s="52"/>
      <c r="AA119" s="52"/>
    </row>
    <row r="120" ht="15.75" customHeight="1">
      <c r="W120" s="52"/>
      <c r="Z120" s="52"/>
      <c r="AA120" s="52"/>
    </row>
    <row r="121" ht="15.75" customHeight="1">
      <c r="W121" s="52"/>
      <c r="Z121" s="52"/>
      <c r="AA121" s="52"/>
    </row>
    <row r="122" ht="15.75" customHeight="1">
      <c r="W122" s="52"/>
      <c r="Z122" s="52"/>
      <c r="AA122" s="52"/>
    </row>
    <row r="123" ht="15.75" customHeight="1">
      <c r="W123" s="52"/>
      <c r="Z123" s="52"/>
      <c r="AA123" s="52"/>
    </row>
    <row r="124" ht="15.75" customHeight="1">
      <c r="W124" s="52"/>
      <c r="Z124" s="52"/>
      <c r="AA124" s="52"/>
    </row>
    <row r="125" ht="15.75" customHeight="1">
      <c r="W125" s="52"/>
      <c r="Z125" s="52"/>
      <c r="AA125" s="52"/>
    </row>
    <row r="126" ht="15.75" customHeight="1">
      <c r="W126" s="52"/>
      <c r="Z126" s="52"/>
      <c r="AA126" s="52"/>
    </row>
    <row r="127" ht="15.75" customHeight="1">
      <c r="W127" s="52"/>
      <c r="Z127" s="52"/>
      <c r="AA127" s="52"/>
    </row>
    <row r="128" ht="15.75" customHeight="1">
      <c r="W128" s="52"/>
      <c r="Z128" s="52"/>
      <c r="AA128" s="52"/>
    </row>
    <row r="129" ht="15.75" customHeight="1">
      <c r="W129" s="52"/>
      <c r="Z129" s="52"/>
      <c r="AA129" s="52"/>
    </row>
    <row r="130" ht="15.75" customHeight="1">
      <c r="W130" s="52"/>
      <c r="Z130" s="52"/>
      <c r="AA130" s="52"/>
    </row>
    <row r="131" ht="15.75" customHeight="1">
      <c r="W131" s="52"/>
      <c r="Z131" s="52"/>
      <c r="AA131" s="52"/>
    </row>
    <row r="132" ht="15.75" customHeight="1">
      <c r="W132" s="52"/>
      <c r="Z132" s="52"/>
      <c r="AA132" s="52"/>
    </row>
    <row r="133" ht="15.75" customHeight="1">
      <c r="W133" s="52"/>
      <c r="Z133" s="52"/>
      <c r="AA133" s="52"/>
    </row>
    <row r="134" ht="15.75" customHeight="1">
      <c r="W134" s="52"/>
      <c r="Z134" s="52"/>
      <c r="AA134" s="52"/>
    </row>
    <row r="135" ht="15.75" customHeight="1">
      <c r="W135" s="52"/>
      <c r="Z135" s="52"/>
      <c r="AA135" s="52"/>
    </row>
    <row r="136" ht="15.75" customHeight="1">
      <c r="W136" s="52"/>
      <c r="Z136" s="52"/>
      <c r="AA136" s="52"/>
    </row>
    <row r="137" ht="15.75" customHeight="1">
      <c r="W137" s="52"/>
      <c r="Z137" s="52"/>
      <c r="AA137" s="52"/>
    </row>
    <row r="138" ht="15.75" customHeight="1">
      <c r="W138" s="52"/>
      <c r="Z138" s="52"/>
      <c r="AA138" s="52"/>
    </row>
    <row r="139" ht="15.75" customHeight="1">
      <c r="W139" s="52"/>
      <c r="Z139" s="52"/>
      <c r="AA139" s="52"/>
    </row>
    <row r="140" ht="15.75" customHeight="1">
      <c r="W140" s="52"/>
      <c r="Z140" s="52"/>
      <c r="AA140" s="52"/>
    </row>
    <row r="141" ht="15.75" customHeight="1">
      <c r="W141" s="52"/>
      <c r="Z141" s="52"/>
      <c r="AA141" s="52"/>
    </row>
    <row r="142" ht="15.75" customHeight="1">
      <c r="W142" s="52"/>
      <c r="Z142" s="52"/>
      <c r="AA142" s="52"/>
    </row>
    <row r="143" ht="15.75" customHeight="1">
      <c r="W143" s="52"/>
      <c r="Z143" s="52"/>
      <c r="AA143" s="52"/>
    </row>
    <row r="144" ht="15.75" customHeight="1">
      <c r="W144" s="52"/>
      <c r="Z144" s="52"/>
      <c r="AA144" s="52"/>
    </row>
    <row r="145" ht="15.75" customHeight="1">
      <c r="W145" s="52"/>
      <c r="Z145" s="52"/>
      <c r="AA145" s="52"/>
    </row>
    <row r="146" ht="15.75" customHeight="1">
      <c r="W146" s="52"/>
      <c r="Z146" s="52"/>
      <c r="AA146" s="52"/>
    </row>
    <row r="147" ht="15.75" customHeight="1">
      <c r="W147" s="52"/>
      <c r="Z147" s="52"/>
      <c r="AA147" s="52"/>
    </row>
    <row r="148" ht="15.75" customHeight="1">
      <c r="W148" s="52"/>
      <c r="Z148" s="52"/>
      <c r="AA148" s="52"/>
    </row>
    <row r="149" ht="15.75" customHeight="1">
      <c r="W149" s="52"/>
      <c r="Z149" s="52"/>
      <c r="AA149" s="52"/>
    </row>
    <row r="150" ht="15.75" customHeight="1">
      <c r="W150" s="52"/>
      <c r="Z150" s="52"/>
      <c r="AA150" s="52"/>
    </row>
    <row r="151" ht="15.75" customHeight="1">
      <c r="W151" s="52"/>
      <c r="Z151" s="52"/>
      <c r="AA151" s="52"/>
    </row>
    <row r="152" ht="15.75" customHeight="1">
      <c r="W152" s="52"/>
      <c r="Z152" s="52"/>
      <c r="AA152" s="52"/>
    </row>
    <row r="153" ht="15.75" customHeight="1">
      <c r="W153" s="52"/>
      <c r="Z153" s="52"/>
      <c r="AA153" s="52"/>
    </row>
    <row r="154" ht="15.75" customHeight="1">
      <c r="W154" s="52"/>
      <c r="Z154" s="52"/>
      <c r="AA154" s="52"/>
    </row>
    <row r="155" ht="15.75" customHeight="1">
      <c r="W155" s="52"/>
      <c r="Z155" s="52"/>
      <c r="AA155" s="52"/>
    </row>
    <row r="156" ht="15.75" customHeight="1">
      <c r="W156" s="52"/>
      <c r="Z156" s="52"/>
      <c r="AA156" s="52"/>
    </row>
    <row r="157" ht="15.75" customHeight="1">
      <c r="W157" s="52"/>
      <c r="Z157" s="52"/>
      <c r="AA157" s="52"/>
    </row>
    <row r="158" ht="15.75" customHeight="1">
      <c r="W158" s="52"/>
      <c r="Z158" s="52"/>
      <c r="AA158" s="52"/>
    </row>
    <row r="159" ht="15.75" customHeight="1">
      <c r="W159" s="52"/>
      <c r="Z159" s="52"/>
      <c r="AA159" s="52"/>
    </row>
    <row r="160" ht="15.75" customHeight="1">
      <c r="W160" s="52"/>
      <c r="Z160" s="52"/>
      <c r="AA160" s="52"/>
    </row>
    <row r="161" ht="15.75" customHeight="1">
      <c r="W161" s="52"/>
      <c r="Z161" s="52"/>
      <c r="AA161" s="52"/>
    </row>
    <row r="162" ht="15.75" customHeight="1">
      <c r="W162" s="52"/>
      <c r="Z162" s="52"/>
      <c r="AA162" s="52"/>
    </row>
    <row r="163" ht="15.75" customHeight="1">
      <c r="W163" s="52"/>
      <c r="Z163" s="52"/>
      <c r="AA163" s="52"/>
    </row>
    <row r="164" ht="15.75" customHeight="1">
      <c r="W164" s="52"/>
      <c r="Z164" s="52"/>
      <c r="AA164" s="52"/>
    </row>
    <row r="165" ht="15.75" customHeight="1">
      <c r="W165" s="52"/>
      <c r="Z165" s="52"/>
      <c r="AA165" s="52"/>
    </row>
    <row r="166" ht="15.75" customHeight="1">
      <c r="W166" s="52"/>
      <c r="Z166" s="52"/>
      <c r="AA166" s="52"/>
    </row>
    <row r="167" ht="15.75" customHeight="1">
      <c r="W167" s="52"/>
      <c r="Z167" s="52"/>
      <c r="AA167" s="52"/>
    </row>
    <row r="168" ht="15.75" customHeight="1">
      <c r="W168" s="52"/>
      <c r="Z168" s="52"/>
      <c r="AA168" s="52"/>
    </row>
    <row r="169" ht="15.75" customHeight="1">
      <c r="W169" s="52"/>
      <c r="Z169" s="52"/>
      <c r="AA169" s="52"/>
    </row>
    <row r="170" ht="15.75" customHeight="1">
      <c r="W170" s="52"/>
      <c r="Z170" s="52"/>
      <c r="AA170" s="52"/>
    </row>
    <row r="171" ht="15.75" customHeight="1">
      <c r="W171" s="52"/>
      <c r="Z171" s="52"/>
      <c r="AA171" s="52"/>
    </row>
    <row r="172" ht="15.75" customHeight="1">
      <c r="W172" s="52"/>
      <c r="Z172" s="52"/>
      <c r="AA172" s="52"/>
    </row>
    <row r="173" ht="15.75" customHeight="1">
      <c r="W173" s="52"/>
      <c r="Z173" s="52"/>
      <c r="AA173" s="52"/>
    </row>
    <row r="174" ht="15.75" customHeight="1">
      <c r="W174" s="52"/>
      <c r="Z174" s="52"/>
      <c r="AA174" s="52"/>
    </row>
    <row r="175" ht="15.75" customHeight="1">
      <c r="W175" s="52"/>
      <c r="Z175" s="52"/>
      <c r="AA175" s="52"/>
    </row>
    <row r="176" ht="15.75" customHeight="1">
      <c r="W176" s="52"/>
      <c r="Z176" s="52"/>
      <c r="AA176" s="52"/>
    </row>
    <row r="177" ht="15.75" customHeight="1">
      <c r="W177" s="52"/>
      <c r="Z177" s="52"/>
      <c r="AA177" s="52"/>
    </row>
    <row r="178" ht="15.75" customHeight="1">
      <c r="W178" s="52"/>
      <c r="Z178" s="52"/>
      <c r="AA178" s="52"/>
    </row>
    <row r="179" ht="15.75" customHeight="1">
      <c r="W179" s="52"/>
      <c r="Z179" s="52"/>
      <c r="AA179" s="52"/>
    </row>
    <row r="180" ht="15.75" customHeight="1">
      <c r="W180" s="52"/>
      <c r="Z180" s="52"/>
      <c r="AA180" s="52"/>
    </row>
    <row r="181" ht="15.75" customHeight="1">
      <c r="W181" s="52"/>
      <c r="Z181" s="52"/>
      <c r="AA181" s="52"/>
    </row>
    <row r="182" ht="15.75" customHeight="1">
      <c r="W182" s="52"/>
      <c r="Z182" s="52"/>
      <c r="AA182" s="52"/>
    </row>
    <row r="183" ht="15.75" customHeight="1">
      <c r="W183" s="52"/>
      <c r="Z183" s="52"/>
      <c r="AA183" s="52"/>
    </row>
    <row r="184" ht="15.75" customHeight="1">
      <c r="W184" s="52"/>
      <c r="Z184" s="52"/>
      <c r="AA184" s="52"/>
    </row>
    <row r="185" ht="15.75" customHeight="1">
      <c r="W185" s="52"/>
      <c r="Z185" s="52"/>
      <c r="AA185" s="52"/>
    </row>
    <row r="186" ht="15.75" customHeight="1">
      <c r="W186" s="52"/>
      <c r="Z186" s="52"/>
      <c r="AA186" s="52"/>
    </row>
    <row r="187" ht="15.75" customHeight="1">
      <c r="W187" s="52"/>
      <c r="Z187" s="52"/>
      <c r="AA187" s="52"/>
    </row>
    <row r="188" ht="15.75" customHeight="1">
      <c r="W188" s="52"/>
      <c r="Z188" s="52"/>
      <c r="AA188" s="52"/>
    </row>
    <row r="189" ht="15.75" customHeight="1">
      <c r="W189" s="52"/>
      <c r="Z189" s="52"/>
      <c r="AA189" s="52"/>
    </row>
    <row r="190" ht="15.75" customHeight="1">
      <c r="W190" s="52"/>
      <c r="Z190" s="52"/>
      <c r="AA190" s="52"/>
    </row>
    <row r="191" ht="15.75" customHeight="1">
      <c r="W191" s="52"/>
      <c r="Z191" s="52"/>
      <c r="AA191" s="52"/>
    </row>
    <row r="192" ht="15.75" customHeight="1">
      <c r="W192" s="52"/>
      <c r="Z192" s="52"/>
      <c r="AA192" s="52"/>
    </row>
    <row r="193" ht="15.75" customHeight="1">
      <c r="W193" s="52"/>
      <c r="Z193" s="52"/>
      <c r="AA193" s="52"/>
    </row>
    <row r="194" ht="15.75" customHeight="1">
      <c r="W194" s="52"/>
      <c r="Z194" s="52"/>
      <c r="AA194" s="52"/>
    </row>
    <row r="195" ht="15.75" customHeight="1">
      <c r="W195" s="52"/>
      <c r="Z195" s="52"/>
      <c r="AA195" s="52"/>
    </row>
    <row r="196" ht="15.75" customHeight="1">
      <c r="W196" s="52"/>
      <c r="Z196" s="52"/>
      <c r="AA196" s="52"/>
    </row>
    <row r="197" ht="15.75" customHeight="1">
      <c r="W197" s="52"/>
      <c r="Z197" s="52"/>
      <c r="AA197" s="52"/>
    </row>
    <row r="198" ht="15.75" customHeight="1">
      <c r="W198" s="52"/>
      <c r="Z198" s="52"/>
      <c r="AA198" s="52"/>
    </row>
    <row r="199" ht="15.75" customHeight="1">
      <c r="W199" s="52"/>
      <c r="Z199" s="52"/>
      <c r="AA199" s="52"/>
    </row>
    <row r="200" ht="15.75" customHeight="1">
      <c r="W200" s="52"/>
      <c r="Z200" s="52"/>
      <c r="AA200" s="52"/>
    </row>
    <row r="201" ht="15.75" customHeight="1">
      <c r="W201" s="52"/>
      <c r="Z201" s="52"/>
      <c r="AA201" s="52"/>
    </row>
    <row r="202" ht="15.75" customHeight="1">
      <c r="W202" s="52"/>
      <c r="Z202" s="52"/>
      <c r="AA202" s="52"/>
    </row>
    <row r="203" ht="15.75" customHeight="1">
      <c r="W203" s="52"/>
      <c r="Z203" s="52"/>
      <c r="AA203" s="52"/>
    </row>
    <row r="204" ht="15.75" customHeight="1">
      <c r="W204" s="52"/>
      <c r="Z204" s="52"/>
      <c r="AA204" s="52"/>
    </row>
    <row r="205" ht="15.75" customHeight="1">
      <c r="W205" s="52"/>
      <c r="Z205" s="52"/>
      <c r="AA205" s="52"/>
    </row>
    <row r="206" ht="15.75" customHeight="1">
      <c r="W206" s="52"/>
      <c r="Z206" s="52"/>
      <c r="AA206" s="52"/>
    </row>
    <row r="207" ht="15.75" customHeight="1">
      <c r="W207" s="52"/>
      <c r="Z207" s="52"/>
      <c r="AA207" s="52"/>
    </row>
    <row r="208" ht="15.75" customHeight="1">
      <c r="W208" s="52"/>
      <c r="Z208" s="52"/>
      <c r="AA208" s="52"/>
    </row>
    <row r="209" ht="15.75" customHeight="1">
      <c r="W209" s="52"/>
      <c r="Z209" s="52"/>
      <c r="AA209" s="52"/>
    </row>
    <row r="210" ht="15.75" customHeight="1">
      <c r="W210" s="52"/>
      <c r="Z210" s="52"/>
      <c r="AA210" s="52"/>
    </row>
    <row r="211" ht="15.75" customHeight="1">
      <c r="W211" s="52"/>
      <c r="Z211" s="52"/>
      <c r="AA211" s="52"/>
    </row>
    <row r="212" ht="15.75" customHeight="1">
      <c r="W212" s="52"/>
      <c r="Z212" s="52"/>
      <c r="AA212" s="52"/>
    </row>
    <row r="213" ht="15.75" customHeight="1">
      <c r="W213" s="52"/>
      <c r="Z213" s="52"/>
      <c r="AA213" s="52"/>
    </row>
    <row r="214" ht="15.75" customHeight="1">
      <c r="W214" s="52"/>
      <c r="Z214" s="52"/>
      <c r="AA214" s="52"/>
    </row>
    <row r="215" ht="15.75" customHeight="1">
      <c r="W215" s="52"/>
      <c r="Z215" s="52"/>
      <c r="AA215" s="52"/>
    </row>
    <row r="216" ht="15.75" customHeight="1">
      <c r="W216" s="52"/>
      <c r="Z216" s="52"/>
      <c r="AA216" s="52"/>
    </row>
    <row r="217" ht="15.75" customHeight="1">
      <c r="W217" s="52"/>
      <c r="Z217" s="52"/>
      <c r="AA217" s="52"/>
    </row>
    <row r="218" ht="15.75" customHeight="1">
      <c r="W218" s="52"/>
      <c r="Z218" s="52"/>
      <c r="AA218" s="52"/>
    </row>
    <row r="219" ht="15.75" customHeight="1">
      <c r="W219" s="52"/>
      <c r="Z219" s="52"/>
      <c r="AA219" s="52"/>
    </row>
    <row r="220" ht="15.75" customHeight="1">
      <c r="W220" s="52"/>
      <c r="Z220" s="52"/>
      <c r="AA220" s="52"/>
    </row>
    <row r="221" ht="15.75" customHeight="1">
      <c r="W221" s="52"/>
      <c r="Z221" s="52"/>
      <c r="AA221" s="52"/>
    </row>
    <row r="222" ht="15.75" customHeight="1">
      <c r="W222" s="52"/>
      <c r="Z222" s="52"/>
      <c r="AA222" s="52"/>
    </row>
    <row r="223" ht="15.75" customHeight="1">
      <c r="W223" s="52"/>
      <c r="Z223" s="52"/>
      <c r="AA223" s="52"/>
    </row>
    <row r="224" ht="15.75" customHeight="1">
      <c r="W224" s="52"/>
      <c r="Z224" s="52"/>
      <c r="AA224" s="52"/>
    </row>
    <row r="225" ht="15.75" customHeight="1">
      <c r="W225" s="52"/>
      <c r="Z225" s="52"/>
      <c r="AA225" s="52"/>
    </row>
    <row r="226" ht="15.75" customHeight="1">
      <c r="W226" s="52"/>
      <c r="Z226" s="52"/>
      <c r="AA226" s="52"/>
    </row>
    <row r="227" ht="15.75" customHeight="1">
      <c r="W227" s="52"/>
      <c r="Z227" s="52"/>
      <c r="AA227" s="52"/>
    </row>
    <row r="228" ht="15.75" customHeight="1">
      <c r="W228" s="52"/>
      <c r="Z228" s="52"/>
      <c r="AA228" s="52"/>
    </row>
    <row r="229" ht="15.75" customHeight="1">
      <c r="W229" s="52"/>
      <c r="Z229" s="52"/>
      <c r="AA229" s="52"/>
    </row>
    <row r="230" ht="15.75" customHeight="1">
      <c r="W230" s="52"/>
      <c r="Z230" s="52"/>
      <c r="AA230" s="52"/>
    </row>
    <row r="231" ht="15.75" customHeight="1">
      <c r="W231" s="52"/>
      <c r="Z231" s="52"/>
      <c r="AA231" s="52"/>
    </row>
    <row r="232" ht="15.75" customHeight="1">
      <c r="W232" s="52"/>
      <c r="Z232" s="52"/>
      <c r="AA232" s="52"/>
    </row>
    <row r="233" ht="15.75" customHeight="1">
      <c r="W233" s="52"/>
      <c r="Z233" s="52"/>
      <c r="AA233" s="52"/>
    </row>
    <row r="234" ht="15.75" customHeight="1">
      <c r="W234" s="52"/>
      <c r="Z234" s="52"/>
      <c r="AA234" s="52"/>
    </row>
    <row r="235" ht="15.75" customHeight="1">
      <c r="W235" s="52"/>
      <c r="Z235" s="52"/>
      <c r="AA235" s="52"/>
    </row>
    <row r="236" ht="15.75" customHeight="1">
      <c r="W236" s="52"/>
      <c r="Z236" s="52"/>
      <c r="AA236" s="52"/>
    </row>
    <row r="237" ht="15.75" customHeight="1">
      <c r="W237" s="52"/>
      <c r="Z237" s="52"/>
      <c r="AA237" s="52"/>
    </row>
    <row r="238" ht="15.75" customHeight="1">
      <c r="W238" s="52"/>
      <c r="Z238" s="52"/>
      <c r="AA238" s="52"/>
    </row>
    <row r="239" ht="15.75" customHeight="1">
      <c r="W239" s="52"/>
      <c r="Z239" s="52"/>
      <c r="AA239" s="52"/>
    </row>
    <row r="240" ht="15.75" customHeight="1">
      <c r="W240" s="52"/>
      <c r="Z240" s="52"/>
      <c r="AA240" s="52"/>
    </row>
    <row r="241" ht="15.75" customHeight="1">
      <c r="W241" s="52"/>
      <c r="Z241" s="52"/>
      <c r="AA241" s="52"/>
    </row>
    <row r="242" ht="15.75" customHeight="1">
      <c r="W242" s="52"/>
      <c r="Z242" s="52"/>
      <c r="AA242" s="52"/>
    </row>
    <row r="243" ht="15.75" customHeight="1">
      <c r="W243" s="52"/>
      <c r="Z243" s="52"/>
      <c r="AA243" s="52"/>
    </row>
    <row r="244" ht="15.75" customHeight="1">
      <c r="W244" s="52"/>
      <c r="Z244" s="52"/>
      <c r="AA244" s="52"/>
    </row>
    <row r="245" ht="15.75" customHeight="1">
      <c r="W245" s="52"/>
      <c r="Z245" s="52"/>
      <c r="AA245" s="52"/>
    </row>
    <row r="246" ht="15.75" customHeight="1">
      <c r="W246" s="52"/>
      <c r="Z246" s="52"/>
      <c r="AA246" s="52"/>
    </row>
    <row r="247" ht="15.75" customHeight="1">
      <c r="W247" s="52"/>
      <c r="Z247" s="52"/>
      <c r="AA247" s="52"/>
    </row>
    <row r="248" ht="15.75" customHeight="1">
      <c r="W248" s="52"/>
      <c r="Z248" s="52"/>
      <c r="AA248" s="52"/>
    </row>
    <row r="249" ht="15.75" customHeight="1">
      <c r="W249" s="52"/>
      <c r="Z249" s="52"/>
      <c r="AA249" s="52"/>
    </row>
    <row r="250" ht="15.75" customHeight="1">
      <c r="W250" s="52"/>
      <c r="Z250" s="52"/>
      <c r="AA250" s="52"/>
    </row>
    <row r="251" ht="15.75" customHeight="1">
      <c r="W251" s="52"/>
      <c r="Z251" s="52"/>
      <c r="AA251" s="52"/>
    </row>
    <row r="252" ht="15.75" customHeight="1">
      <c r="W252" s="52"/>
      <c r="Z252" s="52"/>
      <c r="AA252" s="52"/>
    </row>
    <row r="253" ht="15.75" customHeight="1">
      <c r="W253" s="52"/>
      <c r="Z253" s="52"/>
      <c r="AA253" s="52"/>
    </row>
    <row r="254" ht="15.75" customHeight="1">
      <c r="W254" s="52"/>
      <c r="Z254" s="52"/>
      <c r="AA254" s="52"/>
    </row>
    <row r="255" ht="15.75" customHeight="1">
      <c r="W255" s="52"/>
      <c r="Z255" s="52"/>
      <c r="AA255" s="52"/>
    </row>
    <row r="256" ht="15.75" customHeight="1">
      <c r="W256" s="52"/>
      <c r="Z256" s="52"/>
      <c r="AA256" s="52"/>
    </row>
    <row r="257" ht="15.75" customHeight="1">
      <c r="W257" s="52"/>
      <c r="Z257" s="52"/>
      <c r="AA257" s="52"/>
    </row>
    <row r="258" ht="15.75" customHeight="1">
      <c r="W258" s="52"/>
      <c r="Z258" s="52"/>
      <c r="AA258" s="52"/>
    </row>
    <row r="259" ht="15.75" customHeight="1">
      <c r="W259" s="52"/>
      <c r="Z259" s="52"/>
      <c r="AA259" s="52"/>
    </row>
    <row r="260" ht="15.75" customHeight="1">
      <c r="W260" s="52"/>
      <c r="Z260" s="52"/>
      <c r="AA260" s="52"/>
    </row>
    <row r="261" ht="15.75" customHeight="1">
      <c r="W261" s="52"/>
      <c r="Z261" s="52"/>
      <c r="AA261" s="52"/>
    </row>
    <row r="262" ht="15.75" customHeight="1">
      <c r="W262" s="52"/>
      <c r="Z262" s="52"/>
      <c r="AA262" s="52"/>
    </row>
    <row r="263" ht="15.75" customHeight="1">
      <c r="W263" s="52"/>
      <c r="Z263" s="52"/>
      <c r="AA263" s="52"/>
    </row>
    <row r="264" ht="15.75" customHeight="1">
      <c r="W264" s="52"/>
      <c r="Z264" s="52"/>
      <c r="AA264" s="52"/>
    </row>
    <row r="265" ht="15.75" customHeight="1">
      <c r="W265" s="52"/>
      <c r="Z265" s="52"/>
      <c r="AA265" s="52"/>
    </row>
    <row r="266" ht="15.75" customHeight="1">
      <c r="W266" s="52"/>
      <c r="Z266" s="52"/>
      <c r="AA266" s="52"/>
    </row>
    <row r="267" ht="15.75" customHeight="1">
      <c r="W267" s="52"/>
      <c r="Z267" s="52"/>
      <c r="AA267" s="52"/>
    </row>
    <row r="268" ht="15.75" customHeight="1">
      <c r="W268" s="52"/>
      <c r="Z268" s="52"/>
      <c r="AA268" s="52"/>
    </row>
    <row r="269" ht="15.75" customHeight="1">
      <c r="W269" s="52"/>
      <c r="Z269" s="52"/>
      <c r="AA269" s="52"/>
    </row>
    <row r="270" ht="15.75" customHeight="1">
      <c r="W270" s="52"/>
      <c r="Z270" s="52"/>
      <c r="AA270" s="52"/>
    </row>
    <row r="271" ht="15.75" customHeight="1">
      <c r="W271" s="52"/>
      <c r="Z271" s="52"/>
      <c r="AA271" s="52"/>
    </row>
    <row r="272" ht="15.75" customHeight="1">
      <c r="W272" s="52"/>
      <c r="Z272" s="52"/>
      <c r="AA272" s="52"/>
    </row>
    <row r="273" ht="15.75" customHeight="1">
      <c r="W273" s="52"/>
      <c r="Z273" s="52"/>
      <c r="AA273" s="52"/>
    </row>
    <row r="274" ht="15.75" customHeight="1">
      <c r="W274" s="52"/>
      <c r="Z274" s="52"/>
      <c r="AA274" s="52"/>
    </row>
    <row r="275" ht="15.75" customHeight="1">
      <c r="W275" s="52"/>
      <c r="Z275" s="52"/>
      <c r="AA275" s="52"/>
    </row>
    <row r="276" ht="15.75" customHeight="1">
      <c r="W276" s="52"/>
      <c r="Z276" s="52"/>
      <c r="AA276" s="52"/>
    </row>
    <row r="277" ht="15.75" customHeight="1">
      <c r="W277" s="52"/>
      <c r="Z277" s="52"/>
      <c r="AA277" s="52"/>
    </row>
    <row r="278" ht="15.75" customHeight="1">
      <c r="W278" s="52"/>
      <c r="Z278" s="52"/>
      <c r="AA278" s="52"/>
    </row>
    <row r="279" ht="15.75" customHeight="1">
      <c r="W279" s="52"/>
      <c r="Z279" s="52"/>
      <c r="AA279" s="52"/>
    </row>
    <row r="280" ht="15.75" customHeight="1">
      <c r="W280" s="52"/>
      <c r="Z280" s="52"/>
      <c r="AA280" s="52"/>
    </row>
    <row r="281" ht="15.75" customHeight="1">
      <c r="W281" s="52"/>
      <c r="Z281" s="52"/>
      <c r="AA281" s="52"/>
    </row>
    <row r="282" ht="15.75" customHeight="1">
      <c r="W282" s="52"/>
      <c r="Z282" s="52"/>
      <c r="AA282" s="52"/>
    </row>
    <row r="283" ht="15.75" customHeight="1">
      <c r="W283" s="52"/>
      <c r="Z283" s="52"/>
      <c r="AA283" s="52"/>
    </row>
    <row r="284" ht="15.75" customHeight="1">
      <c r="W284" s="52"/>
      <c r="Z284" s="52"/>
      <c r="AA284" s="52"/>
    </row>
    <row r="285" ht="15.75" customHeight="1">
      <c r="W285" s="52"/>
      <c r="Z285" s="52"/>
      <c r="AA285" s="52"/>
    </row>
    <row r="286" ht="15.75" customHeight="1">
      <c r="W286" s="52"/>
      <c r="Z286" s="52"/>
      <c r="AA286" s="52"/>
    </row>
    <row r="287" ht="15.75" customHeight="1">
      <c r="W287" s="52"/>
      <c r="Z287" s="52"/>
      <c r="AA287" s="52"/>
    </row>
    <row r="288" ht="15.75" customHeight="1">
      <c r="W288" s="52"/>
      <c r="Z288" s="52"/>
      <c r="AA288" s="52"/>
    </row>
    <row r="289" ht="15.75" customHeight="1">
      <c r="W289" s="52"/>
      <c r="Z289" s="52"/>
      <c r="AA289" s="52"/>
    </row>
    <row r="290" ht="15.75" customHeight="1">
      <c r="W290" s="52"/>
      <c r="Z290" s="52"/>
      <c r="AA290" s="52"/>
    </row>
    <row r="291" ht="15.75" customHeight="1">
      <c r="W291" s="52"/>
      <c r="Z291" s="52"/>
      <c r="AA291" s="52"/>
    </row>
    <row r="292" ht="15.75" customHeight="1">
      <c r="W292" s="52"/>
      <c r="Z292" s="52"/>
      <c r="AA292" s="52"/>
    </row>
    <row r="293" ht="15.75" customHeight="1">
      <c r="W293" s="52"/>
      <c r="Z293" s="52"/>
      <c r="AA293" s="52"/>
    </row>
    <row r="294" ht="15.75" customHeight="1">
      <c r="W294" s="52"/>
      <c r="Z294" s="52"/>
      <c r="AA294" s="52"/>
    </row>
    <row r="295" ht="15.75" customHeight="1">
      <c r="W295" s="52"/>
      <c r="Z295" s="52"/>
      <c r="AA295" s="52"/>
    </row>
    <row r="296" ht="15.75" customHeight="1">
      <c r="W296" s="52"/>
      <c r="Z296" s="52"/>
      <c r="AA296" s="52"/>
    </row>
    <row r="297" ht="15.75" customHeight="1">
      <c r="W297" s="52"/>
      <c r="Z297" s="52"/>
      <c r="AA297" s="52"/>
    </row>
    <row r="298" ht="15.75" customHeight="1">
      <c r="W298" s="52"/>
      <c r="Z298" s="52"/>
      <c r="AA298" s="52"/>
    </row>
    <row r="299" ht="15.75" customHeight="1">
      <c r="W299" s="52"/>
      <c r="Z299" s="52"/>
      <c r="AA299" s="52"/>
    </row>
    <row r="300" ht="15.75" customHeight="1">
      <c r="W300" s="52"/>
      <c r="Z300" s="52"/>
      <c r="AA300" s="52"/>
    </row>
    <row r="301" ht="15.75" customHeight="1">
      <c r="W301" s="52"/>
      <c r="Z301" s="52"/>
      <c r="AA301" s="52"/>
    </row>
    <row r="302" ht="15.75" customHeight="1">
      <c r="W302" s="52"/>
      <c r="Z302" s="52"/>
      <c r="AA302" s="52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0"/>
    <col customWidth="1" min="4" max="7" width="10.43"/>
    <col customWidth="1" min="8" max="8" width="5.43"/>
    <col customWidth="1" min="9" max="9" width="9.0"/>
    <col customWidth="1" min="10" max="10" width="12.0"/>
    <col customWidth="1" min="11" max="11" width="10.71"/>
    <col customWidth="1" min="12" max="12" width="12.43"/>
    <col customWidth="1" min="13" max="14" width="12.0"/>
    <col customWidth="1" min="15" max="15" width="12.29"/>
    <col customWidth="1" min="16" max="16" width="9.29"/>
    <col customWidth="1" min="17" max="19" width="9.0"/>
  </cols>
  <sheetData>
    <row r="1" ht="14.25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302</v>
      </c>
      <c r="L1" t="s">
        <v>52</v>
      </c>
      <c r="M1" t="s">
        <v>303</v>
      </c>
      <c r="N1" t="s">
        <v>53</v>
      </c>
      <c r="O1" t="s">
        <v>304</v>
      </c>
      <c r="P1" t="s">
        <v>56</v>
      </c>
      <c r="R1" t="s">
        <v>57</v>
      </c>
      <c r="S1" t="s">
        <v>58</v>
      </c>
    </row>
    <row r="2" ht="14.25" customHeight="1">
      <c r="A2">
        <v>30.0</v>
      </c>
      <c r="B2" t="s">
        <v>180</v>
      </c>
      <c r="C2" t="s">
        <v>79</v>
      </c>
      <c r="D2">
        <v>41538.0</v>
      </c>
      <c r="E2">
        <v>43139.0</v>
      </c>
      <c r="F2">
        <v>43143.0</v>
      </c>
      <c r="G2">
        <v>4.0</v>
      </c>
      <c r="H2">
        <v>4.383299110198494</v>
      </c>
      <c r="I2" t="s">
        <v>118</v>
      </c>
      <c r="J2" t="s">
        <v>181</v>
      </c>
      <c r="K2">
        <v>1.0</v>
      </c>
      <c r="L2">
        <v>1.0</v>
      </c>
      <c r="M2">
        <v>0.0</v>
      </c>
      <c r="N2">
        <v>1.0</v>
      </c>
      <c r="O2">
        <v>0.0</v>
      </c>
      <c r="P2">
        <v>0.0</v>
      </c>
      <c r="R2">
        <v>0.8888888888888888</v>
      </c>
      <c r="S2">
        <v>0.3333333333333333</v>
      </c>
    </row>
    <row r="3" ht="14.25" customHeight="1">
      <c r="A3">
        <v>40.0</v>
      </c>
      <c r="B3" t="s">
        <v>198</v>
      </c>
      <c r="C3" t="s">
        <v>55</v>
      </c>
      <c r="D3">
        <v>41174.0</v>
      </c>
      <c r="E3">
        <v>43160.0</v>
      </c>
      <c r="F3">
        <v>43164.0</v>
      </c>
      <c r="G3">
        <v>4.0</v>
      </c>
      <c r="H3">
        <v>5.44</v>
      </c>
      <c r="I3" t="s">
        <v>41</v>
      </c>
      <c r="J3" t="s">
        <v>142</v>
      </c>
      <c r="K3">
        <v>1.0</v>
      </c>
      <c r="L3">
        <v>1.0</v>
      </c>
      <c r="M3">
        <v>6.0</v>
      </c>
      <c r="N3">
        <v>1.0</v>
      </c>
      <c r="O3">
        <v>0.0</v>
      </c>
      <c r="P3">
        <v>0.0</v>
      </c>
      <c r="R3">
        <v>0.8888888888888888</v>
      </c>
      <c r="S3">
        <v>1.0</v>
      </c>
    </row>
    <row r="4" ht="14.25" customHeight="1">
      <c r="A4">
        <v>73.0</v>
      </c>
      <c r="B4" t="s">
        <v>288</v>
      </c>
      <c r="C4" t="s">
        <v>261</v>
      </c>
      <c r="D4">
        <v>41474.0</v>
      </c>
      <c r="E4">
        <v>43228.0</v>
      </c>
      <c r="F4">
        <v>43234.0</v>
      </c>
      <c r="G4">
        <v>6.0</v>
      </c>
      <c r="H4">
        <v>4.81</v>
      </c>
      <c r="I4" t="s">
        <v>266</v>
      </c>
      <c r="J4" t="s">
        <v>136</v>
      </c>
      <c r="K4">
        <v>1.0</v>
      </c>
      <c r="L4">
        <v>0.0</v>
      </c>
      <c r="M4">
        <v>0.0</v>
      </c>
      <c r="N4">
        <v>1.0</v>
      </c>
      <c r="O4">
        <v>0.0</v>
      </c>
      <c r="P4">
        <v>0.0</v>
      </c>
      <c r="R4">
        <v>0.8888888888888888</v>
      </c>
      <c r="S4">
        <v>0.3333333333333333</v>
      </c>
    </row>
    <row r="5" ht="14.25" customHeight="1">
      <c r="A5">
        <v>29.0</v>
      </c>
      <c r="B5" t="s">
        <v>172</v>
      </c>
      <c r="C5" t="s">
        <v>79</v>
      </c>
      <c r="D5">
        <v>41439.0</v>
      </c>
      <c r="E5">
        <v>43139.0</v>
      </c>
      <c r="F5">
        <v>43143.0</v>
      </c>
      <c r="G5">
        <v>4.0</v>
      </c>
      <c r="H5">
        <v>4.654346338124572</v>
      </c>
      <c r="I5" t="s">
        <v>118</v>
      </c>
      <c r="J5" t="s">
        <v>175</v>
      </c>
      <c r="K5">
        <v>0.0</v>
      </c>
      <c r="L5">
        <v>0.0</v>
      </c>
      <c r="M5">
        <v>1.0</v>
      </c>
      <c r="N5">
        <v>1.0</v>
      </c>
      <c r="O5">
        <v>0.0</v>
      </c>
      <c r="P5">
        <v>1.0</v>
      </c>
      <c r="R5">
        <v>0.8888888888888888</v>
      </c>
      <c r="S5">
        <v>1.0</v>
      </c>
    </row>
    <row r="6" ht="14.25" customHeight="1">
      <c r="A6">
        <v>38.0</v>
      </c>
      <c r="B6" t="s">
        <v>193</v>
      </c>
      <c r="C6" t="s">
        <v>55</v>
      </c>
      <c r="D6">
        <v>41240.0</v>
      </c>
      <c r="E6">
        <v>43154.0</v>
      </c>
      <c r="F6">
        <v>43157.0</v>
      </c>
      <c r="G6">
        <v>3.0</v>
      </c>
      <c r="H6">
        <v>5.24</v>
      </c>
      <c r="I6" t="s">
        <v>118</v>
      </c>
      <c r="J6" t="s">
        <v>125</v>
      </c>
      <c r="K6">
        <v>0.0</v>
      </c>
      <c r="L6">
        <v>1.0</v>
      </c>
      <c r="M6">
        <v>0.0</v>
      </c>
      <c r="N6">
        <v>1.0</v>
      </c>
      <c r="O6">
        <v>0.0</v>
      </c>
      <c r="P6">
        <v>1.0</v>
      </c>
      <c r="R6">
        <v>1.0</v>
      </c>
      <c r="S6">
        <v>0.3333333333333333</v>
      </c>
    </row>
    <row r="7" ht="14.25" customHeight="1">
      <c r="A7">
        <v>52.0</v>
      </c>
      <c r="B7" t="s">
        <v>224</v>
      </c>
      <c r="C7" t="s">
        <v>55</v>
      </c>
      <c r="D7">
        <v>41446.0</v>
      </c>
      <c r="E7">
        <v>43199.0</v>
      </c>
      <c r="F7">
        <v>43208.0</v>
      </c>
      <c r="G7">
        <v>9.0</v>
      </c>
      <c r="H7">
        <v>4.8</v>
      </c>
      <c r="I7" t="s">
        <v>41</v>
      </c>
      <c r="J7" t="s">
        <v>197</v>
      </c>
      <c r="K7">
        <v>4.0</v>
      </c>
      <c r="L7">
        <v>0.0</v>
      </c>
      <c r="M7">
        <v>0.0</v>
      </c>
      <c r="N7">
        <v>0.0</v>
      </c>
      <c r="O7">
        <v>0.0</v>
      </c>
      <c r="P7">
        <v>1.0</v>
      </c>
      <c r="R7">
        <v>0.8888888888888888</v>
      </c>
      <c r="S7">
        <v>0.3333333333333333</v>
      </c>
    </row>
    <row r="8" ht="14.25" customHeight="1">
      <c r="A8">
        <v>17.0</v>
      </c>
      <c r="B8" t="s">
        <v>135</v>
      </c>
      <c r="C8" t="s">
        <v>79</v>
      </c>
      <c r="D8">
        <v>41439.0</v>
      </c>
      <c r="E8">
        <v>43077.0</v>
      </c>
      <c r="F8">
        <v>43081.0</v>
      </c>
      <c r="G8">
        <v>4.0</v>
      </c>
      <c r="H8">
        <v>4.484599589322382</v>
      </c>
      <c r="I8" t="s">
        <v>41</v>
      </c>
      <c r="J8" t="s">
        <v>136</v>
      </c>
      <c r="M8">
        <v>3.0</v>
      </c>
      <c r="N8">
        <v>0.0</v>
      </c>
      <c r="O8">
        <v>1.0</v>
      </c>
      <c r="P8">
        <v>0.0</v>
      </c>
      <c r="R8">
        <v>1.0</v>
      </c>
      <c r="S8">
        <v>0.3333333333333333</v>
      </c>
    </row>
    <row r="9" ht="14.25" customHeight="1">
      <c r="A9">
        <v>7.0</v>
      </c>
      <c r="B9" t="s">
        <v>87</v>
      </c>
      <c r="C9" t="s">
        <v>79</v>
      </c>
      <c r="D9">
        <v>41427.0</v>
      </c>
      <c r="E9">
        <v>43056.0</v>
      </c>
      <c r="F9">
        <v>43060.0</v>
      </c>
      <c r="G9">
        <v>4.0</v>
      </c>
      <c r="H9">
        <v>4.459958932238193</v>
      </c>
      <c r="I9" t="s">
        <v>59</v>
      </c>
      <c r="J9" t="s">
        <v>88</v>
      </c>
      <c r="M9">
        <v>4.0</v>
      </c>
      <c r="N9">
        <v>0.0</v>
      </c>
      <c r="O9">
        <v>1.0</v>
      </c>
      <c r="P9">
        <v>1.0</v>
      </c>
      <c r="R9">
        <v>0.7777777777777778</v>
      </c>
      <c r="S9">
        <v>0.6666666666666666</v>
      </c>
    </row>
    <row r="10" ht="14.25" customHeight="1">
      <c r="A10">
        <v>9.0</v>
      </c>
      <c r="B10" t="s">
        <v>100</v>
      </c>
      <c r="C10" t="s">
        <v>55</v>
      </c>
      <c r="D10">
        <v>41252.0</v>
      </c>
      <c r="E10">
        <v>43067.0</v>
      </c>
      <c r="F10">
        <v>43070.0</v>
      </c>
      <c r="G10">
        <v>3.0</v>
      </c>
      <c r="H10">
        <v>4.969199178644764</v>
      </c>
      <c r="I10" t="s">
        <v>59</v>
      </c>
      <c r="J10" t="s">
        <v>101</v>
      </c>
      <c r="M10">
        <v>4.0</v>
      </c>
      <c r="N10">
        <v>1.0</v>
      </c>
      <c r="O10">
        <v>1.0</v>
      </c>
      <c r="P10">
        <v>1.0</v>
      </c>
      <c r="R10">
        <v>1.0</v>
      </c>
      <c r="S10">
        <v>1.0</v>
      </c>
    </row>
    <row r="11" ht="14.25" customHeight="1">
      <c r="A11">
        <v>23.0</v>
      </c>
      <c r="B11" t="s">
        <v>145</v>
      </c>
      <c r="C11" t="s">
        <v>79</v>
      </c>
      <c r="D11">
        <v>41406.0</v>
      </c>
      <c r="E11">
        <v>43126.0</v>
      </c>
      <c r="F11">
        <v>43129.0</v>
      </c>
      <c r="G11">
        <v>3.0</v>
      </c>
      <c r="H11">
        <v>4.7091033538672145</v>
      </c>
      <c r="I11" t="s">
        <v>41</v>
      </c>
      <c r="J11" t="s">
        <v>146</v>
      </c>
      <c r="K11">
        <v>4.0</v>
      </c>
      <c r="L11">
        <v>1.0</v>
      </c>
      <c r="M11">
        <v>5.0</v>
      </c>
      <c r="N11">
        <v>1.0</v>
      </c>
      <c r="O11">
        <v>1.0</v>
      </c>
      <c r="P11">
        <v>1.0</v>
      </c>
      <c r="R11">
        <v>0.8888888888888888</v>
      </c>
      <c r="S11">
        <v>1.0</v>
      </c>
    </row>
    <row r="12" ht="13.5" customHeight="1">
      <c r="A12">
        <v>24.0</v>
      </c>
      <c r="B12" t="s">
        <v>148</v>
      </c>
      <c r="C12" t="s">
        <v>79</v>
      </c>
      <c r="D12">
        <v>41751.0</v>
      </c>
      <c r="E12">
        <v>43133.0</v>
      </c>
      <c r="F12">
        <v>43136.0</v>
      </c>
      <c r="G12">
        <v>3.0</v>
      </c>
      <c r="H12">
        <v>3.783709787816564</v>
      </c>
      <c r="I12" t="s">
        <v>118</v>
      </c>
      <c r="J12" t="s">
        <v>149</v>
      </c>
      <c r="K12">
        <v>1.0</v>
      </c>
      <c r="L12">
        <v>0.0</v>
      </c>
      <c r="M12">
        <v>0.0</v>
      </c>
      <c r="N12">
        <v>0.0</v>
      </c>
      <c r="O12">
        <v>1.0</v>
      </c>
      <c r="P12">
        <v>1.0</v>
      </c>
      <c r="R12">
        <v>0.8888888888888888</v>
      </c>
      <c r="S12">
        <v>0.3333333333333333</v>
      </c>
    </row>
    <row r="13" ht="14.25" customHeight="1">
      <c r="A13">
        <v>28.0</v>
      </c>
      <c r="B13" t="s">
        <v>165</v>
      </c>
      <c r="C13" t="s">
        <v>79</v>
      </c>
      <c r="D13">
        <v>41500.0</v>
      </c>
      <c r="E13">
        <v>43133.0</v>
      </c>
      <c r="F13">
        <v>43140.0</v>
      </c>
      <c r="G13">
        <v>7.0</v>
      </c>
      <c r="H13">
        <v>4.470910335386721</v>
      </c>
      <c r="I13" t="s">
        <v>118</v>
      </c>
      <c r="J13" t="s">
        <v>166</v>
      </c>
      <c r="K13">
        <v>1.0</v>
      </c>
      <c r="L13">
        <v>0.0</v>
      </c>
      <c r="M13">
        <v>0.0</v>
      </c>
      <c r="N13">
        <v>0.0</v>
      </c>
      <c r="O13">
        <v>1.0</v>
      </c>
      <c r="P13">
        <v>1.0</v>
      </c>
      <c r="R13">
        <v>0.7777777777777778</v>
      </c>
      <c r="S13">
        <v>0.3333333333333333</v>
      </c>
    </row>
    <row r="14" ht="14.25" customHeight="1">
      <c r="A14">
        <v>57.0</v>
      </c>
      <c r="B14" t="s">
        <v>239</v>
      </c>
      <c r="C14" t="s">
        <v>79</v>
      </c>
      <c r="D14">
        <v>41229.0</v>
      </c>
      <c r="E14">
        <v>43213.0</v>
      </c>
      <c r="F14">
        <v>43217.0</v>
      </c>
      <c r="G14">
        <v>4.0</v>
      </c>
      <c r="H14">
        <v>5.435616438</v>
      </c>
      <c r="I14" t="s">
        <v>41</v>
      </c>
      <c r="J14" t="s">
        <v>181</v>
      </c>
      <c r="K14">
        <v>3.0</v>
      </c>
      <c r="L14">
        <v>0.0</v>
      </c>
      <c r="M14">
        <v>3.0</v>
      </c>
      <c r="N14">
        <v>1.0</v>
      </c>
      <c r="O14">
        <v>1.0</v>
      </c>
      <c r="P14">
        <v>1.0</v>
      </c>
      <c r="R14">
        <v>0.7777777777777778</v>
      </c>
      <c r="S14">
        <v>0.6666666666666666</v>
      </c>
    </row>
    <row r="15">
      <c r="A15">
        <v>58.0</v>
      </c>
      <c r="B15" t="s">
        <v>245</v>
      </c>
      <c r="C15" t="s">
        <v>55</v>
      </c>
      <c r="D15">
        <v>41248.0</v>
      </c>
      <c r="E15">
        <v>43213.0</v>
      </c>
      <c r="F15">
        <v>43217.0</v>
      </c>
      <c r="G15">
        <v>4.0</v>
      </c>
      <c r="H15">
        <v>5.383561644</v>
      </c>
      <c r="I15" t="s">
        <v>246</v>
      </c>
      <c r="J15" t="s">
        <v>60</v>
      </c>
      <c r="K15">
        <v>1.0</v>
      </c>
      <c r="L15">
        <v>1.0</v>
      </c>
      <c r="M15">
        <v>2.0</v>
      </c>
      <c r="N15">
        <v>1.0</v>
      </c>
      <c r="O15">
        <v>1.0</v>
      </c>
      <c r="P15">
        <v>1.0</v>
      </c>
      <c r="R15">
        <v>1.0</v>
      </c>
      <c r="S15">
        <v>0.6666666666666666</v>
      </c>
    </row>
    <row r="16">
      <c r="A16" s="47">
        <v>75.0</v>
      </c>
      <c r="B16" s="47" t="s">
        <v>295</v>
      </c>
      <c r="C16" s="47" t="s">
        <v>261</v>
      </c>
      <c r="D16" s="47">
        <v>41415.0</v>
      </c>
      <c r="E16" s="47">
        <v>43229.0</v>
      </c>
      <c r="F16" s="47">
        <v>43234.0</v>
      </c>
      <c r="G16" s="47">
        <v>5.0</v>
      </c>
      <c r="H16" s="47">
        <v>4.97</v>
      </c>
      <c r="I16" s="47" t="s">
        <v>246</v>
      </c>
      <c r="J16" s="47" t="s">
        <v>142</v>
      </c>
      <c r="K16" s="47">
        <v>1.0</v>
      </c>
      <c r="L16" s="47">
        <v>0.0</v>
      </c>
      <c r="M16" s="47">
        <v>1.0</v>
      </c>
      <c r="N16" s="47">
        <v>1.0</v>
      </c>
      <c r="O16" s="47">
        <v>1.0</v>
      </c>
      <c r="P16" s="47">
        <v>1.0</v>
      </c>
      <c r="Q16" s="47"/>
      <c r="R16" s="47">
        <v>0.8888888888888888</v>
      </c>
      <c r="S16" s="47">
        <v>0.3333333333333333</v>
      </c>
      <c r="T16" s="47"/>
      <c r="U16" s="47"/>
      <c r="V16" s="47"/>
      <c r="W16" s="47"/>
      <c r="X16" s="47"/>
      <c r="Y16" s="47"/>
      <c r="Z16" s="47"/>
      <c r="AA16" s="47"/>
      <c r="AB16" s="47"/>
    </row>
    <row r="17">
      <c r="A17">
        <v>43.0</v>
      </c>
      <c r="B17" t="s">
        <v>207</v>
      </c>
      <c r="C17" t="s">
        <v>79</v>
      </c>
      <c r="D17">
        <v>41054.0</v>
      </c>
      <c r="E17">
        <v>43160.0</v>
      </c>
      <c r="F17">
        <v>43164.0</v>
      </c>
      <c r="G17">
        <v>4.0</v>
      </c>
      <c r="H17">
        <v>5.77</v>
      </c>
      <c r="I17" t="s">
        <v>41</v>
      </c>
      <c r="J17" t="s">
        <v>136</v>
      </c>
      <c r="K17">
        <v>6.0</v>
      </c>
      <c r="L17">
        <v>0.0</v>
      </c>
      <c r="M17">
        <v>5.0</v>
      </c>
      <c r="N17">
        <v>0.0</v>
      </c>
      <c r="O17">
        <v>2.0</v>
      </c>
      <c r="P17">
        <v>0.0</v>
      </c>
      <c r="R17">
        <v>1.0</v>
      </c>
      <c r="S17">
        <v>1.0</v>
      </c>
    </row>
    <row r="18">
      <c r="A18">
        <v>56.0</v>
      </c>
      <c r="B18" t="s">
        <v>236</v>
      </c>
      <c r="C18" t="s">
        <v>55</v>
      </c>
      <c r="D18">
        <v>41260.0</v>
      </c>
      <c r="E18">
        <v>43206.0</v>
      </c>
      <c r="F18">
        <v>43209.0</v>
      </c>
      <c r="G18">
        <v>3.0</v>
      </c>
      <c r="H18">
        <v>5.33</v>
      </c>
      <c r="I18" t="s">
        <v>41</v>
      </c>
      <c r="J18" t="s">
        <v>88</v>
      </c>
      <c r="K18">
        <v>5.0</v>
      </c>
      <c r="L18">
        <v>0.0</v>
      </c>
      <c r="M18">
        <v>6.0</v>
      </c>
      <c r="N18">
        <v>1.0</v>
      </c>
      <c r="O18">
        <v>2.0</v>
      </c>
      <c r="P18">
        <v>0.0</v>
      </c>
      <c r="R18">
        <v>0.8888888888888888</v>
      </c>
      <c r="S18">
        <v>1.0</v>
      </c>
    </row>
    <row r="19">
      <c r="A19" t="e">
        <v>#REF!</v>
      </c>
      <c r="B19" t="s">
        <v>259</v>
      </c>
      <c r="C19" t="s">
        <v>55</v>
      </c>
      <c r="D19">
        <v>41221.0</v>
      </c>
      <c r="E19">
        <v>43216.0</v>
      </c>
      <c r="F19">
        <v>43223.0</v>
      </c>
      <c r="G19">
        <v>7.0</v>
      </c>
      <c r="H19">
        <v>5.462012320328542</v>
      </c>
      <c r="I19" t="s">
        <v>118</v>
      </c>
      <c r="J19" t="s">
        <v>111</v>
      </c>
      <c r="K19">
        <v>5.0</v>
      </c>
      <c r="L19">
        <v>0.0</v>
      </c>
      <c r="M19">
        <v>4.0</v>
      </c>
      <c r="N19">
        <v>0.0</v>
      </c>
      <c r="O19">
        <v>2.0</v>
      </c>
      <c r="P19">
        <v>0.0</v>
      </c>
      <c r="R19">
        <v>0.7777777777777778</v>
      </c>
      <c r="S19">
        <v>1.0</v>
      </c>
    </row>
    <row r="20">
      <c r="A20">
        <v>68.0</v>
      </c>
      <c r="B20" t="s">
        <v>274</v>
      </c>
      <c r="C20" t="s">
        <v>186</v>
      </c>
      <c r="D20">
        <v>41178.0</v>
      </c>
      <c r="E20">
        <v>43228.0</v>
      </c>
      <c r="F20">
        <v>43234.0</v>
      </c>
      <c r="G20">
        <v>6.0</v>
      </c>
      <c r="H20">
        <v>5.62</v>
      </c>
      <c r="I20" t="s">
        <v>246</v>
      </c>
      <c r="J20" t="s">
        <v>275</v>
      </c>
      <c r="K20">
        <v>6.0</v>
      </c>
      <c r="L20">
        <v>0.0</v>
      </c>
      <c r="M20">
        <v>6.0</v>
      </c>
      <c r="N20">
        <v>1.0</v>
      </c>
      <c r="O20">
        <v>2.0</v>
      </c>
      <c r="P20">
        <v>0.0</v>
      </c>
      <c r="R20">
        <v>1.0</v>
      </c>
      <c r="S20">
        <v>0.6666666666666666</v>
      </c>
    </row>
    <row r="21" ht="15.75" customHeight="1">
      <c r="A21" s="1">
        <v>16.0</v>
      </c>
      <c r="B21" s="1" t="s">
        <v>131</v>
      </c>
      <c r="C21" s="1" t="s">
        <v>79</v>
      </c>
      <c r="D21" s="1">
        <v>41310.0</v>
      </c>
      <c r="E21" s="1">
        <v>43077.0</v>
      </c>
      <c r="F21" s="1">
        <v>43081.0</v>
      </c>
      <c r="G21" s="1">
        <v>4.0</v>
      </c>
      <c r="H21" s="1">
        <v>4.837782340862423</v>
      </c>
      <c r="I21" s="1" t="s">
        <v>41</v>
      </c>
      <c r="J21" s="1" t="s">
        <v>115</v>
      </c>
      <c r="K21" s="1"/>
      <c r="L21" s="1"/>
      <c r="M21" s="1">
        <v>5.0</v>
      </c>
      <c r="N21" s="1">
        <v>0.0</v>
      </c>
      <c r="O21" s="1">
        <v>2.0</v>
      </c>
      <c r="P21" s="1">
        <v>1.0</v>
      </c>
      <c r="Q21" s="1"/>
      <c r="R21" s="1">
        <v>0.8888888888888888</v>
      </c>
      <c r="S21" s="1">
        <v>0.6666666666666666</v>
      </c>
      <c r="T21" s="1"/>
      <c r="U21" s="1"/>
      <c r="V21" s="1"/>
      <c r="W21" s="1"/>
      <c r="X21" s="1"/>
      <c r="Y21" s="1"/>
      <c r="Z21" s="1"/>
      <c r="AA21" s="1"/>
      <c r="AB21" s="1"/>
    </row>
    <row r="22" ht="15.75" customHeight="1">
      <c r="A22" s="1">
        <v>53.0</v>
      </c>
      <c r="B22" s="1" t="s">
        <v>228</v>
      </c>
      <c r="C22" s="1" t="s">
        <v>55</v>
      </c>
      <c r="D22" s="1">
        <v>41332.0</v>
      </c>
      <c r="E22" s="1">
        <v>43199.0</v>
      </c>
      <c r="F22" s="1">
        <v>43202.0</v>
      </c>
      <c r="G22" s="1">
        <v>3.0</v>
      </c>
      <c r="H22" s="1">
        <v>5.49</v>
      </c>
      <c r="I22" s="1" t="s">
        <v>41</v>
      </c>
      <c r="J22" s="1" t="s">
        <v>161</v>
      </c>
      <c r="K22" s="1">
        <v>1.0</v>
      </c>
      <c r="L22" s="1">
        <v>0.0</v>
      </c>
      <c r="M22" s="1">
        <v>3.0</v>
      </c>
      <c r="N22" s="1">
        <v>1.0</v>
      </c>
      <c r="O22" s="1">
        <v>2.0</v>
      </c>
      <c r="P22" s="1">
        <v>1.0</v>
      </c>
      <c r="Q22" s="1"/>
      <c r="R22" s="1">
        <v>0.8888888888888888</v>
      </c>
      <c r="S22" s="1">
        <v>0.3333333333333333</v>
      </c>
      <c r="T22" s="1"/>
      <c r="U22" s="1"/>
      <c r="V22" s="1"/>
      <c r="W22" s="1"/>
      <c r="X22" s="1"/>
      <c r="Y22" s="1"/>
      <c r="Z22" s="1"/>
      <c r="AA22" s="1"/>
      <c r="AB22" s="1"/>
    </row>
    <row r="23" ht="15.75" customHeight="1">
      <c r="A23" s="1">
        <v>13.0</v>
      </c>
      <c r="B23" s="1" t="s">
        <v>121</v>
      </c>
      <c r="C23" s="1" t="s">
        <v>79</v>
      </c>
      <c r="D23" s="1">
        <v>41199.0</v>
      </c>
      <c r="E23" s="1">
        <v>43077.0</v>
      </c>
      <c r="F23" s="1">
        <v>43081.0</v>
      </c>
      <c r="G23" s="1">
        <v>4.0</v>
      </c>
      <c r="H23" s="1">
        <v>5.1416837782340865</v>
      </c>
      <c r="I23" s="1" t="s">
        <v>41</v>
      </c>
      <c r="J23" s="1" t="s">
        <v>122</v>
      </c>
      <c r="K23" s="1"/>
      <c r="L23" s="1"/>
      <c r="M23" s="1">
        <v>3.0</v>
      </c>
      <c r="N23" s="1">
        <v>1.0</v>
      </c>
      <c r="O23" s="1">
        <v>3.0</v>
      </c>
      <c r="P23" s="1">
        <v>0.0</v>
      </c>
      <c r="Q23" s="1"/>
      <c r="R23" s="1">
        <v>1.0</v>
      </c>
      <c r="S23" s="1">
        <v>0.3333333333333333</v>
      </c>
      <c r="T23" s="1"/>
      <c r="U23" s="1"/>
      <c r="V23" s="1"/>
      <c r="W23" s="1"/>
      <c r="X23" s="1"/>
      <c r="Y23" s="1"/>
      <c r="Z23" s="1"/>
      <c r="AA23" s="1"/>
      <c r="AB23" s="1"/>
    </row>
    <row r="24" ht="15.75" customHeight="1">
      <c r="A24" s="1">
        <v>28.0</v>
      </c>
      <c r="B24" s="1" t="s">
        <v>171</v>
      </c>
      <c r="C24" s="1" t="s">
        <v>55</v>
      </c>
      <c r="D24" s="1">
        <v>41766.0</v>
      </c>
      <c r="E24" s="1">
        <v>43139.0</v>
      </c>
      <c r="F24" s="1">
        <v>43143.0</v>
      </c>
      <c r="G24" s="1">
        <v>4.0</v>
      </c>
      <c r="H24" s="1">
        <v>3.759069130732375</v>
      </c>
      <c r="I24" s="1" t="s">
        <v>118</v>
      </c>
      <c r="J24" s="1" t="s">
        <v>60</v>
      </c>
      <c r="K24" s="1">
        <v>2.0</v>
      </c>
      <c r="L24" s="1">
        <v>1.0</v>
      </c>
      <c r="M24" s="1">
        <v>5.0</v>
      </c>
      <c r="N24" s="1">
        <v>0.0</v>
      </c>
      <c r="O24" s="1">
        <v>3.0</v>
      </c>
      <c r="P24" s="1">
        <v>0.0</v>
      </c>
      <c r="Q24" s="1"/>
      <c r="R24" s="1">
        <v>1.0</v>
      </c>
      <c r="S24" s="1">
        <v>0.6666666666666666</v>
      </c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A25" s="1" t="e">
        <v>#REF!</v>
      </c>
      <c r="B25" s="1" t="s">
        <v>192</v>
      </c>
      <c r="C25" s="1" t="s">
        <v>55</v>
      </c>
      <c r="D25" s="1">
        <v>41251.0</v>
      </c>
      <c r="E25" s="1">
        <v>43154.0</v>
      </c>
      <c r="F25" s="1">
        <v>43157.0</v>
      </c>
      <c r="G25" s="1">
        <v>3.0</v>
      </c>
      <c r="H25" s="1">
        <v>5.21</v>
      </c>
      <c r="I25" s="1" t="s">
        <v>118</v>
      </c>
      <c r="J25" s="1" t="s">
        <v>88</v>
      </c>
      <c r="K25" s="1">
        <v>0.0</v>
      </c>
      <c r="L25" s="1">
        <v>1.0</v>
      </c>
      <c r="M25" s="1">
        <v>2.0</v>
      </c>
      <c r="N25" s="1">
        <v>1.0</v>
      </c>
      <c r="O25" s="1">
        <v>3.0</v>
      </c>
      <c r="P25" s="1">
        <v>0.0</v>
      </c>
      <c r="Q25" s="1"/>
      <c r="R25" s="1">
        <v>1.0</v>
      </c>
      <c r="S25" s="1">
        <v>0.6666666666666666</v>
      </c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1">
        <v>41.0</v>
      </c>
      <c r="B26" s="1" t="s">
        <v>201</v>
      </c>
      <c r="C26" s="1" t="s">
        <v>55</v>
      </c>
      <c r="D26" s="1">
        <v>40955.0</v>
      </c>
      <c r="E26" s="1">
        <v>43160.0</v>
      </c>
      <c r="F26" s="1">
        <v>43164.0</v>
      </c>
      <c r="G26" s="1">
        <v>4.0</v>
      </c>
      <c r="H26" s="1">
        <v>6.04</v>
      </c>
      <c r="I26" s="1" t="s">
        <v>41</v>
      </c>
      <c r="J26" s="1" t="s">
        <v>80</v>
      </c>
      <c r="K26" s="1">
        <v>3.0</v>
      </c>
      <c r="L26" s="1">
        <v>0.0</v>
      </c>
      <c r="M26" s="1">
        <v>6.0</v>
      </c>
      <c r="N26" s="1">
        <v>1.0</v>
      </c>
      <c r="O26" s="1">
        <v>3.0</v>
      </c>
      <c r="P26" s="1">
        <v>0.0</v>
      </c>
      <c r="Q26" s="1"/>
      <c r="R26" s="1">
        <v>1.0</v>
      </c>
      <c r="S26" s="1">
        <v>0.6666666666666666</v>
      </c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A27" s="1">
        <v>54.0</v>
      </c>
      <c r="B27" s="1" t="s">
        <v>231</v>
      </c>
      <c r="C27" s="1" t="s">
        <v>55</v>
      </c>
      <c r="D27" s="1">
        <v>40856.0</v>
      </c>
      <c r="E27" s="1">
        <v>43193.0</v>
      </c>
      <c r="F27" s="1">
        <v>43195.0</v>
      </c>
      <c r="G27" s="1">
        <v>2.0</v>
      </c>
      <c r="H27" s="1">
        <v>6.4</v>
      </c>
      <c r="I27" s="1" t="s">
        <v>118</v>
      </c>
      <c r="J27" s="1" t="s">
        <v>80</v>
      </c>
      <c r="K27" s="1">
        <v>5.0</v>
      </c>
      <c r="L27" s="1">
        <v>0.0</v>
      </c>
      <c r="M27" s="1">
        <v>6.0</v>
      </c>
      <c r="N27" s="1">
        <v>0.0</v>
      </c>
      <c r="O27" s="1">
        <v>3.0</v>
      </c>
      <c r="P27" s="1">
        <v>0.0</v>
      </c>
      <c r="Q27" s="1"/>
      <c r="R27" s="1">
        <v>1.0</v>
      </c>
      <c r="S27" s="1">
        <v>1.0</v>
      </c>
      <c r="T27" s="1"/>
      <c r="U27" s="1"/>
      <c r="V27" s="1"/>
      <c r="W27" s="1"/>
      <c r="X27" s="1"/>
      <c r="Y27" s="1"/>
      <c r="Z27" s="1"/>
      <c r="AA27" s="1"/>
      <c r="AB27" s="1"/>
    </row>
    <row r="28" ht="15.75" customHeight="1">
      <c r="A28" s="1">
        <v>55.0</v>
      </c>
      <c r="B28" s="1" t="s">
        <v>232</v>
      </c>
      <c r="C28" s="1" t="s">
        <v>79</v>
      </c>
      <c r="D28" s="1">
        <v>40971.0</v>
      </c>
      <c r="E28" s="1">
        <v>43193.0</v>
      </c>
      <c r="F28" s="1">
        <v>43195.0</v>
      </c>
      <c r="G28" s="1">
        <v>2.0</v>
      </c>
      <c r="H28" s="1">
        <v>6.09</v>
      </c>
      <c r="I28" s="1" t="s">
        <v>61</v>
      </c>
      <c r="J28" s="1" t="s">
        <v>205</v>
      </c>
      <c r="K28" s="1">
        <v>5.0</v>
      </c>
      <c r="L28" s="1">
        <v>0.0</v>
      </c>
      <c r="M28" s="1">
        <v>6.0</v>
      </c>
      <c r="N28" s="1">
        <v>0.0</v>
      </c>
      <c r="O28" s="1">
        <v>3.0</v>
      </c>
      <c r="P28" s="1">
        <v>0.0</v>
      </c>
      <c r="Q28" s="1"/>
      <c r="R28" s="1">
        <v>0.5555555555555556</v>
      </c>
      <c r="S28" s="1">
        <v>1.0</v>
      </c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A29" s="1">
        <v>71.0</v>
      </c>
      <c r="B29" s="1" t="s">
        <v>284</v>
      </c>
      <c r="C29" s="1" t="s">
        <v>261</v>
      </c>
      <c r="D29" s="1">
        <v>41275.0</v>
      </c>
      <c r="E29" s="1">
        <v>43228.0</v>
      </c>
      <c r="F29" s="1">
        <v>43234.0</v>
      </c>
      <c r="G29" s="1">
        <v>6.0</v>
      </c>
      <c r="H29" s="1">
        <v>5.35</v>
      </c>
      <c r="I29" s="1" t="s">
        <v>246</v>
      </c>
      <c r="J29" s="1" t="s">
        <v>128</v>
      </c>
      <c r="K29" s="1">
        <v>5.0</v>
      </c>
      <c r="L29" s="1">
        <v>0.0</v>
      </c>
      <c r="M29" s="1">
        <v>6.0</v>
      </c>
      <c r="N29" s="1">
        <v>1.0</v>
      </c>
      <c r="O29" s="1">
        <v>3.0</v>
      </c>
      <c r="P29" s="1">
        <v>0.0</v>
      </c>
      <c r="Q29" s="1"/>
      <c r="R29" s="1">
        <v>1.0</v>
      </c>
      <c r="S29" s="1">
        <v>0.6666666666666666</v>
      </c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>
        <v>14.0</v>
      </c>
      <c r="B30" s="1" t="s">
        <v>124</v>
      </c>
      <c r="C30" s="1" t="s">
        <v>79</v>
      </c>
      <c r="D30" s="1">
        <v>41428.0</v>
      </c>
      <c r="E30" s="1">
        <v>43077.0</v>
      </c>
      <c r="F30" s="1">
        <v>43081.0</v>
      </c>
      <c r="G30" s="1">
        <v>4.0</v>
      </c>
      <c r="H30" s="1">
        <v>4.514715947980835</v>
      </c>
      <c r="I30" s="1" t="s">
        <v>41</v>
      </c>
      <c r="J30" s="1" t="s">
        <v>125</v>
      </c>
      <c r="K30" s="1"/>
      <c r="L30" s="1"/>
      <c r="M30" s="1">
        <v>3.0</v>
      </c>
      <c r="N30" s="1">
        <v>1.0</v>
      </c>
      <c r="O30" s="1">
        <v>3.0</v>
      </c>
      <c r="P30" s="1">
        <v>1.0</v>
      </c>
      <c r="Q30" s="1"/>
      <c r="R30" s="1">
        <v>0.8888888888888888</v>
      </c>
      <c r="S30" s="1">
        <v>0.6666666666666666</v>
      </c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">
        <v>15.0</v>
      </c>
      <c r="B31" s="1" t="s">
        <v>127</v>
      </c>
      <c r="C31" s="1" t="s">
        <v>55</v>
      </c>
      <c r="D31" s="1">
        <v>41257.0</v>
      </c>
      <c r="E31" s="1">
        <v>43077.0</v>
      </c>
      <c r="F31" s="1">
        <v>43081.0</v>
      </c>
      <c r="G31" s="1">
        <v>4.0</v>
      </c>
      <c r="H31" s="1">
        <v>4.982888432580425</v>
      </c>
      <c r="I31" s="1" t="s">
        <v>41</v>
      </c>
      <c r="J31" s="1" t="s">
        <v>128</v>
      </c>
      <c r="K31" s="1"/>
      <c r="L31" s="1"/>
      <c r="M31" s="1">
        <v>0.0</v>
      </c>
      <c r="N31" s="1">
        <v>1.0</v>
      </c>
      <c r="O31" s="1">
        <v>3.0</v>
      </c>
      <c r="P31" s="1">
        <v>1.0</v>
      </c>
      <c r="Q31" s="1"/>
      <c r="R31" s="1">
        <v>0.7777777777777778</v>
      </c>
      <c r="S31" s="1">
        <v>0.6666666666666666</v>
      </c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">
        <v>39.0</v>
      </c>
      <c r="B32" s="1" t="s">
        <v>196</v>
      </c>
      <c r="C32" s="1" t="s">
        <v>55</v>
      </c>
      <c r="D32" s="1">
        <v>41204.0</v>
      </c>
      <c r="E32" s="1">
        <v>43154.0</v>
      </c>
      <c r="F32" s="1">
        <v>43157.0</v>
      </c>
      <c r="G32" s="1">
        <v>3.0</v>
      </c>
      <c r="H32" s="1">
        <v>5.34</v>
      </c>
      <c r="I32" s="1" t="s">
        <v>118</v>
      </c>
      <c r="J32" s="1" t="s">
        <v>197</v>
      </c>
      <c r="K32" s="1">
        <v>0.0</v>
      </c>
      <c r="L32" s="1">
        <v>1.0</v>
      </c>
      <c r="M32" s="1">
        <v>4.0</v>
      </c>
      <c r="N32" s="1">
        <v>1.0</v>
      </c>
      <c r="O32" s="1">
        <v>3.0</v>
      </c>
      <c r="P32" s="1">
        <v>1.0</v>
      </c>
      <c r="Q32" s="1"/>
      <c r="R32" s="1">
        <v>1.0</v>
      </c>
      <c r="S32" s="1">
        <v>1.0</v>
      </c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1">
        <v>51.0</v>
      </c>
      <c r="B33" s="1" t="s">
        <v>220</v>
      </c>
      <c r="C33" s="1" t="s">
        <v>55</v>
      </c>
      <c r="D33" s="1">
        <v>41346.0</v>
      </c>
      <c r="E33" s="1">
        <v>43199.0</v>
      </c>
      <c r="F33" s="1">
        <v>43202.0</v>
      </c>
      <c r="G33" s="1">
        <v>3.0</v>
      </c>
      <c r="H33" s="1">
        <v>5.08</v>
      </c>
      <c r="I33" s="1" t="s">
        <v>41</v>
      </c>
      <c r="J33" s="1" t="s">
        <v>158</v>
      </c>
      <c r="K33" s="1">
        <v>5.0</v>
      </c>
      <c r="L33" s="1">
        <v>0.0</v>
      </c>
      <c r="M33" s="1">
        <v>6.0</v>
      </c>
      <c r="N33" s="1">
        <v>1.0</v>
      </c>
      <c r="O33" s="1">
        <v>3.0</v>
      </c>
      <c r="P33" s="1">
        <v>1.0</v>
      </c>
      <c r="Q33" s="1"/>
      <c r="R33" s="1">
        <v>0.8888888888888888</v>
      </c>
      <c r="S33" s="1">
        <v>1.0</v>
      </c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">
        <v>10.0</v>
      </c>
      <c r="B34" s="1" t="s">
        <v>104</v>
      </c>
      <c r="C34" s="1" t="s">
        <v>79</v>
      </c>
      <c r="D34" s="1">
        <v>41502.0</v>
      </c>
      <c r="E34" s="1">
        <v>43067.0</v>
      </c>
      <c r="F34" s="1">
        <v>43070.0</v>
      </c>
      <c r="G34" s="1">
        <v>3.0</v>
      </c>
      <c r="H34" s="1">
        <v>4.284736481861739</v>
      </c>
      <c r="I34" s="1" t="s">
        <v>59</v>
      </c>
      <c r="J34" s="1" t="s">
        <v>105</v>
      </c>
      <c r="K34" s="1"/>
      <c r="L34" s="1"/>
      <c r="M34" s="1">
        <v>1.0</v>
      </c>
      <c r="N34" s="1">
        <v>0.0</v>
      </c>
      <c r="O34" s="1">
        <v>4.0</v>
      </c>
      <c r="P34" s="1">
        <v>0.0</v>
      </c>
      <c r="Q34" s="1"/>
      <c r="R34" s="1">
        <v>0.7777777777777778</v>
      </c>
      <c r="S34" s="1">
        <v>0.3333333333333333</v>
      </c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>
        <v>11.0</v>
      </c>
      <c r="B35" s="1" t="s">
        <v>110</v>
      </c>
      <c r="C35" s="1" t="s">
        <v>79</v>
      </c>
      <c r="D35" s="1">
        <v>41594.0</v>
      </c>
      <c r="E35" s="1">
        <v>43070.0</v>
      </c>
      <c r="F35" s="1">
        <v>43074.0</v>
      </c>
      <c r="G35" s="1">
        <v>4.0</v>
      </c>
      <c r="H35" s="1">
        <v>4.041067761806982</v>
      </c>
      <c r="I35" s="1" t="s">
        <v>41</v>
      </c>
      <c r="J35" s="1" t="s">
        <v>111</v>
      </c>
      <c r="K35" s="1"/>
      <c r="L35" s="1"/>
      <c r="M35" s="1">
        <v>4.0</v>
      </c>
      <c r="N35" s="1">
        <v>0.0</v>
      </c>
      <c r="O35" s="1">
        <v>4.0</v>
      </c>
      <c r="P35" s="1">
        <v>0.0</v>
      </c>
      <c r="Q35" s="1"/>
      <c r="R35" s="1">
        <v>0.8888888888888888</v>
      </c>
      <c r="S35" s="1">
        <v>0.3333333333333333</v>
      </c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 t="e">
        <v>#REF!</v>
      </c>
      <c r="B36" s="1" t="s">
        <v>213</v>
      </c>
      <c r="C36" s="1" t="s">
        <v>79</v>
      </c>
      <c r="D36" s="1">
        <v>41196.0</v>
      </c>
      <c r="E36" s="1">
        <v>43199.0</v>
      </c>
      <c r="F36" s="1">
        <v>43202.0</v>
      </c>
      <c r="G36" s="1">
        <v>3.0</v>
      </c>
      <c r="H36" s="1">
        <v>5.49</v>
      </c>
      <c r="I36" s="1" t="s">
        <v>41</v>
      </c>
      <c r="J36" s="1" t="s">
        <v>146</v>
      </c>
      <c r="K36" s="1">
        <v>2.0</v>
      </c>
      <c r="L36" s="1">
        <v>1.0</v>
      </c>
      <c r="M36" s="1">
        <v>5.0</v>
      </c>
      <c r="N36" s="1">
        <v>1.0</v>
      </c>
      <c r="O36" s="1">
        <v>4.0</v>
      </c>
      <c r="P36" s="1">
        <v>0.0</v>
      </c>
      <c r="Q36" s="1"/>
      <c r="R36" s="1">
        <v>0.8888888888888888</v>
      </c>
      <c r="S36" s="1">
        <v>0.6666666666666666</v>
      </c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>
        <v>66.0</v>
      </c>
      <c r="B37" t="s">
        <v>268</v>
      </c>
      <c r="C37" t="s">
        <v>79</v>
      </c>
      <c r="D37">
        <v>41393.0</v>
      </c>
      <c r="E37">
        <v>43224.0</v>
      </c>
      <c r="F37">
        <v>43230.0</v>
      </c>
      <c r="G37">
        <v>6.0</v>
      </c>
      <c r="H37">
        <v>5.02</v>
      </c>
      <c r="I37" t="s">
        <v>118</v>
      </c>
      <c r="J37" t="s">
        <v>111</v>
      </c>
      <c r="K37">
        <v>2.0</v>
      </c>
      <c r="L37">
        <v>0.0</v>
      </c>
      <c r="M37">
        <v>6.0</v>
      </c>
      <c r="N37">
        <v>0.0</v>
      </c>
      <c r="O37">
        <v>4.0</v>
      </c>
      <c r="P37">
        <v>0.0</v>
      </c>
      <c r="R37">
        <v>0.5555555555555556</v>
      </c>
      <c r="S37">
        <v>1.0</v>
      </c>
    </row>
    <row r="38" ht="15.75" customHeight="1">
      <c r="A38">
        <v>67.0</v>
      </c>
      <c r="B38" t="s">
        <v>271</v>
      </c>
      <c r="C38" t="s">
        <v>186</v>
      </c>
      <c r="D38">
        <v>41471.0</v>
      </c>
      <c r="E38">
        <v>43224.0</v>
      </c>
      <c r="F38">
        <v>43230.0</v>
      </c>
      <c r="G38">
        <v>6.0</v>
      </c>
      <c r="H38">
        <v>4.8</v>
      </c>
      <c r="I38" t="s">
        <v>118</v>
      </c>
      <c r="J38" t="s">
        <v>188</v>
      </c>
      <c r="K38">
        <v>0.0</v>
      </c>
      <c r="L38">
        <v>0.0</v>
      </c>
      <c r="M38">
        <v>3.0</v>
      </c>
      <c r="N38">
        <v>1.0</v>
      </c>
      <c r="O38">
        <v>4.0</v>
      </c>
      <c r="P38">
        <v>0.0</v>
      </c>
      <c r="R38">
        <v>0.4444444444444444</v>
      </c>
      <c r="S38">
        <v>1.0</v>
      </c>
    </row>
    <row r="39" ht="15.75" customHeight="1">
      <c r="A39">
        <v>70.0</v>
      </c>
      <c r="B39" t="s">
        <v>280</v>
      </c>
      <c r="C39" t="s">
        <v>55</v>
      </c>
      <c r="D39">
        <v>41256.0</v>
      </c>
      <c r="E39">
        <v>43228.0</v>
      </c>
      <c r="F39">
        <v>43234.0</v>
      </c>
      <c r="G39">
        <v>6.0</v>
      </c>
      <c r="H39">
        <v>5.4</v>
      </c>
      <c r="I39" t="s">
        <v>246</v>
      </c>
      <c r="J39" t="s">
        <v>125</v>
      </c>
      <c r="K39">
        <v>5.0</v>
      </c>
      <c r="L39">
        <v>1.0</v>
      </c>
      <c r="M39">
        <v>3.0</v>
      </c>
      <c r="N39">
        <v>1.0</v>
      </c>
      <c r="O39">
        <v>4.0</v>
      </c>
      <c r="P39">
        <v>0.0</v>
      </c>
      <c r="R39">
        <v>0.6666666666666666</v>
      </c>
      <c r="S39">
        <v>0.6666666666666666</v>
      </c>
    </row>
    <row r="40" ht="15.75" customHeight="1">
      <c r="A40">
        <v>72.0</v>
      </c>
      <c r="B40" t="s">
        <v>287</v>
      </c>
      <c r="C40" t="s">
        <v>261</v>
      </c>
      <c r="D40">
        <v>41381.0</v>
      </c>
      <c r="E40">
        <v>43228.0</v>
      </c>
      <c r="F40">
        <v>43234.0</v>
      </c>
      <c r="G40">
        <v>6.0</v>
      </c>
      <c r="H40">
        <v>5.06</v>
      </c>
      <c r="I40" t="s">
        <v>246</v>
      </c>
      <c r="J40" t="s">
        <v>197</v>
      </c>
      <c r="K40">
        <v>1.0</v>
      </c>
      <c r="L40">
        <v>1.0</v>
      </c>
      <c r="M40">
        <v>6.0</v>
      </c>
      <c r="N40">
        <v>1.0</v>
      </c>
      <c r="O40">
        <v>4.0</v>
      </c>
      <c r="P40">
        <v>0.0</v>
      </c>
      <c r="R40">
        <v>1.0</v>
      </c>
      <c r="S40">
        <v>0.6666666666666666</v>
      </c>
    </row>
    <row r="41" ht="15.75" customHeight="1">
      <c r="A41">
        <v>12.0</v>
      </c>
      <c r="B41" t="s">
        <v>114</v>
      </c>
      <c r="C41" t="s">
        <v>55</v>
      </c>
      <c r="D41">
        <v>41759.0</v>
      </c>
      <c r="E41">
        <v>43070.0</v>
      </c>
      <c r="F41">
        <v>43074.0</v>
      </c>
      <c r="G41">
        <v>4.0</v>
      </c>
      <c r="H41">
        <v>3.589322381930185</v>
      </c>
      <c r="I41" t="s">
        <v>41</v>
      </c>
      <c r="J41" t="s">
        <v>115</v>
      </c>
      <c r="M41">
        <v>4.0</v>
      </c>
      <c r="N41">
        <v>1.0</v>
      </c>
      <c r="O41">
        <v>4.0</v>
      </c>
      <c r="P41">
        <v>1.0</v>
      </c>
      <c r="R41">
        <v>0.6666666666666666</v>
      </c>
      <c r="S41">
        <v>0.3333333333333333</v>
      </c>
    </row>
    <row r="42" ht="15.75" customHeight="1">
      <c r="A42">
        <v>26.0</v>
      </c>
      <c r="B42" t="s">
        <v>154</v>
      </c>
      <c r="C42" t="s">
        <v>79</v>
      </c>
      <c r="D42">
        <v>41592.0</v>
      </c>
      <c r="E42">
        <v>43133.0</v>
      </c>
      <c r="F42">
        <v>43136.0</v>
      </c>
      <c r="G42">
        <v>3.0</v>
      </c>
      <c r="H42">
        <v>4.219028062970568</v>
      </c>
      <c r="I42" t="s">
        <v>118</v>
      </c>
      <c r="J42" t="s">
        <v>158</v>
      </c>
      <c r="K42">
        <v>0.0</v>
      </c>
      <c r="L42">
        <v>1.0</v>
      </c>
      <c r="M42">
        <v>2.0</v>
      </c>
      <c r="N42">
        <v>1.0</v>
      </c>
      <c r="O42">
        <v>4.0</v>
      </c>
      <c r="P42">
        <v>1.0</v>
      </c>
      <c r="R42">
        <v>0.8888888888888888</v>
      </c>
      <c r="S42">
        <v>0.0</v>
      </c>
    </row>
    <row r="43" ht="15.75" customHeight="1">
      <c r="A43">
        <v>27.0</v>
      </c>
      <c r="B43" t="s">
        <v>160</v>
      </c>
      <c r="C43" t="s">
        <v>79</v>
      </c>
      <c r="D43">
        <v>41301.0</v>
      </c>
      <c r="E43">
        <v>43133.0</v>
      </c>
      <c r="F43">
        <v>43136.0</v>
      </c>
      <c r="G43">
        <v>3.0</v>
      </c>
      <c r="H43">
        <v>5.01574264202601</v>
      </c>
      <c r="I43" t="s">
        <v>118</v>
      </c>
      <c r="J43" t="s">
        <v>161</v>
      </c>
      <c r="K43">
        <v>0.0</v>
      </c>
      <c r="L43">
        <v>1.0</v>
      </c>
      <c r="M43">
        <v>6.0</v>
      </c>
      <c r="N43">
        <v>1.0</v>
      </c>
      <c r="O43">
        <v>4.0</v>
      </c>
      <c r="P43">
        <v>1.0</v>
      </c>
      <c r="R43">
        <v>0.7777777777777778</v>
      </c>
      <c r="S43">
        <v>0.6666666666666666</v>
      </c>
    </row>
    <row r="44" ht="15.75" customHeight="1">
      <c r="A44">
        <v>42.0</v>
      </c>
      <c r="B44" t="s">
        <v>204</v>
      </c>
      <c r="C44" t="s">
        <v>79</v>
      </c>
      <c r="D44">
        <v>41162.0</v>
      </c>
      <c r="E44">
        <v>43160.0</v>
      </c>
      <c r="F44">
        <v>43164.0</v>
      </c>
      <c r="G44">
        <v>4.0</v>
      </c>
      <c r="H44">
        <v>5.47</v>
      </c>
      <c r="I44" t="s">
        <v>41</v>
      </c>
      <c r="J44" t="s">
        <v>205</v>
      </c>
      <c r="K44">
        <v>0.0</v>
      </c>
      <c r="L44">
        <v>1.0</v>
      </c>
      <c r="M44">
        <v>5.0</v>
      </c>
      <c r="N44">
        <v>1.0</v>
      </c>
      <c r="O44">
        <v>4.0</v>
      </c>
      <c r="P44">
        <v>1.0</v>
      </c>
      <c r="R44">
        <v>0.8888888888888888</v>
      </c>
      <c r="S44">
        <v>1.0</v>
      </c>
    </row>
    <row r="45" ht="15.75" customHeight="1">
      <c r="A45">
        <v>50.0</v>
      </c>
      <c r="B45" t="s">
        <v>217</v>
      </c>
      <c r="C45" t="s">
        <v>79</v>
      </c>
      <c r="D45">
        <v>41329.0</v>
      </c>
      <c r="E45">
        <v>43199.0</v>
      </c>
      <c r="F45">
        <v>43202.0</v>
      </c>
      <c r="G45">
        <v>3.0</v>
      </c>
      <c r="H45">
        <v>5.12</v>
      </c>
      <c r="I45" t="s">
        <v>41</v>
      </c>
      <c r="J45" t="s">
        <v>149</v>
      </c>
      <c r="K45">
        <v>5.0</v>
      </c>
      <c r="L45">
        <v>0.0</v>
      </c>
      <c r="M45">
        <v>6.0</v>
      </c>
      <c r="N45">
        <v>1.0</v>
      </c>
      <c r="O45">
        <v>4.0</v>
      </c>
      <c r="P45">
        <v>1.0</v>
      </c>
      <c r="R45">
        <v>1.0</v>
      </c>
      <c r="S45">
        <v>1.0</v>
      </c>
    </row>
    <row r="46" ht="15.75" customHeight="1">
      <c r="A46">
        <v>59.0</v>
      </c>
      <c r="B46" t="s">
        <v>250</v>
      </c>
      <c r="C46" t="s">
        <v>79</v>
      </c>
      <c r="D46">
        <v>41463.0</v>
      </c>
      <c r="E46">
        <v>43213.0</v>
      </c>
      <c r="F46">
        <v>43220.0</v>
      </c>
      <c r="G46">
        <v>7.0</v>
      </c>
      <c r="H46">
        <v>4.794520548</v>
      </c>
      <c r="I46" t="s">
        <v>246</v>
      </c>
      <c r="J46" t="s">
        <v>96</v>
      </c>
      <c r="K46">
        <v>0.0</v>
      </c>
      <c r="L46">
        <v>1.0</v>
      </c>
      <c r="M46">
        <v>4.0</v>
      </c>
      <c r="N46">
        <v>0.0</v>
      </c>
      <c r="O46">
        <v>4.0</v>
      </c>
      <c r="P46">
        <v>1.0</v>
      </c>
      <c r="R46">
        <v>0.8888888888888888</v>
      </c>
      <c r="S46">
        <v>0.3333333333333333</v>
      </c>
    </row>
    <row r="47" ht="15.75" customHeight="1">
      <c r="A47">
        <v>74.0</v>
      </c>
      <c r="B47" t="s">
        <v>291</v>
      </c>
      <c r="C47" t="s">
        <v>186</v>
      </c>
      <c r="D47">
        <v>41401.0</v>
      </c>
      <c r="E47">
        <v>43228.0</v>
      </c>
      <c r="F47">
        <v>43234.0</v>
      </c>
      <c r="G47">
        <v>6.0</v>
      </c>
      <c r="H47">
        <v>5.01</v>
      </c>
      <c r="I47" t="s">
        <v>246</v>
      </c>
      <c r="J47" t="s">
        <v>139</v>
      </c>
      <c r="K47">
        <v>4.0</v>
      </c>
      <c r="L47">
        <v>0.0</v>
      </c>
      <c r="M47">
        <v>6.0</v>
      </c>
      <c r="N47">
        <v>1.0</v>
      </c>
      <c r="O47">
        <v>4.0</v>
      </c>
      <c r="P47">
        <v>1.0</v>
      </c>
      <c r="R47">
        <v>0.8888888888888888</v>
      </c>
      <c r="S47">
        <v>1.0</v>
      </c>
    </row>
    <row r="48" ht="15.75" customHeight="1">
      <c r="A48">
        <v>8.0</v>
      </c>
      <c r="B48" t="s">
        <v>95</v>
      </c>
      <c r="C48" t="s">
        <v>79</v>
      </c>
      <c r="D48">
        <v>43085.0</v>
      </c>
      <c r="E48">
        <v>43056.0</v>
      </c>
      <c r="F48">
        <v>43060.0</v>
      </c>
      <c r="G48">
        <v>4.0</v>
      </c>
      <c r="H48">
        <v>3.920602</v>
      </c>
      <c r="I48" t="s">
        <v>59</v>
      </c>
      <c r="J48" t="s">
        <v>96</v>
      </c>
      <c r="M48">
        <v>1.0</v>
      </c>
      <c r="N48">
        <v>1.0</v>
      </c>
      <c r="O48">
        <v>5.0</v>
      </c>
      <c r="P48">
        <v>0.0</v>
      </c>
      <c r="R48">
        <v>0.8888888888888888</v>
      </c>
      <c r="S48">
        <v>0.3333333333333333</v>
      </c>
    </row>
    <row r="49" ht="15.75" customHeight="1">
      <c r="A49">
        <v>19.0</v>
      </c>
      <c r="B49" t="s">
        <v>141</v>
      </c>
      <c r="C49" t="s">
        <v>79</v>
      </c>
      <c r="D49">
        <v>41254.0</v>
      </c>
      <c r="E49">
        <v>43126.0</v>
      </c>
      <c r="F49">
        <v>43132.0</v>
      </c>
      <c r="G49">
        <v>6.0</v>
      </c>
      <c r="H49">
        <v>5.125256673511293</v>
      </c>
      <c r="I49" t="s">
        <v>41</v>
      </c>
      <c r="J49" t="s">
        <v>142</v>
      </c>
      <c r="K49">
        <v>0.0</v>
      </c>
      <c r="L49">
        <v>1.0</v>
      </c>
      <c r="M49">
        <v>4.0</v>
      </c>
      <c r="N49">
        <v>0.0</v>
      </c>
      <c r="O49">
        <v>5.0</v>
      </c>
      <c r="P49">
        <v>0.0</v>
      </c>
      <c r="R49">
        <v>0.7777777777777778</v>
      </c>
      <c r="S49">
        <v>1.0</v>
      </c>
    </row>
    <row r="50" ht="15.75" customHeight="1">
      <c r="A50">
        <v>34.0</v>
      </c>
      <c r="B50" t="s">
        <v>185</v>
      </c>
      <c r="C50" t="s">
        <v>186</v>
      </c>
      <c r="D50">
        <v>41708.0</v>
      </c>
      <c r="E50">
        <v>43147.0</v>
      </c>
      <c r="F50">
        <v>43153.0</v>
      </c>
      <c r="G50">
        <v>6.0</v>
      </c>
      <c r="H50">
        <v>3.94</v>
      </c>
      <c r="I50" t="s">
        <v>118</v>
      </c>
      <c r="J50" t="s">
        <v>111</v>
      </c>
      <c r="K50">
        <v>4.0</v>
      </c>
      <c r="L50">
        <v>1.0</v>
      </c>
      <c r="M50">
        <v>6.0</v>
      </c>
      <c r="N50">
        <v>0.0</v>
      </c>
      <c r="O50">
        <v>5.0</v>
      </c>
      <c r="P50">
        <v>0.0</v>
      </c>
      <c r="R50">
        <v>0.4444444444444444</v>
      </c>
      <c r="S50">
        <v>0.6666666666666666</v>
      </c>
    </row>
    <row r="51" ht="15.75" customHeight="1">
      <c r="A51">
        <v>18.0</v>
      </c>
      <c r="B51" t="s">
        <v>138</v>
      </c>
      <c r="C51" t="s">
        <v>79</v>
      </c>
      <c r="D51">
        <v>41219.0</v>
      </c>
      <c r="E51">
        <v>43126.0</v>
      </c>
      <c r="F51">
        <v>43129.0</v>
      </c>
      <c r="G51">
        <v>3.0</v>
      </c>
      <c r="H51">
        <v>5.221081451060917</v>
      </c>
      <c r="I51" t="s">
        <v>41</v>
      </c>
      <c r="J51" t="s">
        <v>139</v>
      </c>
      <c r="K51">
        <v>5.0</v>
      </c>
      <c r="L51">
        <v>1.0</v>
      </c>
      <c r="M51">
        <v>6.0</v>
      </c>
      <c r="N51">
        <v>1.0</v>
      </c>
      <c r="O51">
        <v>6.0</v>
      </c>
      <c r="P51">
        <v>0.0</v>
      </c>
      <c r="R51">
        <v>1.0</v>
      </c>
      <c r="S51">
        <v>1.0</v>
      </c>
    </row>
    <row r="52" ht="15.75" customHeight="1">
      <c r="A52" t="e">
        <v>#REF!</v>
      </c>
      <c r="B52" t="s">
        <v>182</v>
      </c>
      <c r="C52" t="s">
        <v>55</v>
      </c>
      <c r="D52">
        <v>41612.0</v>
      </c>
      <c r="E52">
        <v>43147.0</v>
      </c>
      <c r="F52">
        <v>43153.0</v>
      </c>
      <c r="G52">
        <v>6.0</v>
      </c>
      <c r="H52">
        <v>4.2</v>
      </c>
      <c r="I52" t="s">
        <v>118</v>
      </c>
      <c r="J52" t="s">
        <v>96</v>
      </c>
      <c r="K52">
        <v>2.0</v>
      </c>
      <c r="L52">
        <v>0.0</v>
      </c>
      <c r="M52">
        <v>3.0</v>
      </c>
      <c r="N52">
        <v>1.0</v>
      </c>
      <c r="O52">
        <v>6.0</v>
      </c>
      <c r="P52">
        <v>1.0</v>
      </c>
      <c r="R52">
        <v>1.0</v>
      </c>
      <c r="S52">
        <v>0.6666666666666666</v>
      </c>
    </row>
    <row r="53" ht="15.75" customHeight="1">
      <c r="A53">
        <v>35.0</v>
      </c>
      <c r="B53" t="s">
        <v>187</v>
      </c>
      <c r="C53" t="s">
        <v>55</v>
      </c>
      <c r="D53">
        <v>41296.0</v>
      </c>
      <c r="E53">
        <v>43154.0</v>
      </c>
      <c r="F53">
        <v>43157.0</v>
      </c>
      <c r="G53">
        <v>3.0</v>
      </c>
      <c r="H53">
        <v>5.09</v>
      </c>
      <c r="I53" t="s">
        <v>118</v>
      </c>
      <c r="J53" t="s">
        <v>188</v>
      </c>
      <c r="K53">
        <v>2.0</v>
      </c>
      <c r="L53">
        <v>0.0</v>
      </c>
      <c r="M53">
        <v>5.0</v>
      </c>
      <c r="N53">
        <v>1.0</v>
      </c>
      <c r="O53">
        <v>6.0</v>
      </c>
      <c r="P53">
        <v>1.0</v>
      </c>
      <c r="R53">
        <v>0.7777777777777778</v>
      </c>
      <c r="S53">
        <v>0.6666666666666666</v>
      </c>
    </row>
    <row r="54" ht="15.75" customHeight="1">
      <c r="A54">
        <v>62.0</v>
      </c>
      <c r="B54" t="s">
        <v>260</v>
      </c>
      <c r="C54" t="s">
        <v>261</v>
      </c>
      <c r="D54">
        <v>41428.0</v>
      </c>
      <c r="E54">
        <v>43224.0</v>
      </c>
      <c r="F54">
        <v>43230.0</v>
      </c>
      <c r="G54">
        <v>6.0</v>
      </c>
      <c r="H54">
        <v>4.92</v>
      </c>
      <c r="I54" t="s">
        <v>118</v>
      </c>
      <c r="J54" t="s">
        <v>115</v>
      </c>
      <c r="K54">
        <v>1.0</v>
      </c>
      <c r="L54">
        <v>0.0</v>
      </c>
      <c r="M54">
        <v>6.0</v>
      </c>
      <c r="N54">
        <v>0.0</v>
      </c>
      <c r="O54">
        <v>6.0</v>
      </c>
      <c r="P54">
        <v>1.0</v>
      </c>
      <c r="R54">
        <v>0.5555555555555556</v>
      </c>
      <c r="S54">
        <v>0.6666666666666666</v>
      </c>
    </row>
    <row r="55" ht="15.75" customHeight="1">
      <c r="A55">
        <v>69.0</v>
      </c>
      <c r="B55" t="s">
        <v>277</v>
      </c>
      <c r="C55" t="s">
        <v>186</v>
      </c>
      <c r="D55">
        <v>41250.0</v>
      </c>
      <c r="E55">
        <v>43228.0</v>
      </c>
      <c r="F55">
        <v>43234.0</v>
      </c>
      <c r="G55">
        <v>6.0</v>
      </c>
      <c r="H55">
        <v>5.42</v>
      </c>
      <c r="I55" t="s">
        <v>246</v>
      </c>
      <c r="J55" t="s">
        <v>122</v>
      </c>
      <c r="K55">
        <v>6.0</v>
      </c>
      <c r="L55">
        <v>0.0</v>
      </c>
      <c r="M55">
        <v>6.0</v>
      </c>
      <c r="N55">
        <v>0.0</v>
      </c>
      <c r="O55">
        <v>6.0</v>
      </c>
      <c r="P55">
        <v>1.0</v>
      </c>
      <c r="R55">
        <v>0.6666666666666666</v>
      </c>
      <c r="S55">
        <v>1.0</v>
      </c>
    </row>
    <row r="56" ht="15.75" customHeight="1">
      <c r="A56">
        <v>5.0</v>
      </c>
      <c r="B56" t="s">
        <v>54</v>
      </c>
      <c r="C56" t="s">
        <v>55</v>
      </c>
      <c r="D56">
        <v>41127.0</v>
      </c>
      <c r="E56">
        <v>43056.0</v>
      </c>
      <c r="F56">
        <v>43067.0</v>
      </c>
      <c r="G56">
        <v>11.0</v>
      </c>
      <c r="H56">
        <v>5.281314168377824</v>
      </c>
      <c r="I56" t="s">
        <v>59</v>
      </c>
      <c r="J56" t="s">
        <v>60</v>
      </c>
      <c r="M56" t="s">
        <v>305</v>
      </c>
      <c r="N56" t="s">
        <v>305</v>
      </c>
      <c r="O56" t="s">
        <v>305</v>
      </c>
      <c r="P56" t="s">
        <v>305</v>
      </c>
      <c r="R56">
        <v>0.8888888888888888</v>
      </c>
      <c r="S56">
        <v>0.6666666666666666</v>
      </c>
    </row>
    <row r="57" ht="15.75" customHeight="1">
      <c r="A57">
        <v>6.0</v>
      </c>
      <c r="B57" t="s">
        <v>78</v>
      </c>
      <c r="C57" t="s">
        <v>79</v>
      </c>
      <c r="D57">
        <v>41127.0</v>
      </c>
      <c r="E57">
        <v>43056.0</v>
      </c>
      <c r="F57">
        <v>43067.0</v>
      </c>
      <c r="G57">
        <v>11.0</v>
      </c>
      <c r="H57">
        <v>5.281314168377824</v>
      </c>
      <c r="I57" t="s">
        <v>59</v>
      </c>
      <c r="J57" t="s">
        <v>80</v>
      </c>
      <c r="M57" t="s">
        <v>305</v>
      </c>
      <c r="N57" t="s">
        <v>305</v>
      </c>
      <c r="O57" t="s">
        <v>305</v>
      </c>
      <c r="P57" t="s">
        <v>305</v>
      </c>
      <c r="R57">
        <v>0.8888888888888888</v>
      </c>
      <c r="S57">
        <v>0.6666666666666666</v>
      </c>
    </row>
    <row r="58" ht="15.75" customHeight="1">
      <c r="A58">
        <v>20.0</v>
      </c>
      <c r="B58" t="s">
        <v>144</v>
      </c>
      <c r="C58" t="s">
        <v>55</v>
      </c>
      <c r="D58">
        <v>41444.0</v>
      </c>
      <c r="E58">
        <v>43126.0</v>
      </c>
      <c r="F58">
        <v>43129.0</v>
      </c>
      <c r="G58">
        <v>3.0</v>
      </c>
      <c r="H58">
        <v>4.605065023956194</v>
      </c>
      <c r="I58" t="s">
        <v>41</v>
      </c>
      <c r="J58" t="s">
        <v>80</v>
      </c>
      <c r="K58">
        <v>4.0</v>
      </c>
      <c r="L58">
        <v>1.0</v>
      </c>
      <c r="M58" t="s">
        <v>305</v>
      </c>
      <c r="N58" t="s">
        <v>305</v>
      </c>
      <c r="O58" t="s">
        <v>305</v>
      </c>
      <c r="P58" t="s">
        <v>305</v>
      </c>
      <c r="R58">
        <v>1.0</v>
      </c>
      <c r="S58">
        <v>0.6666666666666666</v>
      </c>
    </row>
    <row r="59" ht="15.75" customHeight="1">
      <c r="A59">
        <v>33.0</v>
      </c>
      <c r="B59" t="s">
        <v>183</v>
      </c>
      <c r="C59" t="s">
        <v>55</v>
      </c>
      <c r="D59">
        <v>41816.0</v>
      </c>
      <c r="E59">
        <v>43147.0</v>
      </c>
      <c r="F59">
        <v>43153.0</v>
      </c>
      <c r="G59">
        <v>6.0</v>
      </c>
      <c r="H59">
        <v>3.64</v>
      </c>
      <c r="I59" t="s">
        <v>118</v>
      </c>
      <c r="J59" t="s">
        <v>101</v>
      </c>
      <c r="K59">
        <v>6.0</v>
      </c>
      <c r="L59">
        <v>1.0</v>
      </c>
      <c r="M59" t="s">
        <v>305</v>
      </c>
      <c r="N59" t="s">
        <v>305</v>
      </c>
      <c r="O59" t="s">
        <v>305</v>
      </c>
      <c r="P59" t="s">
        <v>305</v>
      </c>
      <c r="R59">
        <v>0.8888888888888888</v>
      </c>
      <c r="S59">
        <v>0.6666666666666666</v>
      </c>
    </row>
    <row r="60" ht="15.75" customHeight="1">
      <c r="A60">
        <v>44.0</v>
      </c>
      <c r="B60" t="s">
        <v>209</v>
      </c>
      <c r="C60" t="s">
        <v>79</v>
      </c>
      <c r="D60">
        <v>41046.0</v>
      </c>
      <c r="E60">
        <v>43160.0</v>
      </c>
      <c r="F60">
        <v>43164.0</v>
      </c>
      <c r="G60">
        <v>4.0</v>
      </c>
      <c r="H60">
        <v>5.79</v>
      </c>
      <c r="I60" t="s">
        <v>41</v>
      </c>
      <c r="J60" t="s">
        <v>139</v>
      </c>
      <c r="K60">
        <v>4.0</v>
      </c>
      <c r="L60">
        <v>1.0</v>
      </c>
      <c r="M60" t="s">
        <v>305</v>
      </c>
      <c r="N60" t="s">
        <v>305</v>
      </c>
      <c r="O60" t="s">
        <v>305</v>
      </c>
      <c r="P60" t="s">
        <v>305</v>
      </c>
      <c r="R60">
        <v>1.0</v>
      </c>
      <c r="S60">
        <v>0.3333333333333333</v>
      </c>
    </row>
    <row r="61" ht="15.75" customHeight="1"/>
    <row r="62" ht="15.0" customHeight="1">
      <c r="H62">
        <f>(AVERAGE(H2:H55))*12</f>
        <v>59.45862548</v>
      </c>
    </row>
    <row r="63" ht="15.0" customHeight="1">
      <c r="F63">
        <f>3.64*12</f>
        <v>43.68</v>
      </c>
    </row>
    <row r="64" ht="15.0" customHeight="1">
      <c r="F64">
        <f>6.4*12</f>
        <v>76.8</v>
      </c>
    </row>
    <row r="65" ht="15.75" customHeight="1"/>
    <row r="66" ht="15.0" customHeight="1">
      <c r="H66" s="8">
        <f>AVERAGE(H2:H16)</f>
        <v>4.799620314</v>
      </c>
      <c r="N66" s="48" t="s">
        <v>306</v>
      </c>
      <c r="O66">
        <v>15.0</v>
      </c>
      <c r="P66">
        <f>SUM(P2:P16)</f>
        <v>11</v>
      </c>
      <c r="Q66" s="1">
        <f>P66/O66</f>
        <v>0.7333333333</v>
      </c>
    </row>
    <row r="67" ht="15.0" customHeight="1">
      <c r="H67" s="8"/>
      <c r="N67" s="49"/>
      <c r="O67" s="49"/>
      <c r="P67" s="49"/>
    </row>
    <row r="68" ht="15.0" customHeight="1">
      <c r="H68" s="8"/>
      <c r="N68" s="49"/>
      <c r="O68" s="49"/>
      <c r="P68" s="49"/>
    </row>
    <row r="69" ht="15.0" customHeight="1">
      <c r="H69" s="8"/>
      <c r="N69" s="49"/>
      <c r="O69" s="49"/>
      <c r="P69" s="49"/>
    </row>
    <row r="70" ht="15.0" customHeight="1">
      <c r="H70" s="8">
        <f>AVERAGE(H17:H60)</f>
        <v>5.003800075</v>
      </c>
      <c r="N70" s="49">
        <v>23456.0</v>
      </c>
      <c r="O70" s="49">
        <v>39.0</v>
      </c>
      <c r="P70">
        <f>SUM(P17:P55)</f>
        <v>17</v>
      </c>
      <c r="Q70">
        <f>P70/O70</f>
        <v>0.4358974359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10.71"/>
  </cols>
  <sheetData>
    <row r="1" ht="13.5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302</v>
      </c>
      <c r="L1" t="s">
        <v>52</v>
      </c>
      <c r="M1" t="s">
        <v>303</v>
      </c>
      <c r="N1" t="s">
        <v>53</v>
      </c>
      <c r="O1" t="s">
        <v>304</v>
      </c>
      <c r="P1" t="s">
        <v>56</v>
      </c>
      <c r="R1" t="s">
        <v>57</v>
      </c>
      <c r="S1" t="s">
        <v>58</v>
      </c>
    </row>
    <row r="2" ht="13.5" customHeight="1">
      <c r="A2">
        <v>29.0</v>
      </c>
      <c r="B2" t="s">
        <v>172</v>
      </c>
      <c r="C2" t="s">
        <v>79</v>
      </c>
      <c r="D2">
        <v>41439.0</v>
      </c>
      <c r="E2">
        <v>43139.0</v>
      </c>
      <c r="F2">
        <v>43143.0</v>
      </c>
      <c r="G2">
        <v>4.0</v>
      </c>
      <c r="H2">
        <v>4.654346338124572</v>
      </c>
      <c r="I2" t="s">
        <v>118</v>
      </c>
      <c r="J2" t="s">
        <v>175</v>
      </c>
      <c r="K2">
        <v>0.0</v>
      </c>
      <c r="L2">
        <v>0.0</v>
      </c>
      <c r="M2">
        <v>1.0</v>
      </c>
      <c r="N2">
        <v>1.0</v>
      </c>
      <c r="O2">
        <v>0.0</v>
      </c>
      <c r="P2">
        <v>1.0</v>
      </c>
      <c r="R2">
        <v>0.8888888888888888</v>
      </c>
      <c r="S2">
        <v>1.0</v>
      </c>
    </row>
    <row r="3" ht="13.5" customHeight="1">
      <c r="A3">
        <v>67.0</v>
      </c>
      <c r="B3" t="s">
        <v>271</v>
      </c>
      <c r="C3" t="s">
        <v>186</v>
      </c>
      <c r="D3">
        <v>41471.0</v>
      </c>
      <c r="E3">
        <v>43224.0</v>
      </c>
      <c r="F3">
        <v>43230.0</v>
      </c>
      <c r="G3">
        <v>6.0</v>
      </c>
      <c r="H3">
        <v>4.8</v>
      </c>
      <c r="I3" t="s">
        <v>118</v>
      </c>
      <c r="J3" t="s">
        <v>188</v>
      </c>
      <c r="K3">
        <v>0.0</v>
      </c>
      <c r="L3">
        <v>0.0</v>
      </c>
      <c r="M3">
        <v>3.0</v>
      </c>
      <c r="N3">
        <v>1.0</v>
      </c>
      <c r="O3">
        <v>4.0</v>
      </c>
      <c r="P3">
        <v>0.0</v>
      </c>
      <c r="R3">
        <v>0.4444444444444444</v>
      </c>
      <c r="S3">
        <v>1.0</v>
      </c>
    </row>
    <row r="4" ht="13.5" customHeight="1">
      <c r="A4">
        <v>19.0</v>
      </c>
      <c r="B4" t="s">
        <v>141</v>
      </c>
      <c r="C4" t="s">
        <v>79</v>
      </c>
      <c r="D4">
        <v>41254.0</v>
      </c>
      <c r="E4">
        <v>43126.0</v>
      </c>
      <c r="F4">
        <v>43132.0</v>
      </c>
      <c r="G4">
        <v>6.0</v>
      </c>
      <c r="H4">
        <v>5.125256673511293</v>
      </c>
      <c r="I4" t="s">
        <v>41</v>
      </c>
      <c r="J4" t="s">
        <v>142</v>
      </c>
      <c r="K4">
        <v>0.0</v>
      </c>
      <c r="L4">
        <v>1.0</v>
      </c>
      <c r="M4">
        <v>4.0</v>
      </c>
      <c r="N4">
        <v>0.0</v>
      </c>
      <c r="O4">
        <v>5.0</v>
      </c>
      <c r="P4">
        <v>0.0</v>
      </c>
      <c r="R4">
        <v>0.7777777777777778</v>
      </c>
      <c r="S4">
        <v>1.0</v>
      </c>
    </row>
    <row r="5" ht="13.5" customHeight="1">
      <c r="A5">
        <v>26.0</v>
      </c>
      <c r="B5" t="s">
        <v>154</v>
      </c>
      <c r="C5" t="s">
        <v>79</v>
      </c>
      <c r="D5">
        <v>41592.0</v>
      </c>
      <c r="E5">
        <v>43133.0</v>
      </c>
      <c r="F5">
        <v>43136.0</v>
      </c>
      <c r="G5">
        <v>3.0</v>
      </c>
      <c r="H5">
        <v>4.219028062970568</v>
      </c>
      <c r="I5" t="s">
        <v>118</v>
      </c>
      <c r="J5" t="s">
        <v>158</v>
      </c>
      <c r="K5">
        <v>0.0</v>
      </c>
      <c r="L5">
        <v>1.0</v>
      </c>
      <c r="M5">
        <v>2.0</v>
      </c>
      <c r="N5">
        <v>1.0</v>
      </c>
      <c r="O5">
        <v>4.0</v>
      </c>
      <c r="P5">
        <v>1.0</v>
      </c>
      <c r="R5">
        <v>0.8888888888888888</v>
      </c>
      <c r="S5">
        <v>0.0</v>
      </c>
    </row>
    <row r="6" ht="13.5" customHeight="1">
      <c r="A6">
        <v>27.0</v>
      </c>
      <c r="B6" t="s">
        <v>160</v>
      </c>
      <c r="C6" t="s">
        <v>79</v>
      </c>
      <c r="D6">
        <v>41301.0</v>
      </c>
      <c r="E6">
        <v>43133.0</v>
      </c>
      <c r="F6">
        <v>43136.0</v>
      </c>
      <c r="G6">
        <v>3.0</v>
      </c>
      <c r="H6">
        <v>5.01574264202601</v>
      </c>
      <c r="I6" t="s">
        <v>118</v>
      </c>
      <c r="J6" t="s">
        <v>161</v>
      </c>
      <c r="K6">
        <v>0.0</v>
      </c>
      <c r="L6">
        <v>1.0</v>
      </c>
      <c r="M6">
        <v>6.0</v>
      </c>
      <c r="N6">
        <v>1.0</v>
      </c>
      <c r="O6">
        <v>4.0</v>
      </c>
      <c r="P6">
        <v>1.0</v>
      </c>
      <c r="R6">
        <v>0.7777777777777778</v>
      </c>
      <c r="S6">
        <v>0.6666666666666666</v>
      </c>
    </row>
    <row r="7" ht="13.5" customHeight="1">
      <c r="A7" t="e">
        <v>#REF!</v>
      </c>
      <c r="B7" t="s">
        <v>192</v>
      </c>
      <c r="C7" t="s">
        <v>55</v>
      </c>
      <c r="D7">
        <v>41251.0</v>
      </c>
      <c r="E7">
        <v>43154.0</v>
      </c>
      <c r="F7">
        <v>43157.0</v>
      </c>
      <c r="G7">
        <v>3.0</v>
      </c>
      <c r="H7">
        <v>5.21</v>
      </c>
      <c r="I7" t="s">
        <v>118</v>
      </c>
      <c r="J7" t="s">
        <v>88</v>
      </c>
      <c r="K7">
        <v>0.0</v>
      </c>
      <c r="L7">
        <v>1.0</v>
      </c>
      <c r="M7">
        <v>2.0</v>
      </c>
      <c r="N7">
        <v>1.0</v>
      </c>
      <c r="O7">
        <v>3.0</v>
      </c>
      <c r="P7">
        <v>0.0</v>
      </c>
      <c r="R7">
        <v>1.0</v>
      </c>
      <c r="S7">
        <v>0.6666666666666666</v>
      </c>
    </row>
    <row r="8" ht="13.5" customHeight="1">
      <c r="A8">
        <v>38.0</v>
      </c>
      <c r="B8" t="s">
        <v>193</v>
      </c>
      <c r="C8" t="s">
        <v>55</v>
      </c>
      <c r="D8">
        <v>41240.0</v>
      </c>
      <c r="E8">
        <v>43154.0</v>
      </c>
      <c r="F8">
        <v>43157.0</v>
      </c>
      <c r="G8">
        <v>3.0</v>
      </c>
      <c r="H8">
        <v>5.24</v>
      </c>
      <c r="I8" t="s">
        <v>118</v>
      </c>
      <c r="J8" t="s">
        <v>125</v>
      </c>
      <c r="K8">
        <v>0.0</v>
      </c>
      <c r="L8">
        <v>1.0</v>
      </c>
      <c r="M8">
        <v>0.0</v>
      </c>
      <c r="N8">
        <v>1.0</v>
      </c>
      <c r="O8">
        <v>0.0</v>
      </c>
      <c r="P8">
        <v>1.0</v>
      </c>
      <c r="R8">
        <v>1.0</v>
      </c>
      <c r="S8">
        <v>0.3333333333333333</v>
      </c>
    </row>
    <row r="9" ht="13.5" customHeight="1">
      <c r="A9">
        <v>39.0</v>
      </c>
      <c r="B9" t="s">
        <v>196</v>
      </c>
      <c r="C9" t="s">
        <v>55</v>
      </c>
      <c r="D9">
        <v>41204.0</v>
      </c>
      <c r="E9">
        <v>43154.0</v>
      </c>
      <c r="F9">
        <v>43157.0</v>
      </c>
      <c r="G9">
        <v>3.0</v>
      </c>
      <c r="H9">
        <v>5.34</v>
      </c>
      <c r="I9" t="s">
        <v>118</v>
      </c>
      <c r="J9" t="s">
        <v>197</v>
      </c>
      <c r="K9">
        <v>0.0</v>
      </c>
      <c r="L9">
        <v>1.0</v>
      </c>
      <c r="M9">
        <v>4.0</v>
      </c>
      <c r="N9">
        <v>1.0</v>
      </c>
      <c r="O9">
        <v>3.0</v>
      </c>
      <c r="P9">
        <v>1.0</v>
      </c>
      <c r="R9">
        <v>1.0</v>
      </c>
      <c r="S9">
        <v>1.0</v>
      </c>
    </row>
    <row r="10" ht="13.5" customHeight="1">
      <c r="A10">
        <v>42.0</v>
      </c>
      <c r="B10" t="s">
        <v>204</v>
      </c>
      <c r="C10" t="s">
        <v>79</v>
      </c>
      <c r="D10">
        <v>41162.0</v>
      </c>
      <c r="E10">
        <v>43160.0</v>
      </c>
      <c r="F10">
        <v>43164.0</v>
      </c>
      <c r="G10">
        <v>4.0</v>
      </c>
      <c r="H10">
        <v>5.47</v>
      </c>
      <c r="I10" t="s">
        <v>41</v>
      </c>
      <c r="J10" t="s">
        <v>205</v>
      </c>
      <c r="K10">
        <v>0.0</v>
      </c>
      <c r="L10">
        <v>1.0</v>
      </c>
      <c r="M10">
        <v>5.0</v>
      </c>
      <c r="N10">
        <v>1.0</v>
      </c>
      <c r="O10">
        <v>4.0</v>
      </c>
      <c r="P10">
        <v>1.0</v>
      </c>
      <c r="R10">
        <v>0.8888888888888888</v>
      </c>
      <c r="S10">
        <v>1.0</v>
      </c>
    </row>
    <row r="11" ht="13.5" customHeight="1">
      <c r="A11">
        <v>59.0</v>
      </c>
      <c r="B11" t="s">
        <v>250</v>
      </c>
      <c r="C11" t="s">
        <v>79</v>
      </c>
      <c r="D11">
        <v>41463.0</v>
      </c>
      <c r="E11">
        <v>43213.0</v>
      </c>
      <c r="F11">
        <v>43220.0</v>
      </c>
      <c r="G11">
        <v>7.0</v>
      </c>
      <c r="H11">
        <v>4.794520548</v>
      </c>
      <c r="I11" t="s">
        <v>246</v>
      </c>
      <c r="J11" t="s">
        <v>96</v>
      </c>
      <c r="K11">
        <v>0.0</v>
      </c>
      <c r="L11">
        <v>1.0</v>
      </c>
      <c r="M11">
        <v>4.0</v>
      </c>
      <c r="N11">
        <v>0.0</v>
      </c>
      <c r="O11">
        <v>4.0</v>
      </c>
      <c r="P11">
        <v>1.0</v>
      </c>
      <c r="R11">
        <v>0.8888888888888888</v>
      </c>
      <c r="S11">
        <v>0.3333333333333333</v>
      </c>
    </row>
    <row r="12" ht="13.5" customHeight="1">
      <c r="A12">
        <v>24.0</v>
      </c>
      <c r="B12" t="s">
        <v>148</v>
      </c>
      <c r="C12" t="s">
        <v>79</v>
      </c>
      <c r="D12">
        <v>41751.0</v>
      </c>
      <c r="E12">
        <v>43133.0</v>
      </c>
      <c r="F12">
        <v>43136.0</v>
      </c>
      <c r="G12">
        <v>3.0</v>
      </c>
      <c r="H12">
        <v>3.783709787816564</v>
      </c>
      <c r="I12" t="s">
        <v>118</v>
      </c>
      <c r="J12" t="s">
        <v>149</v>
      </c>
      <c r="K12">
        <v>1.0</v>
      </c>
      <c r="L12">
        <v>0.0</v>
      </c>
      <c r="M12">
        <v>0.0</v>
      </c>
      <c r="N12">
        <v>0.0</v>
      </c>
      <c r="O12">
        <v>1.0</v>
      </c>
      <c r="P12">
        <v>1.0</v>
      </c>
      <c r="R12">
        <v>0.8888888888888888</v>
      </c>
      <c r="S12">
        <v>0.3333333333333333</v>
      </c>
    </row>
    <row r="13" ht="13.5" customHeight="1">
      <c r="A13">
        <v>28.0</v>
      </c>
      <c r="B13" t="s">
        <v>165</v>
      </c>
      <c r="C13" t="s">
        <v>79</v>
      </c>
      <c r="D13">
        <v>41500.0</v>
      </c>
      <c r="E13">
        <v>43133.0</v>
      </c>
      <c r="F13">
        <v>43140.0</v>
      </c>
      <c r="G13">
        <v>7.0</v>
      </c>
      <c r="H13">
        <v>4.470910335386721</v>
      </c>
      <c r="I13" t="s">
        <v>118</v>
      </c>
      <c r="J13" t="s">
        <v>166</v>
      </c>
      <c r="K13">
        <v>1.0</v>
      </c>
      <c r="L13">
        <v>0.0</v>
      </c>
      <c r="M13">
        <v>0.0</v>
      </c>
      <c r="N13">
        <v>0.0</v>
      </c>
      <c r="O13">
        <v>1.0</v>
      </c>
      <c r="P13">
        <v>1.0</v>
      </c>
      <c r="R13">
        <v>0.7777777777777778</v>
      </c>
      <c r="S13">
        <v>0.3333333333333333</v>
      </c>
    </row>
    <row r="14" ht="13.5" customHeight="1">
      <c r="A14">
        <v>53.0</v>
      </c>
      <c r="B14" t="s">
        <v>228</v>
      </c>
      <c r="C14" t="s">
        <v>55</v>
      </c>
      <c r="D14">
        <v>41332.0</v>
      </c>
      <c r="E14">
        <v>43199.0</v>
      </c>
      <c r="F14">
        <v>43202.0</v>
      </c>
      <c r="G14">
        <v>3.0</v>
      </c>
      <c r="H14">
        <v>5.49</v>
      </c>
      <c r="I14" t="s">
        <v>41</v>
      </c>
      <c r="J14" t="s">
        <v>161</v>
      </c>
      <c r="K14">
        <v>1.0</v>
      </c>
      <c r="L14">
        <v>0.0</v>
      </c>
      <c r="M14">
        <v>3.0</v>
      </c>
      <c r="N14">
        <v>1.0</v>
      </c>
      <c r="O14">
        <v>2.0</v>
      </c>
      <c r="P14">
        <v>1.0</v>
      </c>
      <c r="R14">
        <v>0.8888888888888888</v>
      </c>
      <c r="S14">
        <v>0.3333333333333333</v>
      </c>
    </row>
    <row r="15" ht="13.5" customHeight="1">
      <c r="A15">
        <v>62.0</v>
      </c>
      <c r="B15" t="s">
        <v>260</v>
      </c>
      <c r="C15" t="s">
        <v>261</v>
      </c>
      <c r="D15">
        <v>41428.0</v>
      </c>
      <c r="E15">
        <v>43224.0</v>
      </c>
      <c r="F15">
        <v>43230.0</v>
      </c>
      <c r="G15">
        <v>6.0</v>
      </c>
      <c r="H15">
        <v>4.92</v>
      </c>
      <c r="I15" t="s">
        <v>118</v>
      </c>
      <c r="J15" t="s">
        <v>115</v>
      </c>
      <c r="K15">
        <v>1.0</v>
      </c>
      <c r="L15">
        <v>0.0</v>
      </c>
      <c r="M15">
        <v>6.0</v>
      </c>
      <c r="N15">
        <v>0.0</v>
      </c>
      <c r="O15">
        <v>6.0</v>
      </c>
      <c r="P15">
        <v>1.0</v>
      </c>
      <c r="R15">
        <v>0.5555555555555556</v>
      </c>
      <c r="S15">
        <v>0.6666666666666666</v>
      </c>
    </row>
    <row r="16" ht="13.5" customHeight="1">
      <c r="A16">
        <v>73.0</v>
      </c>
      <c r="B16" t="s">
        <v>288</v>
      </c>
      <c r="C16" t="s">
        <v>261</v>
      </c>
      <c r="D16">
        <v>41474.0</v>
      </c>
      <c r="E16">
        <v>43228.0</v>
      </c>
      <c r="F16">
        <v>43234.0</v>
      </c>
      <c r="G16">
        <v>6.0</v>
      </c>
      <c r="H16">
        <v>4.81</v>
      </c>
      <c r="I16" t="s">
        <v>266</v>
      </c>
      <c r="J16" t="s">
        <v>136</v>
      </c>
      <c r="K16">
        <v>1.0</v>
      </c>
      <c r="L16">
        <v>0.0</v>
      </c>
      <c r="M16">
        <v>0.0</v>
      </c>
      <c r="N16">
        <v>1.0</v>
      </c>
      <c r="O16">
        <v>0.0</v>
      </c>
      <c r="P16">
        <v>0.0</v>
      </c>
      <c r="R16">
        <v>0.8888888888888888</v>
      </c>
      <c r="S16">
        <v>0.3333333333333333</v>
      </c>
    </row>
    <row r="17" ht="13.5" customHeight="1">
      <c r="A17">
        <v>75.0</v>
      </c>
      <c r="B17" t="s">
        <v>295</v>
      </c>
      <c r="C17" t="s">
        <v>261</v>
      </c>
      <c r="D17">
        <v>41415.0</v>
      </c>
      <c r="E17">
        <v>43229.0</v>
      </c>
      <c r="F17">
        <v>43234.0</v>
      </c>
      <c r="G17">
        <v>5.0</v>
      </c>
      <c r="H17">
        <v>4.97</v>
      </c>
      <c r="I17" t="s">
        <v>246</v>
      </c>
      <c r="J17" t="s">
        <v>142</v>
      </c>
      <c r="K17">
        <v>1.0</v>
      </c>
      <c r="L17">
        <v>0.0</v>
      </c>
      <c r="M17">
        <v>1.0</v>
      </c>
      <c r="N17">
        <v>1.0</v>
      </c>
      <c r="O17">
        <v>1.0</v>
      </c>
      <c r="P17">
        <v>1.0</v>
      </c>
      <c r="R17">
        <v>0.8888888888888888</v>
      </c>
      <c r="S17">
        <v>0.3333333333333333</v>
      </c>
    </row>
    <row r="18" ht="13.5" customHeight="1">
      <c r="A18">
        <v>30.0</v>
      </c>
      <c r="B18" t="s">
        <v>180</v>
      </c>
      <c r="C18" t="s">
        <v>79</v>
      </c>
      <c r="D18">
        <v>41538.0</v>
      </c>
      <c r="E18">
        <v>43139.0</v>
      </c>
      <c r="F18">
        <v>43143.0</v>
      </c>
      <c r="G18">
        <v>4.0</v>
      </c>
      <c r="H18">
        <v>4.383299110198494</v>
      </c>
      <c r="I18" t="s">
        <v>118</v>
      </c>
      <c r="J18" t="s">
        <v>181</v>
      </c>
      <c r="K18">
        <v>1.0</v>
      </c>
      <c r="L18">
        <v>1.0</v>
      </c>
      <c r="M18">
        <v>0.0</v>
      </c>
      <c r="N18">
        <v>1.0</v>
      </c>
      <c r="O18">
        <v>0.0</v>
      </c>
      <c r="P18">
        <v>0.0</v>
      </c>
      <c r="R18">
        <v>0.8888888888888888</v>
      </c>
      <c r="S18">
        <v>0.3333333333333333</v>
      </c>
    </row>
    <row r="19" ht="13.5" customHeight="1">
      <c r="A19">
        <v>40.0</v>
      </c>
      <c r="B19" t="s">
        <v>198</v>
      </c>
      <c r="C19" t="s">
        <v>55</v>
      </c>
      <c r="D19">
        <v>41174.0</v>
      </c>
      <c r="E19">
        <v>43160.0</v>
      </c>
      <c r="F19">
        <v>43164.0</v>
      </c>
      <c r="G19">
        <v>4.0</v>
      </c>
      <c r="H19">
        <v>5.44</v>
      </c>
      <c r="I19" t="s">
        <v>41</v>
      </c>
      <c r="J19" t="s">
        <v>142</v>
      </c>
      <c r="K19">
        <v>1.0</v>
      </c>
      <c r="L19">
        <v>1.0</v>
      </c>
      <c r="M19">
        <v>6.0</v>
      </c>
      <c r="N19">
        <v>1.0</v>
      </c>
      <c r="O19">
        <v>0.0</v>
      </c>
      <c r="P19">
        <v>0.0</v>
      </c>
      <c r="R19">
        <v>0.8888888888888888</v>
      </c>
      <c r="S19">
        <v>1.0</v>
      </c>
    </row>
    <row r="20" ht="13.5" customHeight="1">
      <c r="A20">
        <v>58.0</v>
      </c>
      <c r="B20" t="s">
        <v>245</v>
      </c>
      <c r="C20" t="s">
        <v>55</v>
      </c>
      <c r="D20">
        <v>41248.0</v>
      </c>
      <c r="E20">
        <v>43213.0</v>
      </c>
      <c r="F20">
        <v>43217.0</v>
      </c>
      <c r="G20">
        <v>4.0</v>
      </c>
      <c r="H20">
        <v>5.383561644</v>
      </c>
      <c r="I20" t="s">
        <v>246</v>
      </c>
      <c r="J20" t="s">
        <v>60</v>
      </c>
      <c r="K20">
        <v>1.0</v>
      </c>
      <c r="L20">
        <v>1.0</v>
      </c>
      <c r="M20">
        <v>2.0</v>
      </c>
      <c r="N20">
        <v>1.0</v>
      </c>
      <c r="O20">
        <v>1.0</v>
      </c>
      <c r="P20">
        <v>1.0</v>
      </c>
      <c r="R20">
        <v>1.0</v>
      </c>
      <c r="S20">
        <v>0.6666666666666666</v>
      </c>
    </row>
    <row r="21" ht="13.5" customHeight="1">
      <c r="A21">
        <v>72.0</v>
      </c>
      <c r="B21" t="s">
        <v>287</v>
      </c>
      <c r="C21" t="s">
        <v>261</v>
      </c>
      <c r="D21">
        <v>41381.0</v>
      </c>
      <c r="E21">
        <v>43228.0</v>
      </c>
      <c r="F21">
        <v>43234.0</v>
      </c>
      <c r="G21">
        <v>6.0</v>
      </c>
      <c r="H21">
        <v>5.06</v>
      </c>
      <c r="I21" t="s">
        <v>246</v>
      </c>
      <c r="J21" t="s">
        <v>197</v>
      </c>
      <c r="K21">
        <v>1.0</v>
      </c>
      <c r="L21">
        <v>1.0</v>
      </c>
      <c r="M21">
        <v>6.0</v>
      </c>
      <c r="N21">
        <v>1.0</v>
      </c>
      <c r="O21">
        <v>4.0</v>
      </c>
      <c r="P21">
        <v>0.0</v>
      </c>
      <c r="R21">
        <v>1.0</v>
      </c>
      <c r="S21">
        <v>0.6666666666666666</v>
      </c>
    </row>
    <row r="22" ht="13.5" customHeight="1">
      <c r="A22" t="e">
        <v>#REF!</v>
      </c>
      <c r="B22" t="s">
        <v>182</v>
      </c>
      <c r="C22" t="s">
        <v>55</v>
      </c>
      <c r="D22">
        <v>41612.0</v>
      </c>
      <c r="E22">
        <v>43147.0</v>
      </c>
      <c r="F22">
        <v>43153.0</v>
      </c>
      <c r="G22">
        <v>6.0</v>
      </c>
      <c r="H22">
        <v>4.2</v>
      </c>
      <c r="I22" t="s">
        <v>118</v>
      </c>
      <c r="J22" t="s">
        <v>96</v>
      </c>
      <c r="K22">
        <v>2.0</v>
      </c>
      <c r="L22">
        <v>0.0</v>
      </c>
      <c r="M22">
        <v>3.0</v>
      </c>
      <c r="N22">
        <v>1.0</v>
      </c>
      <c r="O22">
        <v>6.0</v>
      </c>
      <c r="P22">
        <v>1.0</v>
      </c>
      <c r="R22">
        <v>1.0</v>
      </c>
      <c r="S22">
        <v>0.6666666666666666</v>
      </c>
    </row>
    <row r="23" ht="13.5" customHeight="1">
      <c r="A23">
        <v>35.0</v>
      </c>
      <c r="B23" t="s">
        <v>187</v>
      </c>
      <c r="C23" t="s">
        <v>55</v>
      </c>
      <c r="D23">
        <v>41296.0</v>
      </c>
      <c r="E23">
        <v>43154.0</v>
      </c>
      <c r="F23">
        <v>43157.0</v>
      </c>
      <c r="G23">
        <v>3.0</v>
      </c>
      <c r="H23">
        <v>5.09</v>
      </c>
      <c r="I23" t="s">
        <v>118</v>
      </c>
      <c r="J23" t="s">
        <v>188</v>
      </c>
      <c r="K23">
        <v>2.0</v>
      </c>
      <c r="L23">
        <v>0.0</v>
      </c>
      <c r="M23">
        <v>5.0</v>
      </c>
      <c r="N23">
        <v>1.0</v>
      </c>
      <c r="O23">
        <v>6.0</v>
      </c>
      <c r="P23">
        <v>1.0</v>
      </c>
      <c r="R23">
        <v>0.7777777777777778</v>
      </c>
      <c r="S23">
        <v>0.6666666666666666</v>
      </c>
    </row>
    <row r="24" ht="13.5" customHeight="1">
      <c r="A24">
        <v>66.0</v>
      </c>
      <c r="B24" t="s">
        <v>268</v>
      </c>
      <c r="C24" t="s">
        <v>79</v>
      </c>
      <c r="D24">
        <v>41393.0</v>
      </c>
      <c r="E24">
        <v>43224.0</v>
      </c>
      <c r="F24">
        <v>43230.0</v>
      </c>
      <c r="G24">
        <v>6.0</v>
      </c>
      <c r="H24">
        <v>5.02</v>
      </c>
      <c r="I24" t="s">
        <v>118</v>
      </c>
      <c r="J24" t="s">
        <v>111</v>
      </c>
      <c r="K24">
        <v>2.0</v>
      </c>
      <c r="L24">
        <v>0.0</v>
      </c>
      <c r="M24">
        <v>6.0</v>
      </c>
      <c r="N24">
        <v>0.0</v>
      </c>
      <c r="O24">
        <v>4.0</v>
      </c>
      <c r="P24">
        <v>0.0</v>
      </c>
      <c r="R24">
        <v>0.5555555555555556</v>
      </c>
      <c r="S24">
        <v>1.0</v>
      </c>
    </row>
    <row r="25" ht="13.5" customHeight="1">
      <c r="A25">
        <v>28.0</v>
      </c>
      <c r="B25" t="s">
        <v>171</v>
      </c>
      <c r="C25" t="s">
        <v>55</v>
      </c>
      <c r="D25">
        <v>41766.0</v>
      </c>
      <c r="E25">
        <v>43139.0</v>
      </c>
      <c r="F25">
        <v>43143.0</v>
      </c>
      <c r="G25">
        <v>4.0</v>
      </c>
      <c r="H25">
        <v>3.759069130732375</v>
      </c>
      <c r="I25" t="s">
        <v>118</v>
      </c>
      <c r="J25" t="s">
        <v>60</v>
      </c>
      <c r="K25">
        <v>2.0</v>
      </c>
      <c r="L25">
        <v>1.0</v>
      </c>
      <c r="M25">
        <v>5.0</v>
      </c>
      <c r="N25">
        <v>0.0</v>
      </c>
      <c r="O25">
        <v>3.0</v>
      </c>
      <c r="P25">
        <v>0.0</v>
      </c>
      <c r="R25">
        <v>1.0</v>
      </c>
      <c r="S25">
        <v>0.6666666666666666</v>
      </c>
    </row>
    <row r="26" ht="13.5" customHeight="1">
      <c r="A26" s="47" t="e">
        <v>#REF!</v>
      </c>
      <c r="B26" s="47" t="s">
        <v>213</v>
      </c>
      <c r="C26" s="47" t="s">
        <v>79</v>
      </c>
      <c r="D26" s="47">
        <v>41196.0</v>
      </c>
      <c r="E26" s="47">
        <v>43199.0</v>
      </c>
      <c r="F26" s="47">
        <v>43202.0</v>
      </c>
      <c r="G26" s="47">
        <v>3.0</v>
      </c>
      <c r="H26" s="47">
        <v>5.49</v>
      </c>
      <c r="I26" s="47" t="s">
        <v>41</v>
      </c>
      <c r="J26" s="47" t="s">
        <v>146</v>
      </c>
      <c r="K26" s="47">
        <v>2.0</v>
      </c>
      <c r="L26" s="47">
        <v>1.0</v>
      </c>
      <c r="M26" s="47">
        <v>5.0</v>
      </c>
      <c r="N26" s="47">
        <v>1.0</v>
      </c>
      <c r="O26" s="47">
        <v>4.0</v>
      </c>
      <c r="P26" s="47">
        <v>0.0</v>
      </c>
      <c r="Q26" s="47"/>
      <c r="R26" s="47">
        <v>0.8888888888888888</v>
      </c>
      <c r="S26" s="47">
        <v>0.6666666666666666</v>
      </c>
      <c r="T26" s="47"/>
      <c r="U26" s="47"/>
      <c r="V26" s="47"/>
      <c r="W26" s="47"/>
      <c r="X26" s="47"/>
      <c r="Y26" s="47"/>
      <c r="Z26" s="47"/>
      <c r="AA26" s="47"/>
      <c r="AB26" s="47"/>
    </row>
    <row r="27" ht="13.5" customHeight="1">
      <c r="A27">
        <v>41.0</v>
      </c>
      <c r="B27" t="s">
        <v>201</v>
      </c>
      <c r="C27" t="s">
        <v>55</v>
      </c>
      <c r="D27">
        <v>40955.0</v>
      </c>
      <c r="E27">
        <v>43160.0</v>
      </c>
      <c r="F27">
        <v>43164.0</v>
      </c>
      <c r="G27">
        <v>4.0</v>
      </c>
      <c r="H27">
        <v>6.04</v>
      </c>
      <c r="I27" t="s">
        <v>41</v>
      </c>
      <c r="J27" t="s">
        <v>80</v>
      </c>
      <c r="K27">
        <v>3.0</v>
      </c>
      <c r="L27">
        <v>0.0</v>
      </c>
      <c r="M27">
        <v>6.0</v>
      </c>
      <c r="N27">
        <v>1.0</v>
      </c>
      <c r="O27">
        <v>3.0</v>
      </c>
      <c r="P27">
        <v>0.0</v>
      </c>
      <c r="R27">
        <v>1.0</v>
      </c>
      <c r="S27">
        <v>0.6666666666666666</v>
      </c>
    </row>
    <row r="28" ht="13.5" customHeight="1">
      <c r="A28">
        <v>57.0</v>
      </c>
      <c r="B28" t="s">
        <v>239</v>
      </c>
      <c r="C28" t="s">
        <v>79</v>
      </c>
      <c r="D28">
        <v>41229.0</v>
      </c>
      <c r="E28">
        <v>43213.0</v>
      </c>
      <c r="F28">
        <v>43217.0</v>
      </c>
      <c r="G28">
        <v>4.0</v>
      </c>
      <c r="H28">
        <v>5.435616438</v>
      </c>
      <c r="I28" t="s">
        <v>41</v>
      </c>
      <c r="J28" t="s">
        <v>181</v>
      </c>
      <c r="K28">
        <v>3.0</v>
      </c>
      <c r="L28">
        <v>0.0</v>
      </c>
      <c r="M28">
        <v>3.0</v>
      </c>
      <c r="N28">
        <v>1.0</v>
      </c>
      <c r="O28">
        <v>1.0</v>
      </c>
      <c r="P28">
        <v>1.0</v>
      </c>
      <c r="R28">
        <v>0.7777777777777778</v>
      </c>
      <c r="S28">
        <v>0.6666666666666666</v>
      </c>
    </row>
    <row r="29" ht="13.5" customHeight="1">
      <c r="A29">
        <v>52.0</v>
      </c>
      <c r="B29" t="s">
        <v>224</v>
      </c>
      <c r="C29" t="s">
        <v>55</v>
      </c>
      <c r="D29">
        <v>41446.0</v>
      </c>
      <c r="E29">
        <v>43199.0</v>
      </c>
      <c r="F29">
        <v>43208.0</v>
      </c>
      <c r="G29">
        <v>9.0</v>
      </c>
      <c r="H29">
        <v>4.8</v>
      </c>
      <c r="I29" t="s">
        <v>41</v>
      </c>
      <c r="J29" t="s">
        <v>197</v>
      </c>
      <c r="K29">
        <v>4.0</v>
      </c>
      <c r="L29">
        <v>0.0</v>
      </c>
      <c r="M29">
        <v>0.0</v>
      </c>
      <c r="N29">
        <v>0.0</v>
      </c>
      <c r="O29">
        <v>0.0</v>
      </c>
      <c r="P29">
        <v>1.0</v>
      </c>
      <c r="R29">
        <v>0.8888888888888888</v>
      </c>
      <c r="S29">
        <v>0.3333333333333333</v>
      </c>
    </row>
    <row r="30" ht="13.5" customHeight="1">
      <c r="A30">
        <v>74.0</v>
      </c>
      <c r="B30" t="s">
        <v>291</v>
      </c>
      <c r="C30" t="s">
        <v>186</v>
      </c>
      <c r="D30">
        <v>41401.0</v>
      </c>
      <c r="E30">
        <v>43228.0</v>
      </c>
      <c r="F30">
        <v>43234.0</v>
      </c>
      <c r="G30">
        <v>6.0</v>
      </c>
      <c r="H30">
        <v>5.01</v>
      </c>
      <c r="I30" t="s">
        <v>246</v>
      </c>
      <c r="J30" t="s">
        <v>139</v>
      </c>
      <c r="K30">
        <v>4.0</v>
      </c>
      <c r="L30">
        <v>0.0</v>
      </c>
      <c r="M30">
        <v>6.0</v>
      </c>
      <c r="N30">
        <v>1.0</v>
      </c>
      <c r="O30">
        <v>4.0</v>
      </c>
      <c r="P30">
        <v>1.0</v>
      </c>
      <c r="R30">
        <v>0.8888888888888888</v>
      </c>
      <c r="S30">
        <v>1.0</v>
      </c>
    </row>
    <row r="31" ht="13.5" customHeight="1">
      <c r="A31">
        <v>20.0</v>
      </c>
      <c r="B31" t="s">
        <v>144</v>
      </c>
      <c r="C31" t="s">
        <v>55</v>
      </c>
      <c r="D31">
        <v>41444.0</v>
      </c>
      <c r="E31">
        <v>43126.0</v>
      </c>
      <c r="F31">
        <v>43129.0</v>
      </c>
      <c r="G31">
        <v>3.0</v>
      </c>
      <c r="H31">
        <v>4.605065023956194</v>
      </c>
      <c r="I31" t="s">
        <v>41</v>
      </c>
      <c r="J31" t="s">
        <v>80</v>
      </c>
      <c r="K31">
        <v>4.0</v>
      </c>
      <c r="L31">
        <v>1.0</v>
      </c>
      <c r="M31" t="s">
        <v>305</v>
      </c>
      <c r="N31" t="s">
        <v>305</v>
      </c>
      <c r="O31" t="s">
        <v>305</v>
      </c>
      <c r="P31" t="s">
        <v>305</v>
      </c>
      <c r="R31">
        <v>1.0</v>
      </c>
      <c r="S31">
        <v>0.6666666666666666</v>
      </c>
    </row>
    <row r="32" ht="13.5" customHeight="1">
      <c r="A32">
        <v>23.0</v>
      </c>
      <c r="B32" t="s">
        <v>145</v>
      </c>
      <c r="C32" t="s">
        <v>79</v>
      </c>
      <c r="D32">
        <v>41406.0</v>
      </c>
      <c r="E32">
        <v>43126.0</v>
      </c>
      <c r="F32">
        <v>43129.0</v>
      </c>
      <c r="G32">
        <v>3.0</v>
      </c>
      <c r="H32">
        <v>4.7091033538672145</v>
      </c>
      <c r="I32" t="s">
        <v>41</v>
      </c>
      <c r="J32" t="s">
        <v>146</v>
      </c>
      <c r="K32">
        <v>4.0</v>
      </c>
      <c r="L32">
        <v>1.0</v>
      </c>
      <c r="M32">
        <v>5.0</v>
      </c>
      <c r="N32">
        <v>1.0</v>
      </c>
      <c r="O32">
        <v>1.0</v>
      </c>
      <c r="P32">
        <v>1.0</v>
      </c>
      <c r="R32">
        <v>0.8888888888888888</v>
      </c>
      <c r="S32">
        <v>1.0</v>
      </c>
    </row>
    <row r="33" ht="13.5" customHeight="1">
      <c r="A33">
        <v>34.0</v>
      </c>
      <c r="B33" t="s">
        <v>185</v>
      </c>
      <c r="C33" t="s">
        <v>186</v>
      </c>
      <c r="D33">
        <v>41708.0</v>
      </c>
      <c r="E33">
        <v>43147.0</v>
      </c>
      <c r="F33">
        <v>43153.0</v>
      </c>
      <c r="G33">
        <v>6.0</v>
      </c>
      <c r="H33">
        <v>3.94</v>
      </c>
      <c r="I33" t="s">
        <v>118</v>
      </c>
      <c r="J33" t="s">
        <v>111</v>
      </c>
      <c r="K33">
        <v>4.0</v>
      </c>
      <c r="L33">
        <v>1.0</v>
      </c>
      <c r="M33">
        <v>6.0</v>
      </c>
      <c r="N33">
        <v>0.0</v>
      </c>
      <c r="O33">
        <v>5.0</v>
      </c>
      <c r="P33">
        <v>0.0</v>
      </c>
      <c r="R33">
        <v>0.4444444444444444</v>
      </c>
      <c r="S33">
        <v>0.6666666666666666</v>
      </c>
    </row>
    <row r="34" ht="13.5" customHeight="1">
      <c r="A34">
        <v>44.0</v>
      </c>
      <c r="B34" t="s">
        <v>209</v>
      </c>
      <c r="C34" t="s">
        <v>79</v>
      </c>
      <c r="D34">
        <v>41046.0</v>
      </c>
      <c r="E34">
        <v>43160.0</v>
      </c>
      <c r="F34">
        <v>43164.0</v>
      </c>
      <c r="G34">
        <v>4.0</v>
      </c>
      <c r="H34">
        <v>5.79</v>
      </c>
      <c r="I34" t="s">
        <v>41</v>
      </c>
      <c r="J34" t="s">
        <v>139</v>
      </c>
      <c r="K34">
        <v>4.0</v>
      </c>
      <c r="L34">
        <v>1.0</v>
      </c>
      <c r="M34" t="s">
        <v>305</v>
      </c>
      <c r="N34" t="s">
        <v>305</v>
      </c>
      <c r="O34" t="s">
        <v>305</v>
      </c>
      <c r="P34" t="s">
        <v>305</v>
      </c>
      <c r="R34">
        <v>1.0</v>
      </c>
      <c r="S34">
        <v>0.3333333333333333</v>
      </c>
    </row>
    <row r="35" ht="13.5" customHeight="1">
      <c r="A35">
        <v>50.0</v>
      </c>
      <c r="B35" t="s">
        <v>217</v>
      </c>
      <c r="C35" t="s">
        <v>79</v>
      </c>
      <c r="D35">
        <v>41329.0</v>
      </c>
      <c r="E35">
        <v>43199.0</v>
      </c>
      <c r="F35">
        <v>43202.0</v>
      </c>
      <c r="G35">
        <v>3.0</v>
      </c>
      <c r="H35">
        <v>5.12</v>
      </c>
      <c r="I35" t="s">
        <v>41</v>
      </c>
      <c r="J35" t="s">
        <v>149</v>
      </c>
      <c r="K35">
        <v>5.0</v>
      </c>
      <c r="L35">
        <v>0.0</v>
      </c>
      <c r="M35">
        <v>6.0</v>
      </c>
      <c r="N35">
        <v>1.0</v>
      </c>
      <c r="O35">
        <v>4.0</v>
      </c>
      <c r="P35">
        <v>1.0</v>
      </c>
      <c r="R35">
        <v>1.0</v>
      </c>
      <c r="S35">
        <v>1.0</v>
      </c>
    </row>
    <row r="36" ht="13.5" customHeight="1">
      <c r="A36">
        <v>51.0</v>
      </c>
      <c r="B36" t="s">
        <v>220</v>
      </c>
      <c r="C36" t="s">
        <v>55</v>
      </c>
      <c r="D36">
        <v>41346.0</v>
      </c>
      <c r="E36">
        <v>43199.0</v>
      </c>
      <c r="F36">
        <v>43202.0</v>
      </c>
      <c r="G36">
        <v>3.0</v>
      </c>
      <c r="H36">
        <v>5.08</v>
      </c>
      <c r="I36" t="s">
        <v>41</v>
      </c>
      <c r="J36" t="s">
        <v>158</v>
      </c>
      <c r="K36">
        <v>5.0</v>
      </c>
      <c r="L36">
        <v>0.0</v>
      </c>
      <c r="M36">
        <v>6.0</v>
      </c>
      <c r="N36">
        <v>1.0</v>
      </c>
      <c r="O36">
        <v>3.0</v>
      </c>
      <c r="P36">
        <v>1.0</v>
      </c>
      <c r="R36">
        <v>0.8888888888888888</v>
      </c>
      <c r="S36">
        <v>1.0</v>
      </c>
    </row>
    <row r="37" ht="13.5" customHeight="1">
      <c r="A37">
        <v>54.0</v>
      </c>
      <c r="B37" t="s">
        <v>231</v>
      </c>
      <c r="C37" t="s">
        <v>55</v>
      </c>
      <c r="D37">
        <v>40856.0</v>
      </c>
      <c r="E37">
        <v>43193.0</v>
      </c>
      <c r="F37">
        <v>43195.0</v>
      </c>
      <c r="G37">
        <v>2.0</v>
      </c>
      <c r="H37">
        <v>6.4</v>
      </c>
      <c r="I37" t="s">
        <v>118</v>
      </c>
      <c r="J37" t="s">
        <v>80</v>
      </c>
      <c r="K37">
        <v>5.0</v>
      </c>
      <c r="L37">
        <v>0.0</v>
      </c>
      <c r="M37">
        <v>6.0</v>
      </c>
      <c r="N37">
        <v>0.0</v>
      </c>
      <c r="O37">
        <v>3.0</v>
      </c>
      <c r="P37">
        <v>0.0</v>
      </c>
      <c r="R37">
        <v>1.0</v>
      </c>
      <c r="S37">
        <v>1.0</v>
      </c>
    </row>
    <row r="38" ht="13.5" customHeight="1">
      <c r="A38">
        <v>55.0</v>
      </c>
      <c r="B38" t="s">
        <v>232</v>
      </c>
      <c r="C38" t="s">
        <v>79</v>
      </c>
      <c r="D38">
        <v>40971.0</v>
      </c>
      <c r="E38">
        <v>43193.0</v>
      </c>
      <c r="F38">
        <v>43195.0</v>
      </c>
      <c r="G38">
        <v>2.0</v>
      </c>
      <c r="H38">
        <v>6.09</v>
      </c>
      <c r="I38" t="s">
        <v>61</v>
      </c>
      <c r="J38" t="s">
        <v>205</v>
      </c>
      <c r="K38">
        <v>5.0</v>
      </c>
      <c r="L38">
        <v>0.0</v>
      </c>
      <c r="M38">
        <v>6.0</v>
      </c>
      <c r="N38">
        <v>0.0</v>
      </c>
      <c r="O38">
        <v>3.0</v>
      </c>
      <c r="P38">
        <v>0.0</v>
      </c>
      <c r="R38">
        <v>0.5555555555555556</v>
      </c>
      <c r="S38">
        <v>1.0</v>
      </c>
    </row>
    <row r="39" ht="13.5" customHeight="1">
      <c r="A39">
        <v>56.0</v>
      </c>
      <c r="B39" t="s">
        <v>236</v>
      </c>
      <c r="C39" t="s">
        <v>55</v>
      </c>
      <c r="D39">
        <v>41260.0</v>
      </c>
      <c r="E39">
        <v>43206.0</v>
      </c>
      <c r="F39">
        <v>43209.0</v>
      </c>
      <c r="G39">
        <v>3.0</v>
      </c>
      <c r="H39">
        <v>5.33</v>
      </c>
      <c r="I39" t="s">
        <v>41</v>
      </c>
      <c r="J39" t="s">
        <v>88</v>
      </c>
      <c r="K39">
        <v>5.0</v>
      </c>
      <c r="L39">
        <v>0.0</v>
      </c>
      <c r="M39">
        <v>6.0</v>
      </c>
      <c r="N39">
        <v>1.0</v>
      </c>
      <c r="O39">
        <v>2.0</v>
      </c>
      <c r="P39">
        <v>0.0</v>
      </c>
      <c r="R39">
        <v>0.8888888888888888</v>
      </c>
      <c r="S39">
        <v>1.0</v>
      </c>
    </row>
    <row r="40" ht="13.5" customHeight="1">
      <c r="A40" t="e">
        <v>#REF!</v>
      </c>
      <c r="B40" t="s">
        <v>259</v>
      </c>
      <c r="C40" t="s">
        <v>55</v>
      </c>
      <c r="D40">
        <v>41221.0</v>
      </c>
      <c r="E40">
        <v>43216.0</v>
      </c>
      <c r="F40">
        <v>43223.0</v>
      </c>
      <c r="G40">
        <v>7.0</v>
      </c>
      <c r="H40">
        <v>5.462012320328542</v>
      </c>
      <c r="I40" t="s">
        <v>118</v>
      </c>
      <c r="J40" t="s">
        <v>111</v>
      </c>
      <c r="K40">
        <v>5.0</v>
      </c>
      <c r="L40">
        <v>0.0</v>
      </c>
      <c r="M40">
        <v>4.0</v>
      </c>
      <c r="N40">
        <v>0.0</v>
      </c>
      <c r="O40">
        <v>2.0</v>
      </c>
      <c r="P40">
        <v>0.0</v>
      </c>
      <c r="R40">
        <v>0.7777777777777778</v>
      </c>
      <c r="S40">
        <v>1.0</v>
      </c>
    </row>
    <row r="41" ht="13.5" customHeight="1">
      <c r="A41">
        <v>71.0</v>
      </c>
      <c r="B41" t="s">
        <v>284</v>
      </c>
      <c r="C41" t="s">
        <v>261</v>
      </c>
      <c r="D41">
        <v>41275.0</v>
      </c>
      <c r="E41">
        <v>43228.0</v>
      </c>
      <c r="F41">
        <v>43234.0</v>
      </c>
      <c r="G41">
        <v>6.0</v>
      </c>
      <c r="H41">
        <v>5.35</v>
      </c>
      <c r="I41" t="s">
        <v>246</v>
      </c>
      <c r="J41" t="s">
        <v>128</v>
      </c>
      <c r="K41">
        <v>5.0</v>
      </c>
      <c r="L41">
        <v>0.0</v>
      </c>
      <c r="M41">
        <v>6.0</v>
      </c>
      <c r="N41">
        <v>1.0</v>
      </c>
      <c r="O41">
        <v>3.0</v>
      </c>
      <c r="P41">
        <v>0.0</v>
      </c>
      <c r="R41">
        <v>1.0</v>
      </c>
      <c r="S41">
        <v>0.6666666666666666</v>
      </c>
      <c r="X41">
        <v>1.0</v>
      </c>
      <c r="Y41">
        <v>1.0</v>
      </c>
      <c r="Z41" s="1">
        <v>1.0</v>
      </c>
      <c r="AA41" s="1">
        <v>1.0</v>
      </c>
      <c r="AB41" s="1">
        <v>1.0</v>
      </c>
    </row>
    <row r="42" ht="13.5" customHeight="1">
      <c r="A42">
        <v>18.0</v>
      </c>
      <c r="B42" t="s">
        <v>138</v>
      </c>
      <c r="C42" t="s">
        <v>79</v>
      </c>
      <c r="D42">
        <v>41219.0</v>
      </c>
      <c r="E42">
        <v>43126.0</v>
      </c>
      <c r="F42">
        <v>43129.0</v>
      </c>
      <c r="G42">
        <v>3.0</v>
      </c>
      <c r="H42">
        <v>5.221081451060917</v>
      </c>
      <c r="I42" t="s">
        <v>41</v>
      </c>
      <c r="J42" t="s">
        <v>139</v>
      </c>
      <c r="K42">
        <v>5.0</v>
      </c>
      <c r="L42">
        <v>1.0</v>
      </c>
      <c r="M42">
        <v>6.0</v>
      </c>
      <c r="N42">
        <v>1.0</v>
      </c>
      <c r="O42">
        <v>6.0</v>
      </c>
      <c r="P42">
        <v>0.0</v>
      </c>
      <c r="R42">
        <v>1.0</v>
      </c>
      <c r="S42">
        <v>1.0</v>
      </c>
      <c r="X42">
        <v>2.0</v>
      </c>
      <c r="Y42">
        <v>1.0</v>
      </c>
      <c r="Z42" s="1">
        <v>1.0</v>
      </c>
      <c r="AA42" s="1">
        <v>1.0</v>
      </c>
      <c r="AB42" s="1">
        <v>1.0</v>
      </c>
    </row>
    <row r="43" ht="13.5" customHeight="1">
      <c r="A43">
        <v>70.0</v>
      </c>
      <c r="B43" t="s">
        <v>280</v>
      </c>
      <c r="C43" t="s">
        <v>55</v>
      </c>
      <c r="D43">
        <v>41256.0</v>
      </c>
      <c r="E43">
        <v>43228.0</v>
      </c>
      <c r="F43">
        <v>43234.0</v>
      </c>
      <c r="G43">
        <v>6.0</v>
      </c>
      <c r="H43">
        <v>5.4</v>
      </c>
      <c r="I43" t="s">
        <v>246</v>
      </c>
      <c r="J43" t="s">
        <v>125</v>
      </c>
      <c r="K43">
        <v>5.0</v>
      </c>
      <c r="L43">
        <v>1.0</v>
      </c>
      <c r="M43">
        <v>3.0</v>
      </c>
      <c r="N43">
        <v>1.0</v>
      </c>
      <c r="O43">
        <v>4.0</v>
      </c>
      <c r="P43">
        <v>0.0</v>
      </c>
      <c r="R43">
        <v>0.6666666666666666</v>
      </c>
      <c r="S43">
        <v>0.6666666666666666</v>
      </c>
      <c r="X43">
        <v>3.0</v>
      </c>
      <c r="Y43">
        <v>1.0</v>
      </c>
      <c r="Z43" s="1">
        <v>1.0</v>
      </c>
      <c r="AA43" s="1">
        <v>1.0</v>
      </c>
      <c r="AB43" s="1">
        <v>1.0</v>
      </c>
    </row>
    <row r="44" ht="13.5" customHeight="1">
      <c r="A44">
        <v>43.0</v>
      </c>
      <c r="B44" t="s">
        <v>207</v>
      </c>
      <c r="C44" t="s">
        <v>79</v>
      </c>
      <c r="D44">
        <v>41054.0</v>
      </c>
      <c r="E44">
        <v>43160.0</v>
      </c>
      <c r="F44">
        <v>43164.0</v>
      </c>
      <c r="G44">
        <v>4.0</v>
      </c>
      <c r="H44">
        <v>5.77</v>
      </c>
      <c r="I44" t="s">
        <v>41</v>
      </c>
      <c r="J44" t="s">
        <v>136</v>
      </c>
      <c r="K44">
        <v>6.0</v>
      </c>
      <c r="L44">
        <v>0.0</v>
      </c>
      <c r="M44">
        <v>5.0</v>
      </c>
      <c r="N44">
        <v>0.0</v>
      </c>
      <c r="O44">
        <v>2.0</v>
      </c>
      <c r="P44">
        <v>0.0</v>
      </c>
      <c r="R44">
        <v>1.0</v>
      </c>
      <c r="S44">
        <v>1.0</v>
      </c>
      <c r="X44">
        <v>4.0</v>
      </c>
      <c r="Y44" s="1">
        <v>1.0</v>
      </c>
      <c r="Z44" s="1">
        <v>1.0</v>
      </c>
      <c r="AA44" s="1">
        <v>1.0</v>
      </c>
      <c r="AB44" s="1">
        <v>1.0</v>
      </c>
    </row>
    <row r="45" ht="13.5" customHeight="1">
      <c r="A45">
        <v>68.0</v>
      </c>
      <c r="B45" t="s">
        <v>274</v>
      </c>
      <c r="C45" t="s">
        <v>186</v>
      </c>
      <c r="D45">
        <v>41178.0</v>
      </c>
      <c r="E45">
        <v>43228.0</v>
      </c>
      <c r="F45">
        <v>43234.0</v>
      </c>
      <c r="G45">
        <v>6.0</v>
      </c>
      <c r="H45">
        <v>5.62</v>
      </c>
      <c r="I45" t="s">
        <v>246</v>
      </c>
      <c r="J45" t="s">
        <v>275</v>
      </c>
      <c r="K45">
        <v>6.0</v>
      </c>
      <c r="L45">
        <v>0.0</v>
      </c>
      <c r="M45">
        <v>6.0</v>
      </c>
      <c r="N45">
        <v>1.0</v>
      </c>
      <c r="O45">
        <v>2.0</v>
      </c>
      <c r="P45">
        <v>0.0</v>
      </c>
      <c r="R45">
        <v>1.0</v>
      </c>
      <c r="S45">
        <v>0.6666666666666666</v>
      </c>
      <c r="X45" s="1">
        <v>5.0</v>
      </c>
      <c r="Y45" s="1">
        <v>1.0</v>
      </c>
      <c r="Z45" s="1">
        <v>1.0</v>
      </c>
      <c r="AA45" s="1">
        <v>1.0</v>
      </c>
      <c r="AB45" s="1">
        <v>1.0</v>
      </c>
    </row>
    <row r="46" ht="13.5" customHeight="1">
      <c r="A46">
        <v>69.0</v>
      </c>
      <c r="B46" t="s">
        <v>277</v>
      </c>
      <c r="C46" t="s">
        <v>186</v>
      </c>
      <c r="D46">
        <v>41250.0</v>
      </c>
      <c r="E46">
        <v>43228.0</v>
      </c>
      <c r="F46">
        <v>43234.0</v>
      </c>
      <c r="G46">
        <v>6.0</v>
      </c>
      <c r="H46">
        <v>5.42</v>
      </c>
      <c r="I46" t="s">
        <v>246</v>
      </c>
      <c r="J46" t="s">
        <v>122</v>
      </c>
      <c r="K46">
        <v>6.0</v>
      </c>
      <c r="L46">
        <v>0.0</v>
      </c>
      <c r="M46">
        <v>6.0</v>
      </c>
      <c r="N46">
        <v>0.0</v>
      </c>
      <c r="O46">
        <v>6.0</v>
      </c>
      <c r="P46">
        <v>1.0</v>
      </c>
      <c r="R46">
        <v>0.6666666666666666</v>
      </c>
      <c r="S46">
        <v>1.0</v>
      </c>
      <c r="X46" s="1">
        <v>6.0</v>
      </c>
      <c r="Y46" s="1">
        <v>1.0</v>
      </c>
      <c r="Z46" s="1">
        <v>1.0</v>
      </c>
      <c r="AA46" s="1">
        <v>1.0</v>
      </c>
      <c r="AB46" s="1">
        <v>1.0</v>
      </c>
    </row>
    <row r="47" ht="13.5" customHeight="1">
      <c r="A47">
        <v>33.0</v>
      </c>
      <c r="B47" t="s">
        <v>183</v>
      </c>
      <c r="C47" t="s">
        <v>55</v>
      </c>
      <c r="D47">
        <v>41816.0</v>
      </c>
      <c r="E47">
        <v>43147.0</v>
      </c>
      <c r="F47">
        <v>43153.0</v>
      </c>
      <c r="G47">
        <v>6.0</v>
      </c>
      <c r="H47">
        <v>3.64</v>
      </c>
      <c r="I47" t="s">
        <v>118</v>
      </c>
      <c r="J47" t="s">
        <v>101</v>
      </c>
      <c r="K47">
        <v>6.0</v>
      </c>
      <c r="L47">
        <v>1.0</v>
      </c>
      <c r="M47" t="s">
        <v>305</v>
      </c>
      <c r="N47" t="s">
        <v>305</v>
      </c>
      <c r="O47" t="s">
        <v>305</v>
      </c>
      <c r="P47" t="s">
        <v>305</v>
      </c>
      <c r="R47">
        <v>0.8888888888888888</v>
      </c>
      <c r="S47">
        <v>0.6666666666666666</v>
      </c>
      <c r="X47" s="1">
        <v>7.0</v>
      </c>
      <c r="Y47" s="1">
        <v>1.0</v>
      </c>
      <c r="Z47" s="1">
        <v>1.0</v>
      </c>
      <c r="AA47" s="1">
        <v>1.0</v>
      </c>
      <c r="AB47" s="1">
        <v>1.0</v>
      </c>
    </row>
    <row r="48" ht="13.5" customHeight="1">
      <c r="X48" s="1">
        <v>8.0</v>
      </c>
      <c r="Y48" s="1">
        <v>1.0</v>
      </c>
      <c r="Z48" s="1">
        <v>1.0</v>
      </c>
      <c r="AA48" s="1">
        <v>1.0</v>
      </c>
      <c r="AB48" s="1">
        <v>1.0</v>
      </c>
    </row>
    <row r="49" ht="13.5" customHeight="1">
      <c r="X49" s="1">
        <v>9.0</v>
      </c>
      <c r="Y49" s="1">
        <v>1.0</v>
      </c>
      <c r="Z49" s="1">
        <v>1.0</v>
      </c>
      <c r="AA49" s="1">
        <v>1.0</v>
      </c>
      <c r="AB49" s="1">
        <v>1.0</v>
      </c>
    </row>
    <row r="50" ht="13.5" customHeight="1">
      <c r="X50" s="1">
        <v>10.0</v>
      </c>
      <c r="Y50" s="1">
        <v>1.0</v>
      </c>
      <c r="Z50" s="1">
        <v>1.0</v>
      </c>
      <c r="AA50" s="1">
        <v>1.0</v>
      </c>
      <c r="AB50" s="1">
        <v>1.0</v>
      </c>
    </row>
    <row r="51" ht="13.5" customHeight="1">
      <c r="X51" s="1">
        <v>11.0</v>
      </c>
      <c r="Y51" s="1">
        <v>1.0</v>
      </c>
      <c r="Z51" s="1">
        <v>1.0</v>
      </c>
      <c r="AA51" s="1">
        <v>1.0</v>
      </c>
      <c r="AB51" s="1">
        <v>1.0</v>
      </c>
    </row>
    <row r="52" ht="13.5" customHeight="1">
      <c r="I52" t="s">
        <v>342</v>
      </c>
      <c r="X52" s="1">
        <v>12.0</v>
      </c>
      <c r="Y52" s="1">
        <v>1.0</v>
      </c>
      <c r="Z52" s="1">
        <v>1.0</v>
      </c>
      <c r="AA52" s="1">
        <v>0.0</v>
      </c>
      <c r="AB52" s="1">
        <v>1.0</v>
      </c>
    </row>
    <row r="53" ht="13.5" customHeight="1">
      <c r="H53">
        <f>AVERAGE(H2:H26)</f>
        <v>4.885577771</v>
      </c>
      <c r="J53" s="48" t="s">
        <v>343</v>
      </c>
      <c r="K53">
        <v>25.0</v>
      </c>
      <c r="L53">
        <f>SUM(L2:L26)</f>
        <v>14</v>
      </c>
      <c r="M53">
        <f t="shared" ref="M53:M54" si="1">L53/K53</f>
        <v>0.56</v>
      </c>
      <c r="X53" s="1">
        <v>13.0</v>
      </c>
      <c r="Y53" s="1">
        <v>1.0</v>
      </c>
      <c r="Z53" s="1">
        <v>1.0</v>
      </c>
      <c r="AA53" s="1">
        <v>0.0</v>
      </c>
      <c r="AB53" s="1">
        <v>1.0</v>
      </c>
    </row>
    <row r="54" ht="13.5" customHeight="1">
      <c r="H54">
        <f>AVERAGE(H27:H47)</f>
        <v>5.249184695</v>
      </c>
      <c r="J54">
        <v>3456.0</v>
      </c>
      <c r="K54">
        <v>21.0</v>
      </c>
      <c r="L54">
        <f>SUM(L27:L47)</f>
        <v>7</v>
      </c>
      <c r="M54" s="1">
        <f t="shared" si="1"/>
        <v>0.3333333333</v>
      </c>
      <c r="Q54" t="s">
        <v>344</v>
      </c>
      <c r="R54" t="s">
        <v>345</v>
      </c>
      <c r="S54" s="54">
        <v>0.56</v>
      </c>
      <c r="X54" s="1">
        <v>14.0</v>
      </c>
      <c r="Y54" s="1">
        <v>1.0</v>
      </c>
      <c r="Z54" s="1">
        <v>1.0</v>
      </c>
      <c r="AA54" s="1">
        <v>0.0</v>
      </c>
      <c r="AB54" s="1">
        <v>1.0</v>
      </c>
    </row>
    <row r="55" ht="13.5" customHeight="1">
      <c r="R55" t="s">
        <v>346</v>
      </c>
      <c r="S55" s="54">
        <v>0.33</v>
      </c>
      <c r="X55" s="1">
        <v>15.0</v>
      </c>
      <c r="Y55" s="1">
        <v>1.0</v>
      </c>
      <c r="Z55" s="1">
        <v>1.0</v>
      </c>
      <c r="AA55" s="1">
        <v>0.0</v>
      </c>
      <c r="AB55" s="1">
        <v>1.0</v>
      </c>
    </row>
    <row r="56" ht="13.5" customHeight="1">
      <c r="G56" t="s">
        <v>347</v>
      </c>
      <c r="Q56" t="s">
        <v>47</v>
      </c>
      <c r="R56" s="1" t="s">
        <v>345</v>
      </c>
      <c r="S56" s="54">
        <v>0.77</v>
      </c>
      <c r="X56" s="1">
        <v>16.0</v>
      </c>
      <c r="Y56" s="1">
        <v>1.0</v>
      </c>
      <c r="Z56" s="1">
        <v>1.0</v>
      </c>
      <c r="AB56" s="1">
        <v>1.0</v>
      </c>
    </row>
    <row r="57" ht="13.5" customHeight="1">
      <c r="R57" s="1" t="s">
        <v>346</v>
      </c>
      <c r="S57" s="54">
        <v>0.56</v>
      </c>
      <c r="X57" s="1">
        <v>17.0</v>
      </c>
      <c r="Y57" s="1">
        <v>1.0</v>
      </c>
      <c r="Z57" s="1">
        <v>1.0</v>
      </c>
      <c r="AB57" s="1">
        <v>1.0</v>
      </c>
    </row>
    <row r="58" ht="13.5" customHeight="1">
      <c r="I58" t="s">
        <v>348</v>
      </c>
      <c r="Q58" t="s">
        <v>349</v>
      </c>
      <c r="R58" s="1" t="s">
        <v>345</v>
      </c>
      <c r="S58" s="54">
        <v>0.66</v>
      </c>
      <c r="U58">
        <f>Y98/SQRT(47)</f>
        <v>0.06986570801</v>
      </c>
      <c r="X58" s="1">
        <v>18.0</v>
      </c>
      <c r="Y58" s="1">
        <v>1.0</v>
      </c>
      <c r="Z58" s="1">
        <v>1.0</v>
      </c>
      <c r="AA58">
        <f>STDEV(AA41:AA55)</f>
        <v>0.4577377082</v>
      </c>
      <c r="AB58" s="1">
        <v>0.0</v>
      </c>
    </row>
    <row r="59" ht="13.5" customHeight="1">
      <c r="J59" t="s">
        <v>350</v>
      </c>
      <c r="K59">
        <v>22.0</v>
      </c>
      <c r="L59">
        <v>17.0</v>
      </c>
      <c r="M59">
        <v>0.7727272727272727</v>
      </c>
      <c r="R59" s="1" t="s">
        <v>346</v>
      </c>
      <c r="S59" s="54">
        <v>0.47</v>
      </c>
      <c r="U59">
        <f>Z98/SQRT(53)</f>
        <v>0.06928122613</v>
      </c>
      <c r="X59" s="1">
        <v>19.0</v>
      </c>
      <c r="Y59" s="1">
        <v>1.0</v>
      </c>
      <c r="Z59" s="1">
        <v>1.0</v>
      </c>
      <c r="AB59" s="1">
        <v>0.0</v>
      </c>
    </row>
    <row r="60" ht="13.5" customHeight="1">
      <c r="J60">
        <v>456.0</v>
      </c>
      <c r="K60">
        <v>32.0</v>
      </c>
      <c r="L60">
        <v>18.0</v>
      </c>
      <c r="M60">
        <v>0.5625</v>
      </c>
      <c r="X60" s="1">
        <v>20.0</v>
      </c>
      <c r="Y60" s="1">
        <v>1.0</v>
      </c>
      <c r="Z60" s="1">
        <v>1.0</v>
      </c>
      <c r="AB60" s="1">
        <v>0.0</v>
      </c>
    </row>
    <row r="61" ht="13.5" customHeight="1">
      <c r="Q61" t="s">
        <v>351</v>
      </c>
      <c r="R61" s="1" t="s">
        <v>345</v>
      </c>
      <c r="S61" s="54">
        <v>0.733</v>
      </c>
      <c r="T61" s="1"/>
      <c r="U61" s="1">
        <f>AA58/SQRT(15)</f>
        <v>0.1181873681</v>
      </c>
      <c r="X61" s="1">
        <v>21.0</v>
      </c>
      <c r="Y61" s="1">
        <v>1.0</v>
      </c>
      <c r="Z61" s="1">
        <v>1.0</v>
      </c>
      <c r="AB61" s="1">
        <v>0.0</v>
      </c>
    </row>
    <row r="62" ht="13.5" customHeight="1">
      <c r="R62" s="1" t="s">
        <v>346</v>
      </c>
      <c r="S62" s="54">
        <v>0.435</v>
      </c>
      <c r="T62" s="1"/>
      <c r="U62" s="1">
        <f>AB85/SQRT(39)</f>
        <v>0.08044135839</v>
      </c>
      <c r="X62" s="1">
        <v>22.0</v>
      </c>
      <c r="Y62" s="1">
        <v>1.0</v>
      </c>
      <c r="Z62" s="1">
        <v>1.0</v>
      </c>
      <c r="AB62" s="1">
        <v>0.0</v>
      </c>
    </row>
    <row r="63" ht="13.5" customHeight="1">
      <c r="X63" s="1">
        <v>23.0</v>
      </c>
      <c r="Y63" s="1">
        <v>1.0</v>
      </c>
      <c r="Z63" s="1">
        <v>1.0</v>
      </c>
      <c r="AB63" s="1">
        <v>0.0</v>
      </c>
    </row>
    <row r="64" ht="13.5" customHeight="1">
      <c r="J64">
        <f t="shared" ref="J64:J65" si="3">K64-L64</f>
        <v>16</v>
      </c>
      <c r="K64">
        <f t="shared" ref="K64:L64" si="2">SUM(K53,K59)</f>
        <v>47</v>
      </c>
      <c r="L64" s="1">
        <f t="shared" si="2"/>
        <v>31</v>
      </c>
      <c r="M64" s="1">
        <f t="shared" ref="M64:M65" si="5">L64/K64</f>
        <v>0.6595744681</v>
      </c>
      <c r="X64" s="1">
        <v>24.0</v>
      </c>
      <c r="Y64" s="1">
        <v>1.0</v>
      </c>
      <c r="Z64" s="1">
        <v>1.0</v>
      </c>
      <c r="AB64" s="1">
        <v>0.0</v>
      </c>
    </row>
    <row r="65" ht="13.5" customHeight="1">
      <c r="J65" s="1">
        <f t="shared" si="3"/>
        <v>28</v>
      </c>
      <c r="K65" s="1">
        <f t="shared" ref="K65:L65" si="4">SUM(K54,K60)</f>
        <v>53</v>
      </c>
      <c r="L65" s="1">
        <f t="shared" si="4"/>
        <v>25</v>
      </c>
      <c r="M65" s="1">
        <f t="shared" si="5"/>
        <v>0.4716981132</v>
      </c>
      <c r="X65" s="1">
        <v>25.0</v>
      </c>
      <c r="Y65" s="1">
        <v>1.0</v>
      </c>
      <c r="Z65" s="1">
        <v>1.0</v>
      </c>
      <c r="AB65" s="1">
        <v>0.0</v>
      </c>
    </row>
    <row r="66" ht="13.5" customHeight="1">
      <c r="X66" s="1">
        <v>26.0</v>
      </c>
      <c r="Y66" s="1">
        <v>1.0</v>
      </c>
      <c r="Z66" s="1">
        <v>0.0</v>
      </c>
      <c r="AB66" s="1">
        <v>0.0</v>
      </c>
    </row>
    <row r="67" ht="13.5" customHeight="1">
      <c r="X67" s="1">
        <v>27.0</v>
      </c>
      <c r="Y67" s="1">
        <v>1.0</v>
      </c>
      <c r="Z67" s="1">
        <v>0.0</v>
      </c>
      <c r="AB67" s="1">
        <v>0.0</v>
      </c>
    </row>
    <row r="68" ht="13.5" customHeight="1">
      <c r="X68" s="1">
        <v>28.0</v>
      </c>
      <c r="Y68" s="1">
        <v>1.0</v>
      </c>
      <c r="Z68" s="1">
        <v>0.0</v>
      </c>
      <c r="AB68" s="1">
        <v>0.0</v>
      </c>
    </row>
    <row r="69" ht="13.5" customHeight="1">
      <c r="X69" s="1">
        <v>29.0</v>
      </c>
      <c r="Y69" s="1">
        <v>1.0</v>
      </c>
      <c r="Z69" s="1">
        <v>0.0</v>
      </c>
      <c r="AB69" s="1">
        <v>0.0</v>
      </c>
    </row>
    <row r="70" ht="13.5" customHeight="1">
      <c r="X70" s="1">
        <v>30.0</v>
      </c>
      <c r="Y70" s="1">
        <v>1.0</v>
      </c>
      <c r="Z70" s="1">
        <v>0.0</v>
      </c>
      <c r="AB70" s="1">
        <v>0.0</v>
      </c>
    </row>
    <row r="71" ht="13.5" customHeight="1">
      <c r="X71" s="1">
        <v>31.0</v>
      </c>
      <c r="Y71" s="1">
        <v>1.0</v>
      </c>
      <c r="Z71" s="1">
        <v>0.0</v>
      </c>
      <c r="AB71" s="1">
        <v>0.0</v>
      </c>
    </row>
    <row r="72" ht="13.5" customHeight="1">
      <c r="X72" s="1">
        <v>32.0</v>
      </c>
      <c r="Y72" s="1">
        <v>0.0</v>
      </c>
      <c r="Z72" s="1">
        <v>0.0</v>
      </c>
      <c r="AB72" s="1">
        <v>0.0</v>
      </c>
    </row>
    <row r="73" ht="13.5" customHeight="1">
      <c r="X73" s="1">
        <v>33.0</v>
      </c>
      <c r="Y73" s="1">
        <v>0.0</v>
      </c>
      <c r="Z73" s="1">
        <v>0.0</v>
      </c>
      <c r="AB73" s="1">
        <v>0.0</v>
      </c>
    </row>
    <row r="74" ht="13.5" customHeight="1">
      <c r="X74" s="1">
        <v>34.0</v>
      </c>
      <c r="Y74" s="1">
        <v>0.0</v>
      </c>
      <c r="Z74" s="1">
        <v>0.0</v>
      </c>
      <c r="AB74" s="1">
        <v>0.0</v>
      </c>
    </row>
    <row r="75" ht="13.5" customHeight="1">
      <c r="X75" s="1">
        <v>35.0</v>
      </c>
      <c r="Y75" s="1">
        <v>0.0</v>
      </c>
      <c r="Z75" s="1">
        <v>0.0</v>
      </c>
      <c r="AB75" s="1">
        <v>0.0</v>
      </c>
    </row>
    <row r="76" ht="13.5" customHeight="1">
      <c r="X76" s="1">
        <v>36.0</v>
      </c>
      <c r="Y76" s="1">
        <v>0.0</v>
      </c>
      <c r="Z76" s="1">
        <v>0.0</v>
      </c>
      <c r="AB76" s="1">
        <v>0.0</v>
      </c>
    </row>
    <row r="77" ht="13.5" customHeight="1">
      <c r="X77" s="1">
        <v>37.0</v>
      </c>
      <c r="Y77" s="1">
        <v>0.0</v>
      </c>
      <c r="Z77" s="1">
        <v>0.0</v>
      </c>
      <c r="AB77" s="1">
        <v>0.0</v>
      </c>
    </row>
    <row r="78" ht="13.5" customHeight="1">
      <c r="X78" s="1">
        <v>38.0</v>
      </c>
      <c r="Y78" s="1">
        <v>0.0</v>
      </c>
      <c r="Z78" s="1">
        <v>0.0</v>
      </c>
      <c r="AB78" s="1">
        <v>0.0</v>
      </c>
    </row>
    <row r="79" ht="13.5" customHeight="1">
      <c r="X79" s="1">
        <v>39.0</v>
      </c>
      <c r="Y79" s="1">
        <v>0.0</v>
      </c>
      <c r="Z79" s="1">
        <v>0.0</v>
      </c>
      <c r="AB79" s="1">
        <v>0.0</v>
      </c>
    </row>
    <row r="80" ht="13.5" customHeight="1">
      <c r="X80" s="1">
        <v>40.0</v>
      </c>
      <c r="Y80" s="1">
        <v>0.0</v>
      </c>
      <c r="Z80" s="1">
        <v>0.0</v>
      </c>
    </row>
    <row r="81" ht="13.5" customHeight="1">
      <c r="X81" s="1">
        <v>41.0</v>
      </c>
      <c r="Y81" s="1">
        <v>0.0</v>
      </c>
      <c r="Z81" s="1">
        <v>0.0</v>
      </c>
    </row>
    <row r="82" ht="13.5" customHeight="1">
      <c r="X82" s="1">
        <v>42.0</v>
      </c>
      <c r="Y82" s="1">
        <v>0.0</v>
      </c>
      <c r="Z82" s="1">
        <v>0.0</v>
      </c>
    </row>
    <row r="83" ht="13.5" customHeight="1">
      <c r="X83" s="1">
        <v>43.0</v>
      </c>
      <c r="Y83" s="1">
        <v>0.0</v>
      </c>
      <c r="Z83" s="1">
        <v>0.0</v>
      </c>
    </row>
    <row r="84" ht="13.5" customHeight="1">
      <c r="X84" s="1">
        <v>44.0</v>
      </c>
      <c r="Y84" s="1">
        <v>0.0</v>
      </c>
      <c r="Z84" s="1">
        <v>0.0</v>
      </c>
    </row>
    <row r="85" ht="13.5" customHeight="1">
      <c r="X85" s="1">
        <v>45.0</v>
      </c>
      <c r="Y85" s="1">
        <v>0.0</v>
      </c>
      <c r="Z85" s="1">
        <v>0.0</v>
      </c>
      <c r="AB85">
        <f>STDEV(AB41:AB79)</f>
        <v>0.5023561221</v>
      </c>
    </row>
    <row r="86" ht="13.5" customHeight="1">
      <c r="X86" s="1">
        <v>46.0</v>
      </c>
      <c r="Y86" s="1">
        <v>0.0</v>
      </c>
      <c r="Z86" s="1">
        <v>0.0</v>
      </c>
    </row>
    <row r="87" ht="13.5" customHeight="1">
      <c r="X87" s="1">
        <v>47.0</v>
      </c>
      <c r="Y87" s="1">
        <v>0.0</v>
      </c>
      <c r="Z87" s="1">
        <v>0.0</v>
      </c>
    </row>
    <row r="88" ht="13.5" customHeight="1">
      <c r="X88" s="1">
        <v>48.0</v>
      </c>
      <c r="Z88" s="1">
        <v>0.0</v>
      </c>
    </row>
    <row r="89" ht="13.5" customHeight="1">
      <c r="X89" s="1">
        <v>49.0</v>
      </c>
      <c r="Z89" s="1">
        <v>0.0</v>
      </c>
    </row>
    <row r="90" ht="13.5" customHeight="1">
      <c r="X90" s="1">
        <v>50.0</v>
      </c>
      <c r="Z90" s="1">
        <v>0.0</v>
      </c>
    </row>
    <row r="91" ht="13.5" customHeight="1">
      <c r="X91" s="1">
        <v>51.0</v>
      </c>
      <c r="Z91" s="1">
        <v>0.0</v>
      </c>
    </row>
    <row r="92" ht="13.5" customHeight="1">
      <c r="X92" s="1">
        <v>52.0</v>
      </c>
      <c r="Z92" s="1">
        <v>0.0</v>
      </c>
    </row>
    <row r="93" ht="13.5" customHeight="1">
      <c r="X93" s="1">
        <v>53.0</v>
      </c>
      <c r="Z93" s="1">
        <v>0.0</v>
      </c>
    </row>
    <row r="94" ht="13.5" customHeight="1"/>
    <row r="95" ht="13.5" customHeight="1"/>
    <row r="96" ht="13.5" customHeight="1"/>
    <row r="97" ht="13.5" customHeight="1"/>
    <row r="98" ht="13.5" customHeight="1">
      <c r="Y98">
        <f t="shared" ref="Y98:Z98" si="6">STDEV(Y41:Y87)</f>
        <v>0.4789751625</v>
      </c>
      <c r="Z98" s="1">
        <f t="shared" si="6"/>
        <v>0.5043749395</v>
      </c>
    </row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10.71"/>
    <col customWidth="1" min="11" max="12" width="1.0"/>
    <col customWidth="1" min="13" max="14" width="10.71"/>
    <col customWidth="1" min="15" max="16" width="0.86"/>
    <col customWidth="1" min="17" max="26" width="10.71"/>
  </cols>
  <sheetData>
    <row r="1" ht="13.5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302</v>
      </c>
      <c r="L1" t="s">
        <v>52</v>
      </c>
      <c r="M1" t="s">
        <v>303</v>
      </c>
      <c r="N1" t="s">
        <v>53</v>
      </c>
      <c r="O1" t="s">
        <v>304</v>
      </c>
      <c r="P1" t="s">
        <v>56</v>
      </c>
      <c r="R1" t="s">
        <v>57</v>
      </c>
      <c r="S1" t="s">
        <v>58</v>
      </c>
    </row>
    <row r="2" ht="13.5" customHeight="1">
      <c r="A2">
        <v>24.0</v>
      </c>
      <c r="B2" t="s">
        <v>148</v>
      </c>
      <c r="C2" t="s">
        <v>79</v>
      </c>
      <c r="D2">
        <v>41751.0</v>
      </c>
      <c r="E2">
        <v>43133.0</v>
      </c>
      <c r="F2">
        <v>43136.0</v>
      </c>
      <c r="G2">
        <v>3.0</v>
      </c>
      <c r="H2">
        <v>3.783709787816564</v>
      </c>
      <c r="I2" t="s">
        <v>118</v>
      </c>
      <c r="J2" t="s">
        <v>149</v>
      </c>
      <c r="K2">
        <v>1.0</v>
      </c>
      <c r="L2">
        <v>0.0</v>
      </c>
      <c r="M2">
        <v>0.0</v>
      </c>
      <c r="N2">
        <v>0.0</v>
      </c>
      <c r="O2">
        <v>1.0</v>
      </c>
      <c r="P2">
        <v>1.0</v>
      </c>
      <c r="R2">
        <v>0.8888888888888888</v>
      </c>
      <c r="S2">
        <v>0.3333333333333333</v>
      </c>
    </row>
    <row r="3" ht="13.5" customHeight="1">
      <c r="A3">
        <v>28.0</v>
      </c>
      <c r="B3" t="s">
        <v>165</v>
      </c>
      <c r="C3" t="s">
        <v>79</v>
      </c>
      <c r="D3">
        <v>41500.0</v>
      </c>
      <c r="E3">
        <v>43133.0</v>
      </c>
      <c r="F3">
        <v>43140.0</v>
      </c>
      <c r="G3">
        <v>7.0</v>
      </c>
      <c r="H3">
        <v>4.470910335386721</v>
      </c>
      <c r="I3" t="s">
        <v>118</v>
      </c>
      <c r="J3" t="s">
        <v>166</v>
      </c>
      <c r="K3">
        <v>1.0</v>
      </c>
      <c r="L3">
        <v>0.0</v>
      </c>
      <c r="M3">
        <v>0.0</v>
      </c>
      <c r="N3">
        <v>0.0</v>
      </c>
      <c r="O3">
        <v>1.0</v>
      </c>
      <c r="P3">
        <v>1.0</v>
      </c>
      <c r="R3">
        <v>0.7777777777777778</v>
      </c>
      <c r="S3">
        <v>0.3333333333333333</v>
      </c>
    </row>
    <row r="4" ht="13.5" customHeight="1">
      <c r="A4">
        <v>52.0</v>
      </c>
      <c r="B4" t="s">
        <v>224</v>
      </c>
      <c r="C4" t="s">
        <v>55</v>
      </c>
      <c r="D4">
        <v>41446.0</v>
      </c>
      <c r="E4">
        <v>43199.0</v>
      </c>
      <c r="F4">
        <v>43208.0</v>
      </c>
      <c r="G4">
        <v>9.0</v>
      </c>
      <c r="H4">
        <v>4.8</v>
      </c>
      <c r="I4" t="s">
        <v>41</v>
      </c>
      <c r="J4" t="s">
        <v>197</v>
      </c>
      <c r="K4">
        <v>4.0</v>
      </c>
      <c r="L4">
        <v>0.0</v>
      </c>
      <c r="M4">
        <v>0.0</v>
      </c>
      <c r="N4">
        <v>0.0</v>
      </c>
      <c r="O4">
        <v>0.0</v>
      </c>
      <c r="P4">
        <v>1.0</v>
      </c>
      <c r="R4">
        <v>0.8888888888888888</v>
      </c>
      <c r="S4">
        <v>0.3333333333333333</v>
      </c>
    </row>
    <row r="5" ht="13.5" customHeight="1">
      <c r="A5">
        <v>15.0</v>
      </c>
      <c r="B5" t="s">
        <v>127</v>
      </c>
      <c r="C5" t="s">
        <v>55</v>
      </c>
      <c r="D5">
        <v>41257.0</v>
      </c>
      <c r="E5">
        <v>43077.0</v>
      </c>
      <c r="F5">
        <v>43081.0</v>
      </c>
      <c r="G5">
        <v>4.0</v>
      </c>
      <c r="H5">
        <v>4.982888432580425</v>
      </c>
      <c r="I5" t="s">
        <v>41</v>
      </c>
      <c r="J5" t="s">
        <v>128</v>
      </c>
      <c r="M5">
        <v>0.0</v>
      </c>
      <c r="N5">
        <v>1.0</v>
      </c>
      <c r="O5">
        <v>3.0</v>
      </c>
      <c r="P5">
        <v>1.0</v>
      </c>
      <c r="R5">
        <v>0.7777777777777778</v>
      </c>
      <c r="S5">
        <v>0.6666666666666666</v>
      </c>
    </row>
    <row r="6" ht="13.5" customHeight="1">
      <c r="A6">
        <v>30.0</v>
      </c>
      <c r="B6" t="s">
        <v>180</v>
      </c>
      <c r="C6" t="s">
        <v>79</v>
      </c>
      <c r="D6">
        <v>41538.0</v>
      </c>
      <c r="E6">
        <v>43139.0</v>
      </c>
      <c r="F6">
        <v>43143.0</v>
      </c>
      <c r="G6">
        <v>4.0</v>
      </c>
      <c r="H6">
        <v>4.383299110198494</v>
      </c>
      <c r="I6" t="s">
        <v>118</v>
      </c>
      <c r="J6" t="s">
        <v>181</v>
      </c>
      <c r="K6">
        <v>1.0</v>
      </c>
      <c r="L6">
        <v>1.0</v>
      </c>
      <c r="M6">
        <v>0.0</v>
      </c>
      <c r="N6">
        <v>1.0</v>
      </c>
      <c r="O6">
        <v>0.0</v>
      </c>
      <c r="P6">
        <v>0.0</v>
      </c>
      <c r="R6">
        <v>0.8888888888888888</v>
      </c>
      <c r="S6">
        <v>0.3333333333333333</v>
      </c>
    </row>
    <row r="7" ht="13.5" customHeight="1">
      <c r="A7">
        <v>38.0</v>
      </c>
      <c r="B7" t="s">
        <v>193</v>
      </c>
      <c r="C7" t="s">
        <v>55</v>
      </c>
      <c r="D7">
        <v>41240.0</v>
      </c>
      <c r="E7">
        <v>43154.0</v>
      </c>
      <c r="F7">
        <v>43157.0</v>
      </c>
      <c r="G7">
        <v>3.0</v>
      </c>
      <c r="H7">
        <v>5.24</v>
      </c>
      <c r="I7" t="s">
        <v>118</v>
      </c>
      <c r="J7" t="s">
        <v>125</v>
      </c>
      <c r="K7">
        <v>0.0</v>
      </c>
      <c r="L7">
        <v>1.0</v>
      </c>
      <c r="M7">
        <v>0.0</v>
      </c>
      <c r="N7">
        <v>1.0</v>
      </c>
      <c r="O7">
        <v>0.0</v>
      </c>
      <c r="P7">
        <v>1.0</v>
      </c>
      <c r="R7">
        <v>1.0</v>
      </c>
      <c r="S7">
        <v>0.3333333333333333</v>
      </c>
    </row>
    <row r="8" ht="13.5" customHeight="1">
      <c r="A8">
        <v>73.0</v>
      </c>
      <c r="B8" t="s">
        <v>288</v>
      </c>
      <c r="C8" t="s">
        <v>261</v>
      </c>
      <c r="D8">
        <v>41474.0</v>
      </c>
      <c r="E8">
        <v>43228.0</v>
      </c>
      <c r="F8">
        <v>43234.0</v>
      </c>
      <c r="G8">
        <v>6.0</v>
      </c>
      <c r="H8">
        <v>4.81</v>
      </c>
      <c r="I8" t="s">
        <v>266</v>
      </c>
      <c r="J8" t="s">
        <v>136</v>
      </c>
      <c r="K8">
        <v>1.0</v>
      </c>
      <c r="L8">
        <v>0.0</v>
      </c>
      <c r="M8">
        <v>0.0</v>
      </c>
      <c r="N8">
        <v>1.0</v>
      </c>
      <c r="O8">
        <v>0.0</v>
      </c>
      <c r="P8">
        <v>0.0</v>
      </c>
      <c r="R8">
        <v>0.8888888888888888</v>
      </c>
      <c r="S8">
        <v>0.3333333333333333</v>
      </c>
    </row>
    <row r="9" ht="13.5" customHeight="1">
      <c r="A9">
        <v>10.0</v>
      </c>
      <c r="B9" t="s">
        <v>104</v>
      </c>
      <c r="C9" t="s">
        <v>79</v>
      </c>
      <c r="D9">
        <v>41502.0</v>
      </c>
      <c r="E9">
        <v>43067.0</v>
      </c>
      <c r="F9">
        <v>43070.0</v>
      </c>
      <c r="G9">
        <v>3.0</v>
      </c>
      <c r="H9">
        <v>4.284736481861739</v>
      </c>
      <c r="I9" t="s">
        <v>59</v>
      </c>
      <c r="J9" t="s">
        <v>105</v>
      </c>
      <c r="M9">
        <v>1.0</v>
      </c>
      <c r="N9">
        <v>0.0</v>
      </c>
      <c r="O9">
        <v>4.0</v>
      </c>
      <c r="P9">
        <v>0.0</v>
      </c>
      <c r="R9">
        <v>0.7777777777777778</v>
      </c>
      <c r="S9">
        <v>0.3333333333333333</v>
      </c>
    </row>
    <row r="10" ht="13.5" customHeight="1">
      <c r="A10">
        <v>8.0</v>
      </c>
      <c r="B10" t="s">
        <v>95</v>
      </c>
      <c r="C10" t="s">
        <v>79</v>
      </c>
      <c r="D10">
        <v>43085.0</v>
      </c>
      <c r="E10">
        <v>43056.0</v>
      </c>
      <c r="F10">
        <v>43060.0</v>
      </c>
      <c r="G10">
        <v>4.0</v>
      </c>
      <c r="H10">
        <v>3.920602</v>
      </c>
      <c r="I10" t="s">
        <v>59</v>
      </c>
      <c r="J10" t="s">
        <v>96</v>
      </c>
      <c r="M10">
        <v>1.0</v>
      </c>
      <c r="N10">
        <v>1.0</v>
      </c>
      <c r="O10">
        <v>5.0</v>
      </c>
      <c r="P10">
        <v>0.0</v>
      </c>
      <c r="R10">
        <v>0.8888888888888888</v>
      </c>
      <c r="S10">
        <v>0.3333333333333333</v>
      </c>
    </row>
    <row r="11" ht="13.5" customHeight="1">
      <c r="A11">
        <v>29.0</v>
      </c>
      <c r="B11" t="s">
        <v>172</v>
      </c>
      <c r="C11" t="s">
        <v>79</v>
      </c>
      <c r="D11">
        <v>41439.0</v>
      </c>
      <c r="E11">
        <v>43139.0</v>
      </c>
      <c r="F11">
        <v>43143.0</v>
      </c>
      <c r="G11">
        <v>4.0</v>
      </c>
      <c r="H11">
        <v>4.654346338124572</v>
      </c>
      <c r="I11" t="s">
        <v>118</v>
      </c>
      <c r="J11" t="s">
        <v>175</v>
      </c>
      <c r="K11">
        <v>0.0</v>
      </c>
      <c r="L11">
        <v>0.0</v>
      </c>
      <c r="M11">
        <v>1.0</v>
      </c>
      <c r="N11">
        <v>1.0</v>
      </c>
      <c r="O11">
        <v>0.0</v>
      </c>
      <c r="P11">
        <v>1.0</v>
      </c>
      <c r="R11">
        <v>0.8888888888888888</v>
      </c>
      <c r="S11">
        <v>1.0</v>
      </c>
    </row>
    <row r="12" ht="13.5" customHeight="1">
      <c r="A12">
        <v>75.0</v>
      </c>
      <c r="B12" t="s">
        <v>295</v>
      </c>
      <c r="C12" t="s">
        <v>261</v>
      </c>
      <c r="D12">
        <v>41415.0</v>
      </c>
      <c r="E12">
        <v>43229.0</v>
      </c>
      <c r="F12">
        <v>43234.0</v>
      </c>
      <c r="G12">
        <v>5.0</v>
      </c>
      <c r="H12">
        <v>4.97</v>
      </c>
      <c r="I12" t="s">
        <v>246</v>
      </c>
      <c r="J12" t="s">
        <v>142</v>
      </c>
      <c r="K12">
        <v>1.0</v>
      </c>
      <c r="L12">
        <v>0.0</v>
      </c>
      <c r="M12">
        <v>1.0</v>
      </c>
      <c r="N12">
        <v>1.0</v>
      </c>
      <c r="O12">
        <v>1.0</v>
      </c>
      <c r="P12">
        <v>1.0</v>
      </c>
      <c r="R12">
        <v>0.8888888888888888</v>
      </c>
      <c r="S12">
        <v>0.3333333333333333</v>
      </c>
    </row>
    <row r="13" ht="13.5" customHeight="1">
      <c r="A13">
        <v>26.0</v>
      </c>
      <c r="B13" t="s">
        <v>154</v>
      </c>
      <c r="C13" t="s">
        <v>79</v>
      </c>
      <c r="D13">
        <v>41592.0</v>
      </c>
      <c r="E13">
        <v>43133.0</v>
      </c>
      <c r="F13">
        <v>43136.0</v>
      </c>
      <c r="G13">
        <v>3.0</v>
      </c>
      <c r="H13">
        <v>4.219028062970568</v>
      </c>
      <c r="I13" t="s">
        <v>118</v>
      </c>
      <c r="J13" t="s">
        <v>158</v>
      </c>
      <c r="K13">
        <v>0.0</v>
      </c>
      <c r="L13">
        <v>1.0</v>
      </c>
      <c r="M13">
        <v>2.0</v>
      </c>
      <c r="N13">
        <v>1.0</v>
      </c>
      <c r="O13">
        <v>4.0</v>
      </c>
      <c r="P13">
        <v>1.0</v>
      </c>
      <c r="R13">
        <v>0.8888888888888888</v>
      </c>
      <c r="S13">
        <v>0.0</v>
      </c>
    </row>
    <row r="14" ht="13.5" customHeight="1">
      <c r="A14" t="e">
        <v>#REF!</v>
      </c>
      <c r="B14" t="s">
        <v>192</v>
      </c>
      <c r="C14" t="s">
        <v>55</v>
      </c>
      <c r="D14">
        <v>41251.0</v>
      </c>
      <c r="E14">
        <v>43154.0</v>
      </c>
      <c r="F14">
        <v>43157.0</v>
      </c>
      <c r="G14">
        <v>3.0</v>
      </c>
      <c r="H14">
        <v>5.21</v>
      </c>
      <c r="I14" t="s">
        <v>118</v>
      </c>
      <c r="J14" t="s">
        <v>88</v>
      </c>
      <c r="K14">
        <v>0.0</v>
      </c>
      <c r="L14">
        <v>1.0</v>
      </c>
      <c r="M14">
        <v>2.0</v>
      </c>
      <c r="N14">
        <v>1.0</v>
      </c>
      <c r="O14">
        <v>3.0</v>
      </c>
      <c r="P14">
        <v>0.0</v>
      </c>
      <c r="R14">
        <v>1.0</v>
      </c>
      <c r="S14">
        <v>0.6666666666666666</v>
      </c>
    </row>
    <row r="15" ht="13.5" customHeight="1">
      <c r="A15">
        <v>58.0</v>
      </c>
      <c r="B15" t="s">
        <v>245</v>
      </c>
      <c r="C15" t="s">
        <v>55</v>
      </c>
      <c r="D15">
        <v>41248.0</v>
      </c>
      <c r="E15">
        <v>43213.0</v>
      </c>
      <c r="F15">
        <v>43217.0</v>
      </c>
      <c r="G15">
        <v>4.0</v>
      </c>
      <c r="H15">
        <v>5.383561644</v>
      </c>
      <c r="I15" t="s">
        <v>246</v>
      </c>
      <c r="J15" t="s">
        <v>60</v>
      </c>
      <c r="K15">
        <v>1.0</v>
      </c>
      <c r="L15">
        <v>1.0</v>
      </c>
      <c r="M15">
        <v>2.0</v>
      </c>
      <c r="N15">
        <v>1.0</v>
      </c>
      <c r="O15">
        <v>1.0</v>
      </c>
      <c r="P15">
        <v>1.0</v>
      </c>
      <c r="R15">
        <v>1.0</v>
      </c>
      <c r="S15">
        <v>0.6666666666666666</v>
      </c>
    </row>
    <row r="16" ht="13.5" customHeight="1">
      <c r="A16">
        <v>17.0</v>
      </c>
      <c r="B16" t="s">
        <v>135</v>
      </c>
      <c r="C16" t="s">
        <v>79</v>
      </c>
      <c r="D16">
        <v>41439.0</v>
      </c>
      <c r="E16">
        <v>43077.0</v>
      </c>
      <c r="F16">
        <v>43081.0</v>
      </c>
      <c r="G16">
        <v>4.0</v>
      </c>
      <c r="H16">
        <v>4.484599589322382</v>
      </c>
      <c r="I16" t="s">
        <v>41</v>
      </c>
      <c r="J16" t="s">
        <v>136</v>
      </c>
      <c r="M16">
        <v>3.0</v>
      </c>
      <c r="N16">
        <v>0.0</v>
      </c>
      <c r="O16">
        <v>1.0</v>
      </c>
      <c r="P16">
        <v>0.0</v>
      </c>
      <c r="R16">
        <v>1.0</v>
      </c>
      <c r="S16">
        <v>0.3333333333333333</v>
      </c>
    </row>
    <row r="17" ht="13.5" customHeight="1">
      <c r="A17">
        <v>13.0</v>
      </c>
      <c r="B17" t="s">
        <v>121</v>
      </c>
      <c r="C17" t="s">
        <v>79</v>
      </c>
      <c r="D17">
        <v>41199.0</v>
      </c>
      <c r="E17">
        <v>43077.0</v>
      </c>
      <c r="F17">
        <v>43081.0</v>
      </c>
      <c r="G17">
        <v>4.0</v>
      </c>
      <c r="H17">
        <v>5.1416837782340865</v>
      </c>
      <c r="I17" t="s">
        <v>41</v>
      </c>
      <c r="J17" t="s">
        <v>122</v>
      </c>
      <c r="M17">
        <v>3.0</v>
      </c>
      <c r="N17">
        <v>1.0</v>
      </c>
      <c r="O17">
        <v>3.0</v>
      </c>
      <c r="P17">
        <v>0.0</v>
      </c>
      <c r="R17">
        <v>1.0</v>
      </c>
      <c r="S17">
        <v>0.3333333333333333</v>
      </c>
    </row>
    <row r="18" ht="13.5" customHeight="1">
      <c r="A18">
        <v>14.0</v>
      </c>
      <c r="B18" t="s">
        <v>124</v>
      </c>
      <c r="C18" t="s">
        <v>79</v>
      </c>
      <c r="D18">
        <v>41428.0</v>
      </c>
      <c r="E18">
        <v>43077.0</v>
      </c>
      <c r="F18">
        <v>43081.0</v>
      </c>
      <c r="G18">
        <v>4.0</v>
      </c>
      <c r="H18">
        <v>4.514715947980835</v>
      </c>
      <c r="I18" t="s">
        <v>41</v>
      </c>
      <c r="J18" t="s">
        <v>125</v>
      </c>
      <c r="M18">
        <v>3.0</v>
      </c>
      <c r="N18">
        <v>1.0</v>
      </c>
      <c r="O18">
        <v>3.0</v>
      </c>
      <c r="P18">
        <v>1.0</v>
      </c>
      <c r="R18">
        <v>0.8888888888888888</v>
      </c>
      <c r="S18">
        <v>0.6666666666666666</v>
      </c>
    </row>
    <row r="19" ht="13.5" customHeight="1">
      <c r="A19" t="e">
        <v>#REF!</v>
      </c>
      <c r="B19" t="s">
        <v>182</v>
      </c>
      <c r="C19" t="s">
        <v>55</v>
      </c>
      <c r="D19">
        <v>41612.0</v>
      </c>
      <c r="E19">
        <v>43147.0</v>
      </c>
      <c r="F19">
        <v>43153.0</v>
      </c>
      <c r="G19">
        <v>6.0</v>
      </c>
      <c r="H19">
        <v>4.2</v>
      </c>
      <c r="I19" t="s">
        <v>118</v>
      </c>
      <c r="J19" t="s">
        <v>96</v>
      </c>
      <c r="K19">
        <v>2.0</v>
      </c>
      <c r="L19">
        <v>0.0</v>
      </c>
      <c r="M19">
        <v>3.0</v>
      </c>
      <c r="N19">
        <v>1.0</v>
      </c>
      <c r="O19">
        <v>6.0</v>
      </c>
      <c r="P19">
        <v>1.0</v>
      </c>
      <c r="R19">
        <v>1.0</v>
      </c>
      <c r="S19">
        <v>0.6666666666666666</v>
      </c>
    </row>
    <row r="20" ht="13.5" customHeight="1">
      <c r="A20">
        <v>53.0</v>
      </c>
      <c r="B20" t="s">
        <v>228</v>
      </c>
      <c r="C20" t="s">
        <v>55</v>
      </c>
      <c r="D20">
        <v>41332.0</v>
      </c>
      <c r="E20">
        <v>43199.0</v>
      </c>
      <c r="F20">
        <v>43202.0</v>
      </c>
      <c r="G20">
        <v>3.0</v>
      </c>
      <c r="H20">
        <v>5.49</v>
      </c>
      <c r="I20" t="s">
        <v>41</v>
      </c>
      <c r="J20" t="s">
        <v>161</v>
      </c>
      <c r="K20">
        <v>1.0</v>
      </c>
      <c r="L20">
        <v>0.0</v>
      </c>
      <c r="M20">
        <v>3.0</v>
      </c>
      <c r="N20">
        <v>1.0</v>
      </c>
      <c r="O20">
        <v>2.0</v>
      </c>
      <c r="P20">
        <v>1.0</v>
      </c>
      <c r="R20">
        <v>0.8888888888888888</v>
      </c>
      <c r="S20">
        <v>0.3333333333333333</v>
      </c>
    </row>
    <row r="21" ht="13.5" customHeight="1">
      <c r="A21">
        <v>57.0</v>
      </c>
      <c r="B21" t="s">
        <v>239</v>
      </c>
      <c r="C21" t="s">
        <v>79</v>
      </c>
      <c r="D21">
        <v>41229.0</v>
      </c>
      <c r="E21">
        <v>43213.0</v>
      </c>
      <c r="F21">
        <v>43217.0</v>
      </c>
      <c r="G21">
        <v>4.0</v>
      </c>
      <c r="H21">
        <v>5.435616438</v>
      </c>
      <c r="I21" t="s">
        <v>41</v>
      </c>
      <c r="J21" t="s">
        <v>181</v>
      </c>
      <c r="K21">
        <v>3.0</v>
      </c>
      <c r="L21">
        <v>0.0</v>
      </c>
      <c r="M21">
        <v>3.0</v>
      </c>
      <c r="N21">
        <v>1.0</v>
      </c>
      <c r="O21">
        <v>1.0</v>
      </c>
      <c r="P21">
        <v>1.0</v>
      </c>
      <c r="R21">
        <v>0.7777777777777778</v>
      </c>
      <c r="S21">
        <v>0.6666666666666666</v>
      </c>
    </row>
    <row r="22" ht="13.5" customHeight="1">
      <c r="A22">
        <v>67.0</v>
      </c>
      <c r="B22" t="s">
        <v>271</v>
      </c>
      <c r="C22" t="s">
        <v>186</v>
      </c>
      <c r="D22">
        <v>41471.0</v>
      </c>
      <c r="E22">
        <v>43224.0</v>
      </c>
      <c r="F22">
        <v>43230.0</v>
      </c>
      <c r="G22">
        <v>6.0</v>
      </c>
      <c r="H22">
        <v>4.8</v>
      </c>
      <c r="I22" t="s">
        <v>118</v>
      </c>
      <c r="J22" t="s">
        <v>188</v>
      </c>
      <c r="K22">
        <v>0.0</v>
      </c>
      <c r="L22">
        <v>0.0</v>
      </c>
      <c r="M22">
        <v>3.0</v>
      </c>
      <c r="N22">
        <v>1.0</v>
      </c>
      <c r="O22">
        <v>4.0</v>
      </c>
      <c r="P22">
        <v>0.0</v>
      </c>
      <c r="R22">
        <v>0.4444444444444444</v>
      </c>
      <c r="S22">
        <v>1.0</v>
      </c>
    </row>
    <row r="23" ht="13.5" customHeight="1">
      <c r="A23" s="47">
        <v>70.0</v>
      </c>
      <c r="B23" s="47" t="s">
        <v>280</v>
      </c>
      <c r="C23" s="47" t="s">
        <v>55</v>
      </c>
      <c r="D23" s="47">
        <v>41256.0</v>
      </c>
      <c r="E23" s="47">
        <v>43228.0</v>
      </c>
      <c r="F23" s="47">
        <v>43234.0</v>
      </c>
      <c r="G23" s="47">
        <v>6.0</v>
      </c>
      <c r="H23" s="47">
        <v>5.4</v>
      </c>
      <c r="I23" s="47" t="s">
        <v>246</v>
      </c>
      <c r="J23" s="47" t="s">
        <v>125</v>
      </c>
      <c r="K23" s="47">
        <v>5.0</v>
      </c>
      <c r="L23" s="47">
        <v>1.0</v>
      </c>
      <c r="M23" s="47">
        <v>3.0</v>
      </c>
      <c r="N23" s="47">
        <v>1.0</v>
      </c>
      <c r="O23" s="47">
        <v>4.0</v>
      </c>
      <c r="P23" s="47">
        <v>0.0</v>
      </c>
      <c r="Q23" s="47"/>
      <c r="R23" s="47">
        <v>0.6666666666666666</v>
      </c>
      <c r="S23" s="47">
        <v>0.6666666666666666</v>
      </c>
      <c r="T23" s="47"/>
      <c r="U23" s="47"/>
      <c r="V23" s="47"/>
      <c r="W23" s="47"/>
      <c r="X23" s="47"/>
      <c r="Y23" s="47"/>
      <c r="Z23" s="47"/>
    </row>
    <row r="24" ht="13.5" customHeight="1">
      <c r="A24">
        <v>7.0</v>
      </c>
      <c r="B24" t="s">
        <v>87</v>
      </c>
      <c r="C24" t="s">
        <v>79</v>
      </c>
      <c r="D24">
        <v>41427.0</v>
      </c>
      <c r="E24">
        <v>43056.0</v>
      </c>
      <c r="F24">
        <v>43060.0</v>
      </c>
      <c r="G24">
        <v>4.0</v>
      </c>
      <c r="H24">
        <v>4.459958932238193</v>
      </c>
      <c r="I24" t="s">
        <v>59</v>
      </c>
      <c r="J24" t="s">
        <v>88</v>
      </c>
      <c r="M24">
        <v>4.0</v>
      </c>
      <c r="N24">
        <v>0.0</v>
      </c>
      <c r="O24">
        <v>1.0</v>
      </c>
      <c r="P24">
        <v>1.0</v>
      </c>
      <c r="R24">
        <v>0.7777777777777778</v>
      </c>
      <c r="S24">
        <v>0.6666666666666666</v>
      </c>
    </row>
    <row r="25" ht="13.5" customHeight="1">
      <c r="A25">
        <v>11.0</v>
      </c>
      <c r="B25" t="s">
        <v>110</v>
      </c>
      <c r="C25" t="s">
        <v>79</v>
      </c>
      <c r="D25">
        <v>41594.0</v>
      </c>
      <c r="E25">
        <v>43070.0</v>
      </c>
      <c r="F25">
        <v>43074.0</v>
      </c>
      <c r="G25">
        <v>4.0</v>
      </c>
      <c r="H25">
        <v>4.041067761806982</v>
      </c>
      <c r="I25" t="s">
        <v>41</v>
      </c>
      <c r="J25" t="s">
        <v>111</v>
      </c>
      <c r="M25">
        <v>4.0</v>
      </c>
      <c r="N25">
        <v>0.0</v>
      </c>
      <c r="O25">
        <v>4.0</v>
      </c>
      <c r="P25">
        <v>0.0</v>
      </c>
      <c r="R25">
        <v>0.8888888888888888</v>
      </c>
      <c r="S25">
        <v>0.3333333333333333</v>
      </c>
    </row>
    <row r="26" ht="13.5" customHeight="1">
      <c r="A26">
        <v>19.0</v>
      </c>
      <c r="B26" t="s">
        <v>141</v>
      </c>
      <c r="C26" t="s">
        <v>79</v>
      </c>
      <c r="D26">
        <v>41254.0</v>
      </c>
      <c r="E26">
        <v>43126.0</v>
      </c>
      <c r="F26">
        <v>43132.0</v>
      </c>
      <c r="G26">
        <v>6.0</v>
      </c>
      <c r="H26">
        <v>5.125256673511293</v>
      </c>
      <c r="I26" t="s">
        <v>41</v>
      </c>
      <c r="J26" t="s">
        <v>142</v>
      </c>
      <c r="K26">
        <v>0.0</v>
      </c>
      <c r="L26">
        <v>1.0</v>
      </c>
      <c r="M26">
        <v>4.0</v>
      </c>
      <c r="N26">
        <v>0.0</v>
      </c>
      <c r="O26">
        <v>5.0</v>
      </c>
      <c r="P26">
        <v>0.0</v>
      </c>
      <c r="R26">
        <v>0.7777777777777778</v>
      </c>
      <c r="S26">
        <v>1.0</v>
      </c>
    </row>
    <row r="27" ht="13.5" customHeight="1">
      <c r="A27">
        <v>59.0</v>
      </c>
      <c r="B27" t="s">
        <v>250</v>
      </c>
      <c r="C27" t="s">
        <v>79</v>
      </c>
      <c r="D27">
        <v>41463.0</v>
      </c>
      <c r="E27">
        <v>43213.0</v>
      </c>
      <c r="F27">
        <v>43220.0</v>
      </c>
      <c r="G27">
        <v>7.0</v>
      </c>
      <c r="H27">
        <v>4.794520548</v>
      </c>
      <c r="I27" t="s">
        <v>246</v>
      </c>
      <c r="J27" t="s">
        <v>96</v>
      </c>
      <c r="K27">
        <v>0.0</v>
      </c>
      <c r="L27">
        <v>1.0</v>
      </c>
      <c r="M27">
        <v>4.0</v>
      </c>
      <c r="N27">
        <v>0.0</v>
      </c>
      <c r="O27">
        <v>4.0</v>
      </c>
      <c r="P27">
        <v>1.0</v>
      </c>
      <c r="R27">
        <v>0.8888888888888888</v>
      </c>
      <c r="S27">
        <v>0.3333333333333333</v>
      </c>
    </row>
    <row r="28" ht="13.5" customHeight="1">
      <c r="A28" t="e">
        <v>#REF!</v>
      </c>
      <c r="B28" t="s">
        <v>259</v>
      </c>
      <c r="C28" t="s">
        <v>55</v>
      </c>
      <c r="D28">
        <v>41221.0</v>
      </c>
      <c r="E28">
        <v>43216.0</v>
      </c>
      <c r="F28">
        <v>43223.0</v>
      </c>
      <c r="G28">
        <v>7.0</v>
      </c>
      <c r="H28">
        <v>5.462012320328542</v>
      </c>
      <c r="I28" t="s">
        <v>118</v>
      </c>
      <c r="J28" t="s">
        <v>111</v>
      </c>
      <c r="K28">
        <v>5.0</v>
      </c>
      <c r="L28">
        <v>0.0</v>
      </c>
      <c r="M28">
        <v>4.0</v>
      </c>
      <c r="N28">
        <v>0.0</v>
      </c>
      <c r="O28">
        <v>2.0</v>
      </c>
      <c r="P28">
        <v>0.0</v>
      </c>
      <c r="R28">
        <v>0.7777777777777778</v>
      </c>
      <c r="S28">
        <v>1.0</v>
      </c>
    </row>
    <row r="29" ht="13.5" customHeight="1">
      <c r="A29">
        <v>9.0</v>
      </c>
      <c r="B29" t="s">
        <v>100</v>
      </c>
      <c r="C29" t="s">
        <v>55</v>
      </c>
      <c r="D29">
        <v>41252.0</v>
      </c>
      <c r="E29">
        <v>43067.0</v>
      </c>
      <c r="F29">
        <v>43070.0</v>
      </c>
      <c r="G29">
        <v>3.0</v>
      </c>
      <c r="H29">
        <v>4.969199178644764</v>
      </c>
      <c r="I29" t="s">
        <v>59</v>
      </c>
      <c r="J29" t="s">
        <v>101</v>
      </c>
      <c r="M29">
        <v>4.0</v>
      </c>
      <c r="N29">
        <v>1.0</v>
      </c>
      <c r="O29">
        <v>1.0</v>
      </c>
      <c r="P29">
        <v>1.0</v>
      </c>
      <c r="R29">
        <v>1.0</v>
      </c>
      <c r="S29">
        <v>1.0</v>
      </c>
    </row>
    <row r="30" ht="13.5" customHeight="1">
      <c r="A30">
        <v>12.0</v>
      </c>
      <c r="B30" t="s">
        <v>114</v>
      </c>
      <c r="C30" t="s">
        <v>55</v>
      </c>
      <c r="D30">
        <v>41759.0</v>
      </c>
      <c r="E30">
        <v>43070.0</v>
      </c>
      <c r="F30">
        <v>43074.0</v>
      </c>
      <c r="G30">
        <v>4.0</v>
      </c>
      <c r="H30">
        <v>3.589322381930185</v>
      </c>
      <c r="I30" t="s">
        <v>41</v>
      </c>
      <c r="J30" t="s">
        <v>115</v>
      </c>
      <c r="M30">
        <v>4.0</v>
      </c>
      <c r="N30">
        <v>1.0</v>
      </c>
      <c r="O30">
        <v>4.0</v>
      </c>
      <c r="P30">
        <v>1.0</v>
      </c>
      <c r="R30">
        <v>0.6666666666666666</v>
      </c>
      <c r="S30">
        <v>0.3333333333333333</v>
      </c>
    </row>
    <row r="31" ht="13.5" customHeight="1">
      <c r="A31">
        <v>39.0</v>
      </c>
      <c r="B31" t="s">
        <v>196</v>
      </c>
      <c r="C31" t="s">
        <v>55</v>
      </c>
      <c r="D31">
        <v>41204.0</v>
      </c>
      <c r="E31">
        <v>43154.0</v>
      </c>
      <c r="F31">
        <v>43157.0</v>
      </c>
      <c r="G31">
        <v>3.0</v>
      </c>
      <c r="H31">
        <v>5.34</v>
      </c>
      <c r="I31" t="s">
        <v>118</v>
      </c>
      <c r="J31" t="s">
        <v>197</v>
      </c>
      <c r="K31">
        <v>0.0</v>
      </c>
      <c r="L31">
        <v>1.0</v>
      </c>
      <c r="M31">
        <v>4.0</v>
      </c>
      <c r="N31">
        <v>1.0</v>
      </c>
      <c r="O31">
        <v>3.0</v>
      </c>
      <c r="P31">
        <v>1.0</v>
      </c>
      <c r="R31">
        <v>1.0</v>
      </c>
      <c r="S31">
        <v>1.0</v>
      </c>
    </row>
    <row r="32" ht="13.5" customHeight="1">
      <c r="A32">
        <v>16.0</v>
      </c>
      <c r="B32" t="s">
        <v>131</v>
      </c>
      <c r="C32" t="s">
        <v>79</v>
      </c>
      <c r="D32">
        <v>41310.0</v>
      </c>
      <c r="E32">
        <v>43077.0</v>
      </c>
      <c r="F32">
        <v>43081.0</v>
      </c>
      <c r="G32">
        <v>4.0</v>
      </c>
      <c r="H32">
        <v>4.837782340862423</v>
      </c>
      <c r="I32" t="s">
        <v>41</v>
      </c>
      <c r="J32" t="s">
        <v>115</v>
      </c>
      <c r="M32">
        <v>5.0</v>
      </c>
      <c r="N32">
        <v>0.0</v>
      </c>
      <c r="O32">
        <v>2.0</v>
      </c>
      <c r="P32">
        <v>1.0</v>
      </c>
      <c r="R32">
        <v>0.8888888888888888</v>
      </c>
      <c r="S32">
        <v>0.6666666666666666</v>
      </c>
    </row>
    <row r="33" ht="13.5" customHeight="1">
      <c r="A33">
        <v>28.0</v>
      </c>
      <c r="B33" t="s">
        <v>171</v>
      </c>
      <c r="C33" t="s">
        <v>55</v>
      </c>
      <c r="D33">
        <v>41766.0</v>
      </c>
      <c r="E33">
        <v>43139.0</v>
      </c>
      <c r="F33">
        <v>43143.0</v>
      </c>
      <c r="G33">
        <v>4.0</v>
      </c>
      <c r="H33">
        <v>3.759069130732375</v>
      </c>
      <c r="I33" t="s">
        <v>118</v>
      </c>
      <c r="J33" t="s">
        <v>60</v>
      </c>
      <c r="K33">
        <v>2.0</v>
      </c>
      <c r="L33">
        <v>1.0</v>
      </c>
      <c r="M33">
        <v>5.0</v>
      </c>
      <c r="N33">
        <v>0.0</v>
      </c>
      <c r="O33">
        <v>3.0</v>
      </c>
      <c r="P33">
        <v>0.0</v>
      </c>
      <c r="R33">
        <v>1.0</v>
      </c>
      <c r="S33">
        <v>0.6666666666666666</v>
      </c>
    </row>
    <row r="34" ht="13.5" customHeight="1">
      <c r="A34">
        <v>43.0</v>
      </c>
      <c r="B34" t="s">
        <v>207</v>
      </c>
      <c r="C34" t="s">
        <v>79</v>
      </c>
      <c r="D34">
        <v>41054.0</v>
      </c>
      <c r="E34">
        <v>43160.0</v>
      </c>
      <c r="F34">
        <v>43164.0</v>
      </c>
      <c r="G34">
        <v>4.0</v>
      </c>
      <c r="H34">
        <v>5.77</v>
      </c>
      <c r="I34" t="s">
        <v>41</v>
      </c>
      <c r="J34" t="s">
        <v>136</v>
      </c>
      <c r="K34">
        <v>6.0</v>
      </c>
      <c r="L34">
        <v>0.0</v>
      </c>
      <c r="M34">
        <v>5.0</v>
      </c>
      <c r="N34">
        <v>0.0</v>
      </c>
      <c r="O34">
        <v>2.0</v>
      </c>
      <c r="P34">
        <v>0.0</v>
      </c>
      <c r="R34">
        <v>1.0</v>
      </c>
      <c r="S34">
        <v>1.0</v>
      </c>
    </row>
    <row r="35" ht="13.5" customHeight="1">
      <c r="A35">
        <v>23.0</v>
      </c>
      <c r="B35" t="s">
        <v>145</v>
      </c>
      <c r="C35" t="s">
        <v>79</v>
      </c>
      <c r="D35">
        <v>41406.0</v>
      </c>
      <c r="E35">
        <v>43126.0</v>
      </c>
      <c r="F35">
        <v>43129.0</v>
      </c>
      <c r="G35">
        <v>3.0</v>
      </c>
      <c r="H35">
        <v>4.7091033538672145</v>
      </c>
      <c r="I35" t="s">
        <v>41</v>
      </c>
      <c r="J35" t="s">
        <v>146</v>
      </c>
      <c r="K35">
        <v>4.0</v>
      </c>
      <c r="L35">
        <v>1.0</v>
      </c>
      <c r="M35">
        <v>5.0</v>
      </c>
      <c r="N35">
        <v>1.0</v>
      </c>
      <c r="O35">
        <v>1.0</v>
      </c>
      <c r="P35">
        <v>1.0</v>
      </c>
      <c r="R35">
        <v>0.8888888888888888</v>
      </c>
      <c r="S35">
        <v>1.0</v>
      </c>
    </row>
    <row r="36" ht="13.5" customHeight="1">
      <c r="A36">
        <v>35.0</v>
      </c>
      <c r="B36" t="s">
        <v>187</v>
      </c>
      <c r="C36" t="s">
        <v>55</v>
      </c>
      <c r="D36">
        <v>41296.0</v>
      </c>
      <c r="E36">
        <v>43154.0</v>
      </c>
      <c r="F36">
        <v>43157.0</v>
      </c>
      <c r="G36">
        <v>3.0</v>
      </c>
      <c r="H36">
        <v>5.09</v>
      </c>
      <c r="I36" t="s">
        <v>118</v>
      </c>
      <c r="J36" t="s">
        <v>188</v>
      </c>
      <c r="K36">
        <v>2.0</v>
      </c>
      <c r="L36">
        <v>0.0</v>
      </c>
      <c r="M36">
        <v>5.0</v>
      </c>
      <c r="N36">
        <v>1.0</v>
      </c>
      <c r="O36">
        <v>6.0</v>
      </c>
      <c r="P36">
        <v>1.0</v>
      </c>
      <c r="R36">
        <v>0.7777777777777778</v>
      </c>
      <c r="S36">
        <v>0.6666666666666666</v>
      </c>
    </row>
    <row r="37" ht="13.5" customHeight="1">
      <c r="A37">
        <v>42.0</v>
      </c>
      <c r="B37" t="s">
        <v>204</v>
      </c>
      <c r="C37" t="s">
        <v>79</v>
      </c>
      <c r="D37">
        <v>41162.0</v>
      </c>
      <c r="E37">
        <v>43160.0</v>
      </c>
      <c r="F37">
        <v>43164.0</v>
      </c>
      <c r="G37">
        <v>4.0</v>
      </c>
      <c r="H37">
        <v>5.47</v>
      </c>
      <c r="I37" t="s">
        <v>41</v>
      </c>
      <c r="J37" t="s">
        <v>205</v>
      </c>
      <c r="K37">
        <v>0.0</v>
      </c>
      <c r="L37">
        <v>1.0</v>
      </c>
      <c r="M37">
        <v>5.0</v>
      </c>
      <c r="N37">
        <v>1.0</v>
      </c>
      <c r="O37">
        <v>4.0</v>
      </c>
      <c r="P37">
        <v>1.0</v>
      </c>
      <c r="R37">
        <v>0.8888888888888888</v>
      </c>
      <c r="S37">
        <v>1.0</v>
      </c>
    </row>
    <row r="38" ht="13.5" customHeight="1">
      <c r="A38" t="e">
        <v>#REF!</v>
      </c>
      <c r="B38" t="s">
        <v>213</v>
      </c>
      <c r="C38" t="s">
        <v>79</v>
      </c>
      <c r="D38">
        <v>41196.0</v>
      </c>
      <c r="E38">
        <v>43199.0</v>
      </c>
      <c r="F38">
        <v>43202.0</v>
      </c>
      <c r="G38">
        <v>3.0</v>
      </c>
      <c r="H38">
        <v>5.49</v>
      </c>
      <c r="I38" t="s">
        <v>41</v>
      </c>
      <c r="J38" t="s">
        <v>146</v>
      </c>
      <c r="K38">
        <v>2.0</v>
      </c>
      <c r="L38">
        <v>1.0</v>
      </c>
      <c r="M38">
        <v>5.0</v>
      </c>
      <c r="N38">
        <v>1.0</v>
      </c>
      <c r="O38">
        <v>4.0</v>
      </c>
      <c r="P38">
        <v>0.0</v>
      </c>
      <c r="R38">
        <v>0.8888888888888888</v>
      </c>
      <c r="S38">
        <v>0.6666666666666666</v>
      </c>
    </row>
    <row r="39" ht="13.5" customHeight="1">
      <c r="A39">
        <v>34.0</v>
      </c>
      <c r="B39" t="s">
        <v>185</v>
      </c>
      <c r="C39" t="s">
        <v>186</v>
      </c>
      <c r="D39">
        <v>41708.0</v>
      </c>
      <c r="E39">
        <v>43147.0</v>
      </c>
      <c r="F39">
        <v>43153.0</v>
      </c>
      <c r="G39">
        <v>6.0</v>
      </c>
      <c r="H39">
        <v>3.94</v>
      </c>
      <c r="I39" t="s">
        <v>118</v>
      </c>
      <c r="J39" t="s">
        <v>111</v>
      </c>
      <c r="K39">
        <v>4.0</v>
      </c>
      <c r="L39">
        <v>1.0</v>
      </c>
      <c r="M39">
        <v>6.0</v>
      </c>
      <c r="N39">
        <v>0.0</v>
      </c>
      <c r="O39">
        <v>5.0</v>
      </c>
      <c r="P39">
        <v>0.0</v>
      </c>
      <c r="R39">
        <v>0.4444444444444444</v>
      </c>
      <c r="S39">
        <v>0.6666666666666666</v>
      </c>
    </row>
    <row r="40" ht="13.5" customHeight="1">
      <c r="A40">
        <v>54.0</v>
      </c>
      <c r="B40" t="s">
        <v>231</v>
      </c>
      <c r="C40" t="s">
        <v>55</v>
      </c>
      <c r="D40">
        <v>40856.0</v>
      </c>
      <c r="E40">
        <v>43193.0</v>
      </c>
      <c r="F40">
        <v>43195.0</v>
      </c>
      <c r="G40">
        <v>2.0</v>
      </c>
      <c r="H40">
        <v>6.4</v>
      </c>
      <c r="I40" t="s">
        <v>118</v>
      </c>
      <c r="J40" t="s">
        <v>80</v>
      </c>
      <c r="K40">
        <v>5.0</v>
      </c>
      <c r="L40">
        <v>0.0</v>
      </c>
      <c r="M40">
        <v>6.0</v>
      </c>
      <c r="N40">
        <v>0.0</v>
      </c>
      <c r="O40">
        <v>3.0</v>
      </c>
      <c r="P40">
        <v>0.0</v>
      </c>
      <c r="R40">
        <v>1.0</v>
      </c>
      <c r="S40">
        <v>1.0</v>
      </c>
    </row>
    <row r="41" ht="13.5" customHeight="1">
      <c r="A41">
        <v>55.0</v>
      </c>
      <c r="B41" t="s">
        <v>232</v>
      </c>
      <c r="C41" t="s">
        <v>79</v>
      </c>
      <c r="D41">
        <v>40971.0</v>
      </c>
      <c r="E41">
        <v>43193.0</v>
      </c>
      <c r="F41">
        <v>43195.0</v>
      </c>
      <c r="G41">
        <v>2.0</v>
      </c>
      <c r="H41">
        <v>6.09</v>
      </c>
      <c r="I41" t="s">
        <v>61</v>
      </c>
      <c r="J41" t="s">
        <v>205</v>
      </c>
      <c r="K41">
        <v>5.0</v>
      </c>
      <c r="L41">
        <v>0.0</v>
      </c>
      <c r="M41">
        <v>6.0</v>
      </c>
      <c r="N41">
        <v>0.0</v>
      </c>
      <c r="O41">
        <v>3.0</v>
      </c>
      <c r="P41">
        <v>0.0</v>
      </c>
      <c r="R41">
        <v>0.5555555555555556</v>
      </c>
      <c r="S41">
        <v>1.0</v>
      </c>
    </row>
    <row r="42" ht="13.5" customHeight="1">
      <c r="A42">
        <v>62.0</v>
      </c>
      <c r="B42" t="s">
        <v>260</v>
      </c>
      <c r="C42" t="s">
        <v>261</v>
      </c>
      <c r="D42">
        <v>41428.0</v>
      </c>
      <c r="E42">
        <v>43224.0</v>
      </c>
      <c r="F42">
        <v>43230.0</v>
      </c>
      <c r="G42">
        <v>6.0</v>
      </c>
      <c r="H42">
        <v>4.92</v>
      </c>
      <c r="I42" t="s">
        <v>118</v>
      </c>
      <c r="J42" t="s">
        <v>115</v>
      </c>
      <c r="K42">
        <v>1.0</v>
      </c>
      <c r="L42">
        <v>0.0</v>
      </c>
      <c r="M42">
        <v>6.0</v>
      </c>
      <c r="N42">
        <v>0.0</v>
      </c>
      <c r="O42">
        <v>6.0</v>
      </c>
      <c r="P42">
        <v>1.0</v>
      </c>
      <c r="R42">
        <v>0.5555555555555556</v>
      </c>
      <c r="S42">
        <v>0.6666666666666666</v>
      </c>
    </row>
    <row r="43" ht="13.5" customHeight="1">
      <c r="A43">
        <v>66.0</v>
      </c>
      <c r="B43" t="s">
        <v>268</v>
      </c>
      <c r="C43" t="s">
        <v>79</v>
      </c>
      <c r="D43">
        <v>41393.0</v>
      </c>
      <c r="E43">
        <v>43224.0</v>
      </c>
      <c r="F43">
        <v>43230.0</v>
      </c>
      <c r="G43">
        <v>6.0</v>
      </c>
      <c r="H43">
        <v>5.02</v>
      </c>
      <c r="I43" t="s">
        <v>118</v>
      </c>
      <c r="J43" t="s">
        <v>111</v>
      </c>
      <c r="K43">
        <v>2.0</v>
      </c>
      <c r="L43">
        <v>0.0</v>
      </c>
      <c r="M43">
        <v>6.0</v>
      </c>
      <c r="N43">
        <v>0.0</v>
      </c>
      <c r="O43">
        <v>4.0</v>
      </c>
      <c r="P43">
        <v>0.0</v>
      </c>
      <c r="R43">
        <v>0.5555555555555556</v>
      </c>
      <c r="S43">
        <v>1.0</v>
      </c>
    </row>
    <row r="44" ht="13.5" customHeight="1">
      <c r="A44">
        <v>69.0</v>
      </c>
      <c r="B44" t="s">
        <v>277</v>
      </c>
      <c r="C44" t="s">
        <v>186</v>
      </c>
      <c r="D44">
        <v>41250.0</v>
      </c>
      <c r="E44">
        <v>43228.0</v>
      </c>
      <c r="F44">
        <v>43234.0</v>
      </c>
      <c r="G44">
        <v>6.0</v>
      </c>
      <c r="H44">
        <v>5.42</v>
      </c>
      <c r="I44" t="s">
        <v>246</v>
      </c>
      <c r="J44" t="s">
        <v>122</v>
      </c>
      <c r="K44">
        <v>6.0</v>
      </c>
      <c r="L44">
        <v>0.0</v>
      </c>
      <c r="M44">
        <v>6.0</v>
      </c>
      <c r="N44">
        <v>0.0</v>
      </c>
      <c r="O44">
        <v>6.0</v>
      </c>
      <c r="P44">
        <v>1.0</v>
      </c>
      <c r="R44">
        <v>0.6666666666666666</v>
      </c>
      <c r="S44">
        <v>1.0</v>
      </c>
    </row>
    <row r="45" ht="13.5" customHeight="1">
      <c r="A45">
        <v>18.0</v>
      </c>
      <c r="B45" t="s">
        <v>138</v>
      </c>
      <c r="C45" t="s">
        <v>79</v>
      </c>
      <c r="D45">
        <v>41219.0</v>
      </c>
      <c r="E45">
        <v>43126.0</v>
      </c>
      <c r="F45">
        <v>43129.0</v>
      </c>
      <c r="G45">
        <v>3.0</v>
      </c>
      <c r="H45">
        <v>5.221081451060917</v>
      </c>
      <c r="I45" t="s">
        <v>41</v>
      </c>
      <c r="J45" t="s">
        <v>139</v>
      </c>
      <c r="K45">
        <v>5.0</v>
      </c>
      <c r="L45">
        <v>1.0</v>
      </c>
      <c r="M45">
        <v>6.0</v>
      </c>
      <c r="N45">
        <v>1.0</v>
      </c>
      <c r="O45">
        <v>6.0</v>
      </c>
      <c r="P45">
        <v>0.0</v>
      </c>
      <c r="R45">
        <v>1.0</v>
      </c>
      <c r="S45">
        <v>1.0</v>
      </c>
    </row>
    <row r="46" ht="13.5" customHeight="1">
      <c r="A46">
        <v>27.0</v>
      </c>
      <c r="B46" t="s">
        <v>160</v>
      </c>
      <c r="C46" t="s">
        <v>79</v>
      </c>
      <c r="D46">
        <v>41301.0</v>
      </c>
      <c r="E46">
        <v>43133.0</v>
      </c>
      <c r="F46">
        <v>43136.0</v>
      </c>
      <c r="G46">
        <v>3.0</v>
      </c>
      <c r="H46">
        <v>5.01574264202601</v>
      </c>
      <c r="I46" t="s">
        <v>118</v>
      </c>
      <c r="J46" t="s">
        <v>161</v>
      </c>
      <c r="K46">
        <v>0.0</v>
      </c>
      <c r="L46">
        <v>1.0</v>
      </c>
      <c r="M46">
        <v>6.0</v>
      </c>
      <c r="N46">
        <v>1.0</v>
      </c>
      <c r="O46">
        <v>4.0</v>
      </c>
      <c r="P46">
        <v>1.0</v>
      </c>
      <c r="R46">
        <v>0.7777777777777778</v>
      </c>
      <c r="S46">
        <v>0.6666666666666666</v>
      </c>
    </row>
    <row r="47" ht="13.5" customHeight="1">
      <c r="A47">
        <v>40.0</v>
      </c>
      <c r="B47" t="s">
        <v>198</v>
      </c>
      <c r="C47" t="s">
        <v>55</v>
      </c>
      <c r="D47">
        <v>41174.0</v>
      </c>
      <c r="E47">
        <v>43160.0</v>
      </c>
      <c r="F47">
        <v>43164.0</v>
      </c>
      <c r="G47">
        <v>4.0</v>
      </c>
      <c r="H47">
        <v>5.44</v>
      </c>
      <c r="I47" t="s">
        <v>41</v>
      </c>
      <c r="J47" t="s">
        <v>142</v>
      </c>
      <c r="K47">
        <v>1.0</v>
      </c>
      <c r="L47">
        <v>1.0</v>
      </c>
      <c r="M47">
        <v>6.0</v>
      </c>
      <c r="N47">
        <v>1.0</v>
      </c>
      <c r="O47">
        <v>0.0</v>
      </c>
      <c r="P47">
        <v>0.0</v>
      </c>
      <c r="R47">
        <v>0.8888888888888888</v>
      </c>
      <c r="S47">
        <v>1.0</v>
      </c>
    </row>
    <row r="48" ht="13.5" customHeight="1">
      <c r="A48">
        <v>41.0</v>
      </c>
      <c r="B48" t="s">
        <v>201</v>
      </c>
      <c r="C48" t="s">
        <v>55</v>
      </c>
      <c r="D48">
        <v>40955.0</v>
      </c>
      <c r="E48">
        <v>43160.0</v>
      </c>
      <c r="F48">
        <v>43164.0</v>
      </c>
      <c r="G48">
        <v>4.0</v>
      </c>
      <c r="H48">
        <v>6.04</v>
      </c>
      <c r="I48" t="s">
        <v>41</v>
      </c>
      <c r="J48" t="s">
        <v>80</v>
      </c>
      <c r="K48">
        <v>3.0</v>
      </c>
      <c r="L48">
        <v>0.0</v>
      </c>
      <c r="M48">
        <v>6.0</v>
      </c>
      <c r="N48">
        <v>1.0</v>
      </c>
      <c r="O48">
        <v>3.0</v>
      </c>
      <c r="P48">
        <v>0.0</v>
      </c>
      <c r="R48">
        <v>1.0</v>
      </c>
      <c r="S48">
        <v>0.6666666666666666</v>
      </c>
    </row>
    <row r="49" ht="13.5" customHeight="1">
      <c r="A49">
        <v>50.0</v>
      </c>
      <c r="B49" t="s">
        <v>217</v>
      </c>
      <c r="C49" t="s">
        <v>79</v>
      </c>
      <c r="D49">
        <v>41329.0</v>
      </c>
      <c r="E49">
        <v>43199.0</v>
      </c>
      <c r="F49">
        <v>43202.0</v>
      </c>
      <c r="G49">
        <v>3.0</v>
      </c>
      <c r="H49">
        <v>5.12</v>
      </c>
      <c r="I49" t="s">
        <v>41</v>
      </c>
      <c r="J49" t="s">
        <v>149</v>
      </c>
      <c r="K49">
        <v>5.0</v>
      </c>
      <c r="L49">
        <v>0.0</v>
      </c>
      <c r="M49">
        <v>6.0</v>
      </c>
      <c r="N49">
        <v>1.0</v>
      </c>
      <c r="O49">
        <v>4.0</v>
      </c>
      <c r="P49">
        <v>1.0</v>
      </c>
      <c r="R49">
        <v>1.0</v>
      </c>
      <c r="S49">
        <v>1.0</v>
      </c>
    </row>
    <row r="50" ht="13.5" customHeight="1">
      <c r="A50">
        <v>51.0</v>
      </c>
      <c r="B50" t="s">
        <v>220</v>
      </c>
      <c r="C50" t="s">
        <v>55</v>
      </c>
      <c r="D50">
        <v>41346.0</v>
      </c>
      <c r="E50">
        <v>43199.0</v>
      </c>
      <c r="F50">
        <v>43202.0</v>
      </c>
      <c r="G50">
        <v>3.0</v>
      </c>
      <c r="H50">
        <v>5.08</v>
      </c>
      <c r="I50" t="s">
        <v>41</v>
      </c>
      <c r="J50" t="s">
        <v>158</v>
      </c>
      <c r="K50">
        <v>5.0</v>
      </c>
      <c r="L50">
        <v>0.0</v>
      </c>
      <c r="M50">
        <v>6.0</v>
      </c>
      <c r="N50">
        <v>1.0</v>
      </c>
      <c r="O50">
        <v>3.0</v>
      </c>
      <c r="P50">
        <v>1.0</v>
      </c>
      <c r="R50">
        <v>0.8888888888888888</v>
      </c>
      <c r="S50">
        <v>1.0</v>
      </c>
    </row>
    <row r="51" ht="13.5" customHeight="1">
      <c r="A51">
        <v>56.0</v>
      </c>
      <c r="B51" t="s">
        <v>236</v>
      </c>
      <c r="C51" t="s">
        <v>55</v>
      </c>
      <c r="D51">
        <v>41260.0</v>
      </c>
      <c r="E51">
        <v>43206.0</v>
      </c>
      <c r="F51">
        <v>43209.0</v>
      </c>
      <c r="G51">
        <v>3.0</v>
      </c>
      <c r="H51">
        <v>5.33</v>
      </c>
      <c r="I51" t="s">
        <v>41</v>
      </c>
      <c r="J51" t="s">
        <v>88</v>
      </c>
      <c r="K51">
        <v>5.0</v>
      </c>
      <c r="L51">
        <v>0.0</v>
      </c>
      <c r="M51">
        <v>6.0</v>
      </c>
      <c r="N51">
        <v>1.0</v>
      </c>
      <c r="O51">
        <v>2.0</v>
      </c>
      <c r="P51">
        <v>0.0</v>
      </c>
      <c r="R51">
        <v>0.8888888888888888</v>
      </c>
      <c r="S51">
        <v>1.0</v>
      </c>
    </row>
    <row r="52" ht="13.5" customHeight="1">
      <c r="A52">
        <v>68.0</v>
      </c>
      <c r="B52" t="s">
        <v>274</v>
      </c>
      <c r="C52" t="s">
        <v>186</v>
      </c>
      <c r="D52">
        <v>41178.0</v>
      </c>
      <c r="E52">
        <v>43228.0</v>
      </c>
      <c r="F52">
        <v>43234.0</v>
      </c>
      <c r="G52">
        <v>6.0</v>
      </c>
      <c r="H52">
        <v>5.62</v>
      </c>
      <c r="I52" t="s">
        <v>246</v>
      </c>
      <c r="J52" t="s">
        <v>275</v>
      </c>
      <c r="K52">
        <v>6.0</v>
      </c>
      <c r="L52">
        <v>0.0</v>
      </c>
      <c r="M52">
        <v>6.0</v>
      </c>
      <c r="N52">
        <v>1.0</v>
      </c>
      <c r="O52">
        <v>2.0</v>
      </c>
      <c r="P52">
        <v>0.0</v>
      </c>
      <c r="R52">
        <v>1.0</v>
      </c>
      <c r="S52">
        <v>0.6666666666666666</v>
      </c>
    </row>
    <row r="53" ht="13.5" customHeight="1">
      <c r="A53">
        <v>71.0</v>
      </c>
      <c r="B53" t="s">
        <v>284</v>
      </c>
      <c r="C53" t="s">
        <v>261</v>
      </c>
      <c r="D53">
        <v>41275.0</v>
      </c>
      <c r="E53">
        <v>43228.0</v>
      </c>
      <c r="F53">
        <v>43234.0</v>
      </c>
      <c r="G53">
        <v>6.0</v>
      </c>
      <c r="H53">
        <v>5.35</v>
      </c>
      <c r="I53" t="s">
        <v>246</v>
      </c>
      <c r="J53" t="s">
        <v>128</v>
      </c>
      <c r="K53">
        <v>5.0</v>
      </c>
      <c r="L53">
        <v>0.0</v>
      </c>
      <c r="M53">
        <v>6.0</v>
      </c>
      <c r="N53">
        <v>1.0</v>
      </c>
      <c r="O53">
        <v>3.0</v>
      </c>
      <c r="P53">
        <v>0.0</v>
      </c>
      <c r="R53">
        <v>1.0</v>
      </c>
      <c r="S53">
        <v>0.6666666666666666</v>
      </c>
    </row>
    <row r="54" ht="13.5" customHeight="1">
      <c r="A54">
        <v>72.0</v>
      </c>
      <c r="B54" t="s">
        <v>287</v>
      </c>
      <c r="C54" t="s">
        <v>261</v>
      </c>
      <c r="D54">
        <v>41381.0</v>
      </c>
      <c r="E54">
        <v>43228.0</v>
      </c>
      <c r="F54">
        <v>43234.0</v>
      </c>
      <c r="G54">
        <v>6.0</v>
      </c>
      <c r="H54">
        <v>5.06</v>
      </c>
      <c r="I54" t="s">
        <v>246</v>
      </c>
      <c r="J54" t="s">
        <v>197</v>
      </c>
      <c r="K54">
        <v>1.0</v>
      </c>
      <c r="L54">
        <v>1.0</v>
      </c>
      <c r="M54">
        <v>6.0</v>
      </c>
      <c r="N54">
        <v>1.0</v>
      </c>
      <c r="O54">
        <v>4.0</v>
      </c>
      <c r="P54">
        <v>0.0</v>
      </c>
      <c r="R54">
        <v>1.0</v>
      </c>
      <c r="S54">
        <v>0.6666666666666666</v>
      </c>
    </row>
    <row r="55" ht="13.5" customHeight="1">
      <c r="A55">
        <v>74.0</v>
      </c>
      <c r="B55" t="s">
        <v>291</v>
      </c>
      <c r="C55" t="s">
        <v>186</v>
      </c>
      <c r="D55">
        <v>41401.0</v>
      </c>
      <c r="E55">
        <v>43228.0</v>
      </c>
      <c r="F55">
        <v>43234.0</v>
      </c>
      <c r="G55">
        <v>6.0</v>
      </c>
      <c r="H55">
        <v>5.01</v>
      </c>
      <c r="I55" t="s">
        <v>246</v>
      </c>
      <c r="J55" t="s">
        <v>139</v>
      </c>
      <c r="K55">
        <v>4.0</v>
      </c>
      <c r="L55">
        <v>0.0</v>
      </c>
      <c r="M55">
        <v>6.0</v>
      </c>
      <c r="N55">
        <v>1.0</v>
      </c>
      <c r="O55">
        <v>4.0</v>
      </c>
      <c r="P55">
        <v>1.0</v>
      </c>
      <c r="R55">
        <v>0.8888888888888888</v>
      </c>
      <c r="S55">
        <v>1.0</v>
      </c>
    </row>
    <row r="56" ht="13.5" customHeight="1"/>
    <row r="57" ht="13.5" customHeight="1"/>
    <row r="58" ht="13.5" customHeight="1"/>
    <row r="59" ht="13.5" customHeight="1"/>
    <row r="60" ht="13.5" customHeight="1">
      <c r="J60" s="48" t="s">
        <v>350</v>
      </c>
      <c r="M60">
        <v>22.0</v>
      </c>
      <c r="N60">
        <f>SUM(N2:N23)</f>
        <v>17</v>
      </c>
      <c r="Q60">
        <f t="shared" ref="Q60:Q61" si="1">N60/M60</f>
        <v>0.7727272727</v>
      </c>
    </row>
    <row r="61" ht="13.5" customHeight="1">
      <c r="J61">
        <v>456.0</v>
      </c>
      <c r="M61">
        <v>32.0</v>
      </c>
      <c r="N61">
        <f>SUM(N24:N55)</f>
        <v>18</v>
      </c>
      <c r="Q61">
        <f t="shared" si="1"/>
        <v>0.5625</v>
      </c>
    </row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10.71"/>
    <col customWidth="1" min="11" max="11" width="1.43"/>
    <col customWidth="1" min="12" max="12" width="10.71"/>
    <col customWidth="1" min="13" max="13" width="1.29"/>
    <col customWidth="1" min="14" max="14" width="10.71"/>
    <col customWidth="1" min="15" max="15" width="1.71"/>
    <col customWidth="1" min="16" max="26" width="10.71"/>
  </cols>
  <sheetData>
    <row r="1" ht="13.5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302</v>
      </c>
      <c r="L1" t="s">
        <v>52</v>
      </c>
      <c r="M1" t="s">
        <v>303</v>
      </c>
      <c r="N1" t="s">
        <v>53</v>
      </c>
      <c r="O1" t="s">
        <v>304</v>
      </c>
      <c r="P1" t="s">
        <v>56</v>
      </c>
    </row>
    <row r="2" ht="13.5" customHeight="1">
      <c r="A2">
        <v>12.0</v>
      </c>
      <c r="B2" t="s">
        <v>114</v>
      </c>
      <c r="C2" t="s">
        <v>55</v>
      </c>
      <c r="D2">
        <v>41759.0</v>
      </c>
      <c r="E2">
        <v>43070.0</v>
      </c>
      <c r="F2">
        <v>43074.0</v>
      </c>
      <c r="G2">
        <v>4.0</v>
      </c>
      <c r="H2">
        <v>3.589322381930185</v>
      </c>
      <c r="I2" t="s">
        <v>41</v>
      </c>
      <c r="J2" t="s">
        <v>115</v>
      </c>
      <c r="M2">
        <v>4.0</v>
      </c>
      <c r="N2">
        <v>1.0</v>
      </c>
      <c r="O2">
        <v>4.0</v>
      </c>
      <c r="P2">
        <v>1.0</v>
      </c>
      <c r="R2">
        <f>SUM(L2,N2,P2)/2</f>
        <v>1</v>
      </c>
      <c r="S2" s="1">
        <v>3.589322381930185</v>
      </c>
    </row>
    <row r="3" ht="13.5" customHeight="1">
      <c r="A3">
        <v>33.0</v>
      </c>
      <c r="B3" t="s">
        <v>183</v>
      </c>
      <c r="C3" t="s">
        <v>55</v>
      </c>
      <c r="D3">
        <v>41816.0</v>
      </c>
      <c r="E3">
        <v>43147.0</v>
      </c>
      <c r="F3">
        <v>43153.0</v>
      </c>
      <c r="G3">
        <v>6.0</v>
      </c>
      <c r="H3">
        <v>3.64</v>
      </c>
      <c r="I3" t="s">
        <v>118</v>
      </c>
      <c r="J3" t="s">
        <v>101</v>
      </c>
      <c r="K3">
        <v>6.0</v>
      </c>
      <c r="L3">
        <v>1.0</v>
      </c>
      <c r="M3" t="s">
        <v>305</v>
      </c>
      <c r="N3" t="s">
        <v>305</v>
      </c>
      <c r="O3" t="s">
        <v>305</v>
      </c>
      <c r="P3" t="s">
        <v>305</v>
      </c>
      <c r="R3" s="1">
        <v>1.0</v>
      </c>
      <c r="S3" s="1">
        <v>3.64</v>
      </c>
    </row>
    <row r="4" ht="13.5" customHeight="1">
      <c r="A4">
        <v>28.0</v>
      </c>
      <c r="B4" t="s">
        <v>171</v>
      </c>
      <c r="C4" t="s">
        <v>55</v>
      </c>
      <c r="D4">
        <v>41766.0</v>
      </c>
      <c r="E4">
        <v>43139.0</v>
      </c>
      <c r="F4">
        <v>43143.0</v>
      </c>
      <c r="G4">
        <v>4.0</v>
      </c>
      <c r="H4">
        <v>3.759069130732375</v>
      </c>
      <c r="I4" t="s">
        <v>118</v>
      </c>
      <c r="J4" t="s">
        <v>60</v>
      </c>
      <c r="K4">
        <v>2.0</v>
      </c>
      <c r="L4">
        <v>1.0</v>
      </c>
      <c r="M4">
        <v>5.0</v>
      </c>
      <c r="N4">
        <v>0.0</v>
      </c>
      <c r="O4">
        <v>3.0</v>
      </c>
      <c r="P4">
        <v>0.0</v>
      </c>
      <c r="R4" s="1">
        <f t="shared" ref="R4:R5" si="1">SUM(L4,N4,P4)/3</f>
        <v>0.3333333333</v>
      </c>
      <c r="S4" s="1">
        <v>3.759069130732375</v>
      </c>
    </row>
    <row r="5" ht="13.5" customHeight="1">
      <c r="A5">
        <v>24.0</v>
      </c>
      <c r="B5" t="s">
        <v>148</v>
      </c>
      <c r="C5" t="s">
        <v>79</v>
      </c>
      <c r="D5">
        <v>41751.0</v>
      </c>
      <c r="E5">
        <v>43133.0</v>
      </c>
      <c r="F5">
        <v>43136.0</v>
      </c>
      <c r="G5">
        <v>3.0</v>
      </c>
      <c r="H5">
        <v>3.783709787816564</v>
      </c>
      <c r="I5" t="s">
        <v>118</v>
      </c>
      <c r="J5" t="s">
        <v>149</v>
      </c>
      <c r="K5">
        <v>1.0</v>
      </c>
      <c r="L5">
        <v>0.0</v>
      </c>
      <c r="M5">
        <v>0.0</v>
      </c>
      <c r="N5">
        <v>0.0</v>
      </c>
      <c r="O5">
        <v>1.0</v>
      </c>
      <c r="P5">
        <v>1.0</v>
      </c>
      <c r="R5" s="1">
        <f t="shared" si="1"/>
        <v>0.3333333333</v>
      </c>
      <c r="S5" s="1">
        <v>3.783709787816564</v>
      </c>
    </row>
    <row r="6" ht="13.5" customHeight="1">
      <c r="A6">
        <v>8.0</v>
      </c>
      <c r="B6" t="s">
        <v>95</v>
      </c>
      <c r="C6" t="s">
        <v>79</v>
      </c>
      <c r="D6">
        <v>43085.0</v>
      </c>
      <c r="E6">
        <v>43056.0</v>
      </c>
      <c r="F6">
        <v>43060.0</v>
      </c>
      <c r="G6">
        <v>4.0</v>
      </c>
      <c r="H6">
        <v>3.920602</v>
      </c>
      <c r="I6" t="s">
        <v>59</v>
      </c>
      <c r="J6" t="s">
        <v>96</v>
      </c>
      <c r="M6">
        <v>1.0</v>
      </c>
      <c r="N6">
        <v>1.0</v>
      </c>
      <c r="O6">
        <v>5.0</v>
      </c>
      <c r="P6">
        <v>0.0</v>
      </c>
      <c r="R6" s="1">
        <f>SUM(L6,N6,P6)/2</f>
        <v>0.5</v>
      </c>
      <c r="S6" s="1">
        <v>3.920602</v>
      </c>
    </row>
    <row r="7" ht="13.5" customHeight="1">
      <c r="A7">
        <v>34.0</v>
      </c>
      <c r="B7" t="s">
        <v>185</v>
      </c>
      <c r="C7" t="s">
        <v>186</v>
      </c>
      <c r="D7">
        <v>41708.0</v>
      </c>
      <c r="E7">
        <v>43147.0</v>
      </c>
      <c r="F7">
        <v>43153.0</v>
      </c>
      <c r="G7">
        <v>6.0</v>
      </c>
      <c r="H7">
        <v>3.94</v>
      </c>
      <c r="I7" t="s">
        <v>118</v>
      </c>
      <c r="J7" t="s">
        <v>111</v>
      </c>
      <c r="K7">
        <v>4.0</v>
      </c>
      <c r="L7">
        <v>1.0</v>
      </c>
      <c r="M7">
        <v>6.0</v>
      </c>
      <c r="N7">
        <v>0.0</v>
      </c>
      <c r="O7">
        <v>5.0</v>
      </c>
      <c r="P7">
        <v>0.0</v>
      </c>
      <c r="R7" s="1">
        <f>SUM(L7,N7,P7)/3</f>
        <v>0.3333333333</v>
      </c>
      <c r="S7" s="1">
        <v>3.94</v>
      </c>
    </row>
    <row r="8" ht="13.5" customHeight="1">
      <c r="A8">
        <v>11.0</v>
      </c>
      <c r="B8" t="s">
        <v>110</v>
      </c>
      <c r="C8" t="s">
        <v>79</v>
      </c>
      <c r="D8">
        <v>41594.0</v>
      </c>
      <c r="E8">
        <v>43070.0</v>
      </c>
      <c r="F8">
        <v>43074.0</v>
      </c>
      <c r="G8">
        <v>4.0</v>
      </c>
      <c r="H8">
        <v>4.041067761806982</v>
      </c>
      <c r="I8" t="s">
        <v>41</v>
      </c>
      <c r="J8" t="s">
        <v>111</v>
      </c>
      <c r="M8">
        <v>4.0</v>
      </c>
      <c r="N8">
        <v>0.0</v>
      </c>
      <c r="O8">
        <v>4.0</v>
      </c>
      <c r="P8">
        <v>0.0</v>
      </c>
      <c r="R8" s="1">
        <f>SUM(L8,N8,P8)/2</f>
        <v>0</v>
      </c>
      <c r="S8" s="1">
        <v>4.041067761806982</v>
      </c>
    </row>
    <row r="9" ht="13.5" customHeight="1">
      <c r="A9" t="e">
        <v>#REF!</v>
      </c>
      <c r="B9" t="s">
        <v>182</v>
      </c>
      <c r="C9" t="s">
        <v>55</v>
      </c>
      <c r="D9">
        <v>41612.0</v>
      </c>
      <c r="E9">
        <v>43147.0</v>
      </c>
      <c r="F9">
        <v>43153.0</v>
      </c>
      <c r="G9">
        <v>6.0</v>
      </c>
      <c r="H9">
        <v>4.2</v>
      </c>
      <c r="I9" t="s">
        <v>118</v>
      </c>
      <c r="J9" t="s">
        <v>96</v>
      </c>
      <c r="K9">
        <v>2.0</v>
      </c>
      <c r="L9">
        <v>0.0</v>
      </c>
      <c r="M9">
        <v>3.0</v>
      </c>
      <c r="N9">
        <v>1.0</v>
      </c>
      <c r="O9">
        <v>6.0</v>
      </c>
      <c r="P9">
        <v>1.0</v>
      </c>
      <c r="R9" s="1">
        <f t="shared" ref="R9:R10" si="2">SUM(L9,N9,P9)/3</f>
        <v>0.6666666667</v>
      </c>
      <c r="S9" s="1">
        <v>4.2</v>
      </c>
    </row>
    <row r="10" ht="13.5" customHeight="1">
      <c r="A10">
        <v>26.0</v>
      </c>
      <c r="B10" t="s">
        <v>154</v>
      </c>
      <c r="C10" t="s">
        <v>79</v>
      </c>
      <c r="D10">
        <v>41592.0</v>
      </c>
      <c r="E10">
        <v>43133.0</v>
      </c>
      <c r="F10">
        <v>43136.0</v>
      </c>
      <c r="G10">
        <v>3.0</v>
      </c>
      <c r="H10">
        <v>4.219028062970568</v>
      </c>
      <c r="I10" t="s">
        <v>118</v>
      </c>
      <c r="J10" t="s">
        <v>158</v>
      </c>
      <c r="K10">
        <v>0.0</v>
      </c>
      <c r="L10">
        <v>1.0</v>
      </c>
      <c r="M10">
        <v>2.0</v>
      </c>
      <c r="N10">
        <v>1.0</v>
      </c>
      <c r="O10">
        <v>4.0</v>
      </c>
      <c r="P10">
        <v>1.0</v>
      </c>
      <c r="R10" s="1">
        <f t="shared" si="2"/>
        <v>1</v>
      </c>
      <c r="S10" s="1">
        <v>4.219028062970568</v>
      </c>
    </row>
    <row r="11" ht="13.5" customHeight="1">
      <c r="A11">
        <v>10.0</v>
      </c>
      <c r="B11" t="s">
        <v>104</v>
      </c>
      <c r="C11" t="s">
        <v>79</v>
      </c>
      <c r="D11">
        <v>41502.0</v>
      </c>
      <c r="E11">
        <v>43067.0</v>
      </c>
      <c r="F11">
        <v>43070.0</v>
      </c>
      <c r="G11">
        <v>3.0</v>
      </c>
      <c r="H11">
        <v>4.284736481861739</v>
      </c>
      <c r="I11" t="s">
        <v>59</v>
      </c>
      <c r="J11" t="s">
        <v>105</v>
      </c>
      <c r="M11">
        <v>1.0</v>
      </c>
      <c r="N11">
        <v>0.0</v>
      </c>
      <c r="O11">
        <v>4.0</v>
      </c>
      <c r="P11">
        <v>0.0</v>
      </c>
      <c r="R11" s="1">
        <f>SUM(L11,N11,P11)/2</f>
        <v>0</v>
      </c>
      <c r="S11" s="1">
        <v>4.284736481861739</v>
      </c>
    </row>
    <row r="12" ht="13.5" customHeight="1">
      <c r="A12">
        <v>30.0</v>
      </c>
      <c r="B12" t="s">
        <v>180</v>
      </c>
      <c r="C12" t="s">
        <v>79</v>
      </c>
      <c r="D12">
        <v>41538.0</v>
      </c>
      <c r="E12">
        <v>43139.0</v>
      </c>
      <c r="F12">
        <v>43143.0</v>
      </c>
      <c r="G12">
        <v>4.0</v>
      </c>
      <c r="H12">
        <v>4.383299110198494</v>
      </c>
      <c r="I12" t="s">
        <v>118</v>
      </c>
      <c r="J12" t="s">
        <v>181</v>
      </c>
      <c r="K12">
        <v>1.0</v>
      </c>
      <c r="L12">
        <v>1.0</v>
      </c>
      <c r="M12">
        <v>0.0</v>
      </c>
      <c r="N12">
        <v>1.0</v>
      </c>
      <c r="O12">
        <v>0.0</v>
      </c>
      <c r="P12">
        <v>0.0</v>
      </c>
      <c r="R12" s="1">
        <f>SUM(L12,N12,P12)/3</f>
        <v>0.6666666667</v>
      </c>
      <c r="S12" s="1">
        <v>4.383299110198494</v>
      </c>
    </row>
    <row r="13" ht="13.5" customHeight="1">
      <c r="A13">
        <v>7.0</v>
      </c>
      <c r="B13" t="s">
        <v>87</v>
      </c>
      <c r="C13" t="s">
        <v>79</v>
      </c>
      <c r="D13">
        <v>41427.0</v>
      </c>
      <c r="E13">
        <v>43056.0</v>
      </c>
      <c r="F13">
        <v>43060.0</v>
      </c>
      <c r="G13">
        <v>4.0</v>
      </c>
      <c r="H13">
        <v>4.459958932238193</v>
      </c>
      <c r="I13" t="s">
        <v>59</v>
      </c>
      <c r="J13" t="s">
        <v>88</v>
      </c>
      <c r="M13">
        <v>4.0</v>
      </c>
      <c r="N13">
        <v>0.0</v>
      </c>
      <c r="O13">
        <v>1.0</v>
      </c>
      <c r="P13">
        <v>1.0</v>
      </c>
      <c r="R13" s="1">
        <f>SUM(L13,N13,P13)/2</f>
        <v>0.5</v>
      </c>
      <c r="S13" s="1">
        <v>4.459958932238193</v>
      </c>
    </row>
    <row r="14" ht="13.5" customHeight="1">
      <c r="A14">
        <v>28.0</v>
      </c>
      <c r="B14" t="s">
        <v>165</v>
      </c>
      <c r="C14" t="s">
        <v>79</v>
      </c>
      <c r="D14">
        <v>41500.0</v>
      </c>
      <c r="E14">
        <v>43133.0</v>
      </c>
      <c r="F14">
        <v>43140.0</v>
      </c>
      <c r="G14">
        <v>7.0</v>
      </c>
      <c r="H14">
        <v>4.470910335386721</v>
      </c>
      <c r="I14" t="s">
        <v>118</v>
      </c>
      <c r="J14" t="s">
        <v>166</v>
      </c>
      <c r="K14">
        <v>1.0</v>
      </c>
      <c r="L14">
        <v>0.0</v>
      </c>
      <c r="M14">
        <v>0.0</v>
      </c>
      <c r="N14">
        <v>0.0</v>
      </c>
      <c r="O14">
        <v>1.0</v>
      </c>
      <c r="P14">
        <v>1.0</v>
      </c>
      <c r="R14" s="1">
        <f>SUM(L14,N14,P14)/3</f>
        <v>0.3333333333</v>
      </c>
      <c r="S14" s="1">
        <v>4.470910335386721</v>
      </c>
    </row>
    <row r="15" ht="13.5" customHeight="1">
      <c r="A15">
        <v>17.0</v>
      </c>
      <c r="B15" t="s">
        <v>135</v>
      </c>
      <c r="C15" t="s">
        <v>79</v>
      </c>
      <c r="D15">
        <v>41439.0</v>
      </c>
      <c r="E15">
        <v>43077.0</v>
      </c>
      <c r="F15">
        <v>43081.0</v>
      </c>
      <c r="G15">
        <v>4.0</v>
      </c>
      <c r="H15">
        <v>4.484599589322382</v>
      </c>
      <c r="I15" t="s">
        <v>41</v>
      </c>
      <c r="J15" t="s">
        <v>136</v>
      </c>
      <c r="M15">
        <v>3.0</v>
      </c>
      <c r="N15">
        <v>0.0</v>
      </c>
      <c r="O15">
        <v>1.0</v>
      </c>
      <c r="P15">
        <v>0.0</v>
      </c>
      <c r="R15" s="1">
        <f t="shared" ref="R15:R16" si="3">SUM(L15,N15,P15)/2</f>
        <v>0</v>
      </c>
      <c r="S15" s="1">
        <v>4.484599589322382</v>
      </c>
    </row>
    <row r="16" ht="13.5" customHeight="1">
      <c r="A16">
        <v>14.0</v>
      </c>
      <c r="B16" t="s">
        <v>124</v>
      </c>
      <c r="C16" t="s">
        <v>79</v>
      </c>
      <c r="D16">
        <v>41428.0</v>
      </c>
      <c r="E16">
        <v>43077.0</v>
      </c>
      <c r="F16">
        <v>43081.0</v>
      </c>
      <c r="G16">
        <v>4.0</v>
      </c>
      <c r="H16">
        <v>4.514715947980835</v>
      </c>
      <c r="I16" t="s">
        <v>41</v>
      </c>
      <c r="J16" t="s">
        <v>125</v>
      </c>
      <c r="M16">
        <v>3.0</v>
      </c>
      <c r="N16">
        <v>1.0</v>
      </c>
      <c r="O16">
        <v>3.0</v>
      </c>
      <c r="P16">
        <v>1.0</v>
      </c>
      <c r="R16" s="1">
        <f t="shared" si="3"/>
        <v>1</v>
      </c>
      <c r="S16" s="1">
        <v>4.514715947980835</v>
      </c>
    </row>
    <row r="17" ht="13.5" customHeight="1">
      <c r="A17">
        <v>20.0</v>
      </c>
      <c r="B17" t="s">
        <v>144</v>
      </c>
      <c r="C17" t="s">
        <v>55</v>
      </c>
      <c r="D17">
        <v>41444.0</v>
      </c>
      <c r="E17">
        <v>43126.0</v>
      </c>
      <c r="F17">
        <v>43129.0</v>
      </c>
      <c r="G17">
        <v>3.0</v>
      </c>
      <c r="H17">
        <v>4.605065023956194</v>
      </c>
      <c r="I17" t="s">
        <v>41</v>
      </c>
      <c r="J17" t="s">
        <v>80</v>
      </c>
      <c r="K17">
        <v>4.0</v>
      </c>
      <c r="L17">
        <v>1.0</v>
      </c>
      <c r="M17" t="s">
        <v>305</v>
      </c>
      <c r="N17" t="s">
        <v>305</v>
      </c>
      <c r="O17" t="s">
        <v>305</v>
      </c>
      <c r="P17" t="s">
        <v>305</v>
      </c>
      <c r="R17" s="1">
        <v>1.0</v>
      </c>
      <c r="S17" s="1">
        <v>4.605065023956194</v>
      </c>
    </row>
    <row r="18" ht="13.5" customHeight="1">
      <c r="A18">
        <v>29.0</v>
      </c>
      <c r="B18" t="s">
        <v>172</v>
      </c>
      <c r="C18" t="s">
        <v>79</v>
      </c>
      <c r="D18">
        <v>41439.0</v>
      </c>
      <c r="E18">
        <v>43139.0</v>
      </c>
      <c r="F18">
        <v>43143.0</v>
      </c>
      <c r="G18">
        <v>4.0</v>
      </c>
      <c r="H18">
        <v>4.654346338124572</v>
      </c>
      <c r="I18" t="s">
        <v>118</v>
      </c>
      <c r="J18" t="s">
        <v>175</v>
      </c>
      <c r="K18">
        <v>0.0</v>
      </c>
      <c r="L18">
        <v>0.0</v>
      </c>
      <c r="M18">
        <v>1.0</v>
      </c>
      <c r="N18">
        <v>1.0</v>
      </c>
      <c r="O18">
        <v>0.0</v>
      </c>
      <c r="P18">
        <v>1.0</v>
      </c>
      <c r="R18" s="1">
        <f t="shared" ref="R18:R23" si="4">SUM(L18,N18,P18)/3</f>
        <v>0.6666666667</v>
      </c>
      <c r="S18" s="1">
        <v>4.654346338124572</v>
      </c>
    </row>
    <row r="19" ht="13.5" customHeight="1">
      <c r="A19">
        <v>23.0</v>
      </c>
      <c r="B19" t="s">
        <v>145</v>
      </c>
      <c r="C19" t="s">
        <v>79</v>
      </c>
      <c r="D19">
        <v>41406.0</v>
      </c>
      <c r="E19">
        <v>43126.0</v>
      </c>
      <c r="F19">
        <v>43129.0</v>
      </c>
      <c r="G19">
        <v>3.0</v>
      </c>
      <c r="H19">
        <v>4.7091033538672145</v>
      </c>
      <c r="I19" t="s">
        <v>41</v>
      </c>
      <c r="J19" t="s">
        <v>146</v>
      </c>
      <c r="K19">
        <v>4.0</v>
      </c>
      <c r="L19">
        <v>1.0</v>
      </c>
      <c r="M19">
        <v>5.0</v>
      </c>
      <c r="N19">
        <v>1.0</v>
      </c>
      <c r="O19">
        <v>1.0</v>
      </c>
      <c r="P19">
        <v>1.0</v>
      </c>
      <c r="R19" s="1">
        <f t="shared" si="4"/>
        <v>1</v>
      </c>
      <c r="S19" s="1">
        <v>4.7091033538672145</v>
      </c>
    </row>
    <row r="20" ht="13.5" customHeight="1">
      <c r="A20">
        <v>59.0</v>
      </c>
      <c r="B20" t="s">
        <v>250</v>
      </c>
      <c r="C20" t="s">
        <v>79</v>
      </c>
      <c r="D20">
        <v>41463.0</v>
      </c>
      <c r="E20">
        <v>43213.0</v>
      </c>
      <c r="F20">
        <v>43220.0</v>
      </c>
      <c r="G20">
        <v>7.0</v>
      </c>
      <c r="H20">
        <v>4.794520548</v>
      </c>
      <c r="I20" t="s">
        <v>246</v>
      </c>
      <c r="J20" t="s">
        <v>96</v>
      </c>
      <c r="K20">
        <v>0.0</v>
      </c>
      <c r="L20">
        <v>1.0</v>
      </c>
      <c r="M20">
        <v>4.0</v>
      </c>
      <c r="N20">
        <v>0.0</v>
      </c>
      <c r="O20">
        <v>4.0</v>
      </c>
      <c r="P20">
        <v>1.0</v>
      </c>
      <c r="R20" s="1">
        <f t="shared" si="4"/>
        <v>0.6666666667</v>
      </c>
      <c r="S20" s="1">
        <v>4.794520548</v>
      </c>
    </row>
    <row r="21" ht="13.5" customHeight="1">
      <c r="A21">
        <v>52.0</v>
      </c>
      <c r="B21" t="s">
        <v>224</v>
      </c>
      <c r="C21" t="s">
        <v>55</v>
      </c>
      <c r="D21">
        <v>41446.0</v>
      </c>
      <c r="E21">
        <v>43199.0</v>
      </c>
      <c r="F21">
        <v>43208.0</v>
      </c>
      <c r="G21">
        <v>9.0</v>
      </c>
      <c r="H21">
        <v>4.8</v>
      </c>
      <c r="I21" t="s">
        <v>41</v>
      </c>
      <c r="J21" t="s">
        <v>197</v>
      </c>
      <c r="K21">
        <v>4.0</v>
      </c>
      <c r="L21">
        <v>0.0</v>
      </c>
      <c r="M21">
        <v>0.0</v>
      </c>
      <c r="N21">
        <v>0.0</v>
      </c>
      <c r="O21">
        <v>0.0</v>
      </c>
      <c r="P21">
        <v>1.0</v>
      </c>
      <c r="R21" s="1">
        <f t="shared" si="4"/>
        <v>0.3333333333</v>
      </c>
      <c r="S21" s="1">
        <v>4.8</v>
      </c>
    </row>
    <row r="22" ht="13.5" customHeight="1">
      <c r="A22">
        <v>67.0</v>
      </c>
      <c r="B22" t="s">
        <v>271</v>
      </c>
      <c r="C22" t="s">
        <v>186</v>
      </c>
      <c r="D22">
        <v>41471.0</v>
      </c>
      <c r="E22">
        <v>43224.0</v>
      </c>
      <c r="F22">
        <v>43230.0</v>
      </c>
      <c r="G22">
        <v>6.0</v>
      </c>
      <c r="H22">
        <v>4.8</v>
      </c>
      <c r="I22" t="s">
        <v>118</v>
      </c>
      <c r="J22" t="s">
        <v>188</v>
      </c>
      <c r="K22">
        <v>0.0</v>
      </c>
      <c r="L22">
        <v>0.0</v>
      </c>
      <c r="M22">
        <v>3.0</v>
      </c>
      <c r="N22">
        <v>1.0</v>
      </c>
      <c r="O22">
        <v>4.0</v>
      </c>
      <c r="P22">
        <v>0.0</v>
      </c>
      <c r="R22" s="1">
        <f t="shared" si="4"/>
        <v>0.3333333333</v>
      </c>
      <c r="S22" s="1">
        <v>4.8</v>
      </c>
    </row>
    <row r="23" ht="13.5" customHeight="1">
      <c r="A23">
        <v>73.0</v>
      </c>
      <c r="B23" t="s">
        <v>288</v>
      </c>
      <c r="C23" t="s">
        <v>261</v>
      </c>
      <c r="D23">
        <v>41474.0</v>
      </c>
      <c r="E23">
        <v>43228.0</v>
      </c>
      <c r="F23">
        <v>43234.0</v>
      </c>
      <c r="G23">
        <v>6.0</v>
      </c>
      <c r="H23">
        <v>4.81</v>
      </c>
      <c r="I23" t="s">
        <v>266</v>
      </c>
      <c r="J23" t="s">
        <v>136</v>
      </c>
      <c r="K23">
        <v>1.0</v>
      </c>
      <c r="L23">
        <v>0.0</v>
      </c>
      <c r="M23">
        <v>0.0</v>
      </c>
      <c r="N23">
        <v>1.0</v>
      </c>
      <c r="O23">
        <v>0.0</v>
      </c>
      <c r="P23">
        <v>0.0</v>
      </c>
      <c r="R23" s="1">
        <f t="shared" si="4"/>
        <v>0.3333333333</v>
      </c>
      <c r="S23" s="1">
        <v>4.81</v>
      </c>
    </row>
    <row r="24" ht="13.5" customHeight="1">
      <c r="A24">
        <v>16.0</v>
      </c>
      <c r="B24" t="s">
        <v>131</v>
      </c>
      <c r="C24" t="s">
        <v>79</v>
      </c>
      <c r="D24">
        <v>41310.0</v>
      </c>
      <c r="E24">
        <v>43077.0</v>
      </c>
      <c r="F24">
        <v>43081.0</v>
      </c>
      <c r="G24">
        <v>4.0</v>
      </c>
      <c r="H24">
        <v>4.837782340862423</v>
      </c>
      <c r="I24" t="s">
        <v>41</v>
      </c>
      <c r="J24" t="s">
        <v>115</v>
      </c>
      <c r="M24">
        <v>5.0</v>
      </c>
      <c r="N24">
        <v>0.0</v>
      </c>
      <c r="O24">
        <v>2.0</v>
      </c>
      <c r="P24">
        <v>1.0</v>
      </c>
      <c r="R24" s="1">
        <f>SUM(L24,N24,P24)/2</f>
        <v>0.5</v>
      </c>
      <c r="S24" s="1">
        <v>4.837782340862423</v>
      </c>
    </row>
    <row r="25" ht="13.5" customHeight="1">
      <c r="A25">
        <v>62.0</v>
      </c>
      <c r="B25" t="s">
        <v>260</v>
      </c>
      <c r="C25" t="s">
        <v>261</v>
      </c>
      <c r="D25">
        <v>41428.0</v>
      </c>
      <c r="E25">
        <v>43224.0</v>
      </c>
      <c r="F25">
        <v>43230.0</v>
      </c>
      <c r="G25">
        <v>6.0</v>
      </c>
      <c r="H25">
        <v>4.92</v>
      </c>
      <c r="I25" t="s">
        <v>118</v>
      </c>
      <c r="J25" t="s">
        <v>115</v>
      </c>
      <c r="K25">
        <v>1.0</v>
      </c>
      <c r="L25">
        <v>0.0</v>
      </c>
      <c r="M25">
        <v>6.0</v>
      </c>
      <c r="N25">
        <v>0.0</v>
      </c>
      <c r="O25">
        <v>6.0</v>
      </c>
      <c r="P25">
        <v>1.0</v>
      </c>
      <c r="R25" s="1">
        <f>SUM(L25,N25,P25)/3</f>
        <v>0.3333333333</v>
      </c>
      <c r="S25" s="1">
        <v>4.92</v>
      </c>
    </row>
    <row r="26" ht="13.5" customHeight="1">
      <c r="A26">
        <v>9.0</v>
      </c>
      <c r="B26" t="s">
        <v>100</v>
      </c>
      <c r="C26" t="s">
        <v>55</v>
      </c>
      <c r="D26">
        <v>41252.0</v>
      </c>
      <c r="E26">
        <v>43067.0</v>
      </c>
      <c r="F26">
        <v>43070.0</v>
      </c>
      <c r="G26">
        <v>3.0</v>
      </c>
      <c r="H26">
        <v>4.969199178644764</v>
      </c>
      <c r="I26" t="s">
        <v>59</v>
      </c>
      <c r="J26" t="s">
        <v>101</v>
      </c>
      <c r="M26">
        <v>4.0</v>
      </c>
      <c r="N26">
        <v>1.0</v>
      </c>
      <c r="O26">
        <v>1.0</v>
      </c>
      <c r="P26">
        <v>1.0</v>
      </c>
      <c r="R26" s="1">
        <f>SUM(L26,N26,P26)/2</f>
        <v>1</v>
      </c>
      <c r="S26" s="1">
        <v>4.969199178644764</v>
      </c>
    </row>
    <row r="27" ht="13.5" customHeight="1">
      <c r="A27">
        <v>75.0</v>
      </c>
      <c r="B27" t="s">
        <v>295</v>
      </c>
      <c r="C27" t="s">
        <v>261</v>
      </c>
      <c r="D27">
        <v>41415.0</v>
      </c>
      <c r="E27">
        <v>43229.0</v>
      </c>
      <c r="F27">
        <v>43234.0</v>
      </c>
      <c r="G27">
        <v>5.0</v>
      </c>
      <c r="H27">
        <v>4.97</v>
      </c>
      <c r="I27" t="s">
        <v>246</v>
      </c>
      <c r="J27" t="s">
        <v>142</v>
      </c>
      <c r="K27">
        <v>1.0</v>
      </c>
      <c r="L27">
        <v>0.0</v>
      </c>
      <c r="M27">
        <v>1.0</v>
      </c>
      <c r="N27">
        <v>1.0</v>
      </c>
      <c r="O27">
        <v>1.0</v>
      </c>
      <c r="P27">
        <v>1.0</v>
      </c>
      <c r="R27" s="1">
        <f>SUM(L27,N27,P27)/3</f>
        <v>0.6666666667</v>
      </c>
      <c r="S27" s="1">
        <v>4.97</v>
      </c>
    </row>
    <row r="28" ht="13.5" customHeight="1">
      <c r="A28">
        <v>15.0</v>
      </c>
      <c r="B28" t="s">
        <v>127</v>
      </c>
      <c r="C28" t="s">
        <v>55</v>
      </c>
      <c r="D28">
        <v>41257.0</v>
      </c>
      <c r="E28">
        <v>43077.0</v>
      </c>
      <c r="F28">
        <v>43081.0</v>
      </c>
      <c r="G28">
        <v>4.0</v>
      </c>
      <c r="H28">
        <v>4.982888432580425</v>
      </c>
      <c r="I28" t="s">
        <v>41</v>
      </c>
      <c r="J28" t="s">
        <v>128</v>
      </c>
      <c r="M28">
        <v>0.0</v>
      </c>
      <c r="N28">
        <v>1.0</v>
      </c>
      <c r="O28">
        <v>3.0</v>
      </c>
      <c r="P28">
        <v>1.0</v>
      </c>
      <c r="R28" s="1">
        <f>SUM(L28,N28,P28)/2</f>
        <v>1</v>
      </c>
      <c r="S28" s="1">
        <v>4.982888432580425</v>
      </c>
    </row>
    <row r="29" ht="13.5" customHeight="1">
      <c r="A29">
        <v>74.0</v>
      </c>
      <c r="B29" t="s">
        <v>291</v>
      </c>
      <c r="C29" t="s">
        <v>186</v>
      </c>
      <c r="D29">
        <v>41401.0</v>
      </c>
      <c r="E29">
        <v>43228.0</v>
      </c>
      <c r="F29">
        <v>43234.0</v>
      </c>
      <c r="G29">
        <v>6.0</v>
      </c>
      <c r="H29">
        <v>5.01</v>
      </c>
      <c r="I29" t="s">
        <v>246</v>
      </c>
      <c r="J29" t="s">
        <v>139</v>
      </c>
      <c r="K29">
        <v>4.0</v>
      </c>
      <c r="L29">
        <v>0.0</v>
      </c>
      <c r="M29">
        <v>6.0</v>
      </c>
      <c r="N29">
        <v>1.0</v>
      </c>
      <c r="O29">
        <v>4.0</v>
      </c>
      <c r="P29">
        <v>1.0</v>
      </c>
      <c r="R29" s="1">
        <f t="shared" ref="R29:R36" si="5">SUM(L29,N29,P29)/3</f>
        <v>0.6666666667</v>
      </c>
      <c r="S29" s="1">
        <v>5.01</v>
      </c>
    </row>
    <row r="30" ht="13.5" customHeight="1">
      <c r="A30">
        <v>27.0</v>
      </c>
      <c r="B30" t="s">
        <v>160</v>
      </c>
      <c r="C30" t="s">
        <v>79</v>
      </c>
      <c r="D30">
        <v>41301.0</v>
      </c>
      <c r="E30">
        <v>43133.0</v>
      </c>
      <c r="F30">
        <v>43136.0</v>
      </c>
      <c r="G30">
        <v>3.0</v>
      </c>
      <c r="H30">
        <v>5.01574264202601</v>
      </c>
      <c r="I30" t="s">
        <v>118</v>
      </c>
      <c r="J30" t="s">
        <v>161</v>
      </c>
      <c r="K30">
        <v>0.0</v>
      </c>
      <c r="L30">
        <v>1.0</v>
      </c>
      <c r="M30">
        <v>6.0</v>
      </c>
      <c r="N30">
        <v>1.0</v>
      </c>
      <c r="O30">
        <v>4.0</v>
      </c>
      <c r="P30">
        <v>1.0</v>
      </c>
      <c r="R30" s="1">
        <f t="shared" si="5"/>
        <v>1</v>
      </c>
      <c r="S30" s="1">
        <v>5.01574264202601</v>
      </c>
    </row>
    <row r="31" ht="13.5" customHeight="1">
      <c r="A31">
        <v>66.0</v>
      </c>
      <c r="B31" t="s">
        <v>268</v>
      </c>
      <c r="C31" t="s">
        <v>79</v>
      </c>
      <c r="D31">
        <v>41393.0</v>
      </c>
      <c r="E31">
        <v>43224.0</v>
      </c>
      <c r="F31">
        <v>43230.0</v>
      </c>
      <c r="G31">
        <v>6.0</v>
      </c>
      <c r="H31">
        <v>5.02</v>
      </c>
      <c r="I31" t="s">
        <v>118</v>
      </c>
      <c r="J31" t="s">
        <v>111</v>
      </c>
      <c r="K31">
        <v>2.0</v>
      </c>
      <c r="L31">
        <v>0.0</v>
      </c>
      <c r="M31">
        <v>6.0</v>
      </c>
      <c r="N31">
        <v>0.0</v>
      </c>
      <c r="O31">
        <v>4.0</v>
      </c>
      <c r="P31">
        <v>0.0</v>
      </c>
      <c r="R31" s="1">
        <f t="shared" si="5"/>
        <v>0</v>
      </c>
      <c r="S31" s="1">
        <v>5.02</v>
      </c>
    </row>
    <row r="32" ht="13.5" customHeight="1">
      <c r="A32">
        <v>72.0</v>
      </c>
      <c r="B32" t="s">
        <v>287</v>
      </c>
      <c r="C32" t="s">
        <v>261</v>
      </c>
      <c r="D32">
        <v>41381.0</v>
      </c>
      <c r="E32">
        <v>43228.0</v>
      </c>
      <c r="F32">
        <v>43234.0</v>
      </c>
      <c r="G32">
        <v>6.0</v>
      </c>
      <c r="H32">
        <v>5.06</v>
      </c>
      <c r="I32" t="s">
        <v>246</v>
      </c>
      <c r="J32" t="s">
        <v>197</v>
      </c>
      <c r="K32">
        <v>1.0</v>
      </c>
      <c r="L32">
        <v>1.0</v>
      </c>
      <c r="M32">
        <v>6.0</v>
      </c>
      <c r="N32">
        <v>1.0</v>
      </c>
      <c r="O32">
        <v>4.0</v>
      </c>
      <c r="P32">
        <v>0.0</v>
      </c>
      <c r="R32" s="1">
        <f t="shared" si="5"/>
        <v>0.6666666667</v>
      </c>
      <c r="S32" s="1">
        <v>5.06</v>
      </c>
    </row>
    <row r="33" ht="13.5" customHeight="1">
      <c r="A33">
        <v>51.0</v>
      </c>
      <c r="B33" t="s">
        <v>220</v>
      </c>
      <c r="C33" t="s">
        <v>55</v>
      </c>
      <c r="D33">
        <v>41346.0</v>
      </c>
      <c r="E33">
        <v>43199.0</v>
      </c>
      <c r="F33">
        <v>43202.0</v>
      </c>
      <c r="G33">
        <v>3.0</v>
      </c>
      <c r="H33">
        <v>5.08</v>
      </c>
      <c r="I33" t="s">
        <v>41</v>
      </c>
      <c r="J33" t="s">
        <v>158</v>
      </c>
      <c r="K33">
        <v>5.0</v>
      </c>
      <c r="L33">
        <v>0.0</v>
      </c>
      <c r="M33">
        <v>6.0</v>
      </c>
      <c r="N33">
        <v>1.0</v>
      </c>
      <c r="O33">
        <v>3.0</v>
      </c>
      <c r="P33">
        <v>1.0</v>
      </c>
      <c r="R33" s="1">
        <f t="shared" si="5"/>
        <v>0.6666666667</v>
      </c>
      <c r="S33" s="1">
        <v>5.08</v>
      </c>
    </row>
    <row r="34" ht="13.5" customHeight="1">
      <c r="A34">
        <v>35.0</v>
      </c>
      <c r="B34" t="s">
        <v>187</v>
      </c>
      <c r="C34" t="s">
        <v>55</v>
      </c>
      <c r="D34">
        <v>41296.0</v>
      </c>
      <c r="E34">
        <v>43154.0</v>
      </c>
      <c r="F34">
        <v>43157.0</v>
      </c>
      <c r="G34">
        <v>3.0</v>
      </c>
      <c r="H34">
        <v>5.09</v>
      </c>
      <c r="I34" t="s">
        <v>118</v>
      </c>
      <c r="J34" t="s">
        <v>188</v>
      </c>
      <c r="K34">
        <v>2.0</v>
      </c>
      <c r="L34">
        <v>0.0</v>
      </c>
      <c r="M34">
        <v>5.0</v>
      </c>
      <c r="N34">
        <v>1.0</v>
      </c>
      <c r="O34">
        <v>6.0</v>
      </c>
      <c r="P34">
        <v>1.0</v>
      </c>
      <c r="R34" s="1">
        <f t="shared" si="5"/>
        <v>0.6666666667</v>
      </c>
      <c r="S34" s="1">
        <v>5.09</v>
      </c>
    </row>
    <row r="35" ht="13.5" customHeight="1">
      <c r="A35">
        <v>50.0</v>
      </c>
      <c r="B35" t="s">
        <v>217</v>
      </c>
      <c r="C35" t="s">
        <v>79</v>
      </c>
      <c r="D35">
        <v>41329.0</v>
      </c>
      <c r="E35">
        <v>43199.0</v>
      </c>
      <c r="F35">
        <v>43202.0</v>
      </c>
      <c r="G35">
        <v>3.0</v>
      </c>
      <c r="H35">
        <v>5.12</v>
      </c>
      <c r="I35" t="s">
        <v>41</v>
      </c>
      <c r="J35" t="s">
        <v>149</v>
      </c>
      <c r="K35">
        <v>5.0</v>
      </c>
      <c r="L35">
        <v>0.0</v>
      </c>
      <c r="M35">
        <v>6.0</v>
      </c>
      <c r="N35">
        <v>1.0</v>
      </c>
      <c r="O35">
        <v>4.0</v>
      </c>
      <c r="P35">
        <v>1.0</v>
      </c>
      <c r="R35" s="1">
        <f t="shared" si="5"/>
        <v>0.6666666667</v>
      </c>
      <c r="S35" s="1">
        <v>5.12</v>
      </c>
    </row>
    <row r="36" ht="13.5" customHeight="1">
      <c r="A36">
        <v>19.0</v>
      </c>
      <c r="B36" t="s">
        <v>141</v>
      </c>
      <c r="C36" t="s">
        <v>79</v>
      </c>
      <c r="D36">
        <v>41254.0</v>
      </c>
      <c r="E36">
        <v>43126.0</v>
      </c>
      <c r="F36">
        <v>43132.0</v>
      </c>
      <c r="G36">
        <v>6.0</v>
      </c>
      <c r="H36">
        <v>5.125256673511293</v>
      </c>
      <c r="I36" t="s">
        <v>41</v>
      </c>
      <c r="J36" t="s">
        <v>142</v>
      </c>
      <c r="K36">
        <v>0.0</v>
      </c>
      <c r="L36">
        <v>1.0</v>
      </c>
      <c r="M36">
        <v>4.0</v>
      </c>
      <c r="N36">
        <v>0.0</v>
      </c>
      <c r="O36">
        <v>5.0</v>
      </c>
      <c r="P36">
        <v>0.0</v>
      </c>
      <c r="R36" s="1">
        <f t="shared" si="5"/>
        <v>0.3333333333</v>
      </c>
      <c r="S36" s="1">
        <v>5.125256673511293</v>
      </c>
    </row>
    <row r="37" ht="13.5" customHeight="1">
      <c r="A37">
        <v>13.0</v>
      </c>
      <c r="B37" t="s">
        <v>121</v>
      </c>
      <c r="C37" t="s">
        <v>79</v>
      </c>
      <c r="D37">
        <v>41199.0</v>
      </c>
      <c r="E37">
        <v>43077.0</v>
      </c>
      <c r="F37">
        <v>43081.0</v>
      </c>
      <c r="G37">
        <v>4.0</v>
      </c>
      <c r="H37">
        <v>5.1416837782340865</v>
      </c>
      <c r="I37" t="s">
        <v>41</v>
      </c>
      <c r="J37" t="s">
        <v>122</v>
      </c>
      <c r="M37">
        <v>3.0</v>
      </c>
      <c r="N37">
        <v>1.0</v>
      </c>
      <c r="O37">
        <v>3.0</v>
      </c>
      <c r="P37">
        <v>0.0</v>
      </c>
      <c r="R37" s="1">
        <f>SUM(L37,N37,P37)/2</f>
        <v>0.5</v>
      </c>
      <c r="S37" s="1">
        <v>5.1416837782340865</v>
      </c>
    </row>
    <row r="38" ht="13.5" customHeight="1">
      <c r="A38" t="e">
        <v>#REF!</v>
      </c>
      <c r="B38" t="s">
        <v>192</v>
      </c>
      <c r="C38" t="s">
        <v>55</v>
      </c>
      <c r="D38">
        <v>41251.0</v>
      </c>
      <c r="E38">
        <v>43154.0</v>
      </c>
      <c r="F38">
        <v>43157.0</v>
      </c>
      <c r="G38">
        <v>3.0</v>
      </c>
      <c r="H38">
        <v>5.21</v>
      </c>
      <c r="I38" t="s">
        <v>118</v>
      </c>
      <c r="J38" t="s">
        <v>88</v>
      </c>
      <c r="K38">
        <v>0.0</v>
      </c>
      <c r="L38">
        <v>1.0</v>
      </c>
      <c r="M38">
        <v>2.0</v>
      </c>
      <c r="N38">
        <v>1.0</v>
      </c>
      <c r="O38">
        <v>3.0</v>
      </c>
      <c r="P38">
        <v>0.0</v>
      </c>
      <c r="R38" s="1">
        <f t="shared" ref="R38:R54" si="6">SUM(L38,N38,P38)/3</f>
        <v>0.6666666667</v>
      </c>
      <c r="S38" s="1">
        <v>5.21</v>
      </c>
    </row>
    <row r="39" ht="13.5" customHeight="1">
      <c r="A39">
        <v>18.0</v>
      </c>
      <c r="B39" t="s">
        <v>138</v>
      </c>
      <c r="C39" t="s">
        <v>79</v>
      </c>
      <c r="D39">
        <v>41219.0</v>
      </c>
      <c r="E39">
        <v>43126.0</v>
      </c>
      <c r="F39">
        <v>43129.0</v>
      </c>
      <c r="G39">
        <v>3.0</v>
      </c>
      <c r="H39">
        <v>5.221081451060917</v>
      </c>
      <c r="I39" t="s">
        <v>41</v>
      </c>
      <c r="J39" t="s">
        <v>139</v>
      </c>
      <c r="K39">
        <v>5.0</v>
      </c>
      <c r="L39">
        <v>1.0</v>
      </c>
      <c r="M39">
        <v>6.0</v>
      </c>
      <c r="N39">
        <v>1.0</v>
      </c>
      <c r="O39">
        <v>6.0</v>
      </c>
      <c r="P39">
        <v>0.0</v>
      </c>
      <c r="R39" s="1">
        <f t="shared" si="6"/>
        <v>0.6666666667</v>
      </c>
      <c r="S39" s="1">
        <v>5.221081451060917</v>
      </c>
    </row>
    <row r="40" ht="13.5" customHeight="1">
      <c r="A40">
        <v>38.0</v>
      </c>
      <c r="B40" t="s">
        <v>193</v>
      </c>
      <c r="C40" t="s">
        <v>55</v>
      </c>
      <c r="D40">
        <v>41240.0</v>
      </c>
      <c r="E40">
        <v>43154.0</v>
      </c>
      <c r="F40">
        <v>43157.0</v>
      </c>
      <c r="G40">
        <v>3.0</v>
      </c>
      <c r="H40">
        <v>5.24</v>
      </c>
      <c r="I40" t="s">
        <v>118</v>
      </c>
      <c r="J40" t="s">
        <v>125</v>
      </c>
      <c r="K40">
        <v>0.0</v>
      </c>
      <c r="L40">
        <v>1.0</v>
      </c>
      <c r="M40">
        <v>0.0</v>
      </c>
      <c r="N40">
        <v>1.0</v>
      </c>
      <c r="O40">
        <v>0.0</v>
      </c>
      <c r="P40">
        <v>1.0</v>
      </c>
      <c r="R40" s="1">
        <f t="shared" si="6"/>
        <v>1</v>
      </c>
      <c r="S40" s="1">
        <v>5.24</v>
      </c>
    </row>
    <row r="41" ht="13.5" customHeight="1">
      <c r="A41">
        <v>56.0</v>
      </c>
      <c r="B41" t="s">
        <v>236</v>
      </c>
      <c r="C41" t="s">
        <v>55</v>
      </c>
      <c r="D41">
        <v>41260.0</v>
      </c>
      <c r="E41">
        <v>43206.0</v>
      </c>
      <c r="F41">
        <v>43209.0</v>
      </c>
      <c r="G41">
        <v>3.0</v>
      </c>
      <c r="H41">
        <v>5.33</v>
      </c>
      <c r="I41" t="s">
        <v>41</v>
      </c>
      <c r="J41" t="s">
        <v>88</v>
      </c>
      <c r="K41">
        <v>5.0</v>
      </c>
      <c r="L41">
        <v>0.0</v>
      </c>
      <c r="M41">
        <v>6.0</v>
      </c>
      <c r="N41">
        <v>1.0</v>
      </c>
      <c r="O41">
        <v>2.0</v>
      </c>
      <c r="P41">
        <v>0.0</v>
      </c>
      <c r="R41" s="1">
        <f t="shared" si="6"/>
        <v>0.3333333333</v>
      </c>
      <c r="S41" s="1">
        <v>5.33</v>
      </c>
    </row>
    <row r="42" ht="13.5" customHeight="1">
      <c r="A42">
        <v>39.0</v>
      </c>
      <c r="B42" t="s">
        <v>196</v>
      </c>
      <c r="C42" t="s">
        <v>55</v>
      </c>
      <c r="D42">
        <v>41204.0</v>
      </c>
      <c r="E42">
        <v>43154.0</v>
      </c>
      <c r="F42">
        <v>43157.0</v>
      </c>
      <c r="G42">
        <v>3.0</v>
      </c>
      <c r="H42">
        <v>5.34</v>
      </c>
      <c r="I42" t="s">
        <v>118</v>
      </c>
      <c r="J42" t="s">
        <v>197</v>
      </c>
      <c r="K42">
        <v>0.0</v>
      </c>
      <c r="L42">
        <v>1.0</v>
      </c>
      <c r="M42">
        <v>4.0</v>
      </c>
      <c r="N42">
        <v>1.0</v>
      </c>
      <c r="O42">
        <v>3.0</v>
      </c>
      <c r="P42">
        <v>1.0</v>
      </c>
      <c r="R42" s="1">
        <f t="shared" si="6"/>
        <v>1</v>
      </c>
      <c r="S42" s="1">
        <v>5.34</v>
      </c>
    </row>
    <row r="43" ht="13.5" customHeight="1">
      <c r="A43">
        <v>71.0</v>
      </c>
      <c r="B43" t="s">
        <v>284</v>
      </c>
      <c r="C43" t="s">
        <v>261</v>
      </c>
      <c r="D43">
        <v>41275.0</v>
      </c>
      <c r="E43">
        <v>43228.0</v>
      </c>
      <c r="F43">
        <v>43234.0</v>
      </c>
      <c r="G43">
        <v>6.0</v>
      </c>
      <c r="H43">
        <v>5.35</v>
      </c>
      <c r="I43" t="s">
        <v>246</v>
      </c>
      <c r="J43" t="s">
        <v>128</v>
      </c>
      <c r="K43">
        <v>5.0</v>
      </c>
      <c r="L43">
        <v>0.0</v>
      </c>
      <c r="M43">
        <v>6.0</v>
      </c>
      <c r="N43">
        <v>1.0</v>
      </c>
      <c r="O43">
        <v>3.0</v>
      </c>
      <c r="P43">
        <v>0.0</v>
      </c>
      <c r="R43" s="1">
        <f t="shared" si="6"/>
        <v>0.3333333333</v>
      </c>
      <c r="S43" s="1">
        <v>5.35</v>
      </c>
    </row>
    <row r="44" ht="13.5" customHeight="1">
      <c r="A44">
        <v>58.0</v>
      </c>
      <c r="B44" t="s">
        <v>245</v>
      </c>
      <c r="C44" t="s">
        <v>55</v>
      </c>
      <c r="D44">
        <v>41248.0</v>
      </c>
      <c r="E44">
        <v>43213.0</v>
      </c>
      <c r="F44">
        <v>43217.0</v>
      </c>
      <c r="G44">
        <v>4.0</v>
      </c>
      <c r="H44">
        <v>5.383561644</v>
      </c>
      <c r="I44" t="s">
        <v>246</v>
      </c>
      <c r="J44" t="s">
        <v>60</v>
      </c>
      <c r="K44">
        <v>1.0</v>
      </c>
      <c r="L44">
        <v>1.0</v>
      </c>
      <c r="M44">
        <v>2.0</v>
      </c>
      <c r="N44">
        <v>1.0</v>
      </c>
      <c r="O44">
        <v>1.0</v>
      </c>
      <c r="P44">
        <v>1.0</v>
      </c>
      <c r="R44" s="1">
        <f t="shared" si="6"/>
        <v>1</v>
      </c>
      <c r="S44" s="1">
        <v>5.383561644</v>
      </c>
    </row>
    <row r="45" ht="13.5" customHeight="1">
      <c r="A45">
        <v>70.0</v>
      </c>
      <c r="B45" t="s">
        <v>280</v>
      </c>
      <c r="C45" t="s">
        <v>55</v>
      </c>
      <c r="D45">
        <v>41256.0</v>
      </c>
      <c r="E45">
        <v>43228.0</v>
      </c>
      <c r="F45">
        <v>43234.0</v>
      </c>
      <c r="G45">
        <v>6.0</v>
      </c>
      <c r="H45">
        <v>5.4</v>
      </c>
      <c r="I45" t="s">
        <v>246</v>
      </c>
      <c r="J45" t="s">
        <v>125</v>
      </c>
      <c r="K45">
        <v>5.0</v>
      </c>
      <c r="L45">
        <v>1.0</v>
      </c>
      <c r="M45">
        <v>3.0</v>
      </c>
      <c r="N45">
        <v>1.0</v>
      </c>
      <c r="O45">
        <v>4.0</v>
      </c>
      <c r="P45">
        <v>0.0</v>
      </c>
      <c r="R45" s="1">
        <f t="shared" si="6"/>
        <v>0.6666666667</v>
      </c>
      <c r="S45" s="1">
        <v>5.4</v>
      </c>
    </row>
    <row r="46" ht="13.5" customHeight="1">
      <c r="A46">
        <v>69.0</v>
      </c>
      <c r="B46" t="s">
        <v>277</v>
      </c>
      <c r="C46" t="s">
        <v>186</v>
      </c>
      <c r="D46">
        <v>41250.0</v>
      </c>
      <c r="E46">
        <v>43228.0</v>
      </c>
      <c r="F46">
        <v>43234.0</v>
      </c>
      <c r="G46">
        <v>6.0</v>
      </c>
      <c r="H46">
        <v>5.42</v>
      </c>
      <c r="I46" t="s">
        <v>246</v>
      </c>
      <c r="J46" t="s">
        <v>122</v>
      </c>
      <c r="K46">
        <v>6.0</v>
      </c>
      <c r="L46">
        <v>0.0</v>
      </c>
      <c r="M46">
        <v>6.0</v>
      </c>
      <c r="N46">
        <v>0.0</v>
      </c>
      <c r="O46">
        <v>6.0</v>
      </c>
      <c r="P46">
        <v>1.0</v>
      </c>
      <c r="R46" s="1">
        <f t="shared" si="6"/>
        <v>0.3333333333</v>
      </c>
      <c r="S46" s="1">
        <v>5.42</v>
      </c>
    </row>
    <row r="47" ht="13.5" customHeight="1">
      <c r="A47">
        <v>57.0</v>
      </c>
      <c r="B47" t="s">
        <v>239</v>
      </c>
      <c r="C47" t="s">
        <v>79</v>
      </c>
      <c r="D47">
        <v>41229.0</v>
      </c>
      <c r="E47">
        <v>43213.0</v>
      </c>
      <c r="F47">
        <v>43217.0</v>
      </c>
      <c r="G47">
        <v>4.0</v>
      </c>
      <c r="H47">
        <v>5.435616438</v>
      </c>
      <c r="I47" t="s">
        <v>41</v>
      </c>
      <c r="J47" t="s">
        <v>181</v>
      </c>
      <c r="K47">
        <v>3.0</v>
      </c>
      <c r="L47">
        <v>0.0</v>
      </c>
      <c r="M47">
        <v>3.0</v>
      </c>
      <c r="N47">
        <v>1.0</v>
      </c>
      <c r="O47">
        <v>1.0</v>
      </c>
      <c r="P47">
        <v>1.0</v>
      </c>
      <c r="R47" s="1">
        <f t="shared" si="6"/>
        <v>0.6666666667</v>
      </c>
      <c r="S47" s="1">
        <v>5.435616438</v>
      </c>
    </row>
    <row r="48" ht="13.5" customHeight="1">
      <c r="A48">
        <v>40.0</v>
      </c>
      <c r="B48" t="s">
        <v>198</v>
      </c>
      <c r="C48" t="s">
        <v>55</v>
      </c>
      <c r="D48">
        <v>41174.0</v>
      </c>
      <c r="E48">
        <v>43160.0</v>
      </c>
      <c r="F48">
        <v>43164.0</v>
      </c>
      <c r="G48">
        <v>4.0</v>
      </c>
      <c r="H48">
        <v>5.44</v>
      </c>
      <c r="I48" t="s">
        <v>41</v>
      </c>
      <c r="J48" t="s">
        <v>142</v>
      </c>
      <c r="K48">
        <v>1.0</v>
      </c>
      <c r="L48">
        <v>1.0</v>
      </c>
      <c r="M48">
        <v>6.0</v>
      </c>
      <c r="N48">
        <v>1.0</v>
      </c>
      <c r="O48">
        <v>0.0</v>
      </c>
      <c r="P48">
        <v>0.0</v>
      </c>
      <c r="R48" s="1">
        <f t="shared" si="6"/>
        <v>0.6666666667</v>
      </c>
      <c r="S48" s="1">
        <v>5.44</v>
      </c>
    </row>
    <row r="49" ht="13.5" customHeight="1">
      <c r="A49" t="e">
        <v>#REF!</v>
      </c>
      <c r="B49" t="s">
        <v>259</v>
      </c>
      <c r="C49" t="s">
        <v>55</v>
      </c>
      <c r="D49">
        <v>41221.0</v>
      </c>
      <c r="E49">
        <v>43216.0</v>
      </c>
      <c r="F49">
        <v>43223.0</v>
      </c>
      <c r="G49">
        <v>7.0</v>
      </c>
      <c r="H49">
        <v>5.462012320328542</v>
      </c>
      <c r="I49" t="s">
        <v>118</v>
      </c>
      <c r="J49" t="s">
        <v>111</v>
      </c>
      <c r="K49">
        <v>5.0</v>
      </c>
      <c r="L49">
        <v>0.0</v>
      </c>
      <c r="M49">
        <v>4.0</v>
      </c>
      <c r="N49">
        <v>0.0</v>
      </c>
      <c r="O49">
        <v>2.0</v>
      </c>
      <c r="P49">
        <v>0.0</v>
      </c>
      <c r="R49" s="1">
        <f t="shared" si="6"/>
        <v>0</v>
      </c>
      <c r="S49" s="1">
        <v>5.462012320328542</v>
      </c>
    </row>
    <row r="50" ht="13.5" customHeight="1">
      <c r="A50">
        <v>42.0</v>
      </c>
      <c r="B50" t="s">
        <v>204</v>
      </c>
      <c r="C50" t="s">
        <v>79</v>
      </c>
      <c r="D50">
        <v>41162.0</v>
      </c>
      <c r="E50">
        <v>43160.0</v>
      </c>
      <c r="F50">
        <v>43164.0</v>
      </c>
      <c r="G50">
        <v>4.0</v>
      </c>
      <c r="H50">
        <v>5.47</v>
      </c>
      <c r="I50" t="s">
        <v>41</v>
      </c>
      <c r="J50" t="s">
        <v>205</v>
      </c>
      <c r="K50">
        <v>0.0</v>
      </c>
      <c r="L50">
        <v>1.0</v>
      </c>
      <c r="M50">
        <v>5.0</v>
      </c>
      <c r="N50">
        <v>1.0</v>
      </c>
      <c r="O50">
        <v>4.0</v>
      </c>
      <c r="P50">
        <v>1.0</v>
      </c>
      <c r="R50" s="1">
        <f t="shared" si="6"/>
        <v>1</v>
      </c>
      <c r="S50" s="1">
        <v>5.47</v>
      </c>
    </row>
    <row r="51" ht="13.5" customHeight="1">
      <c r="A51" t="e">
        <v>#REF!</v>
      </c>
      <c r="B51" t="s">
        <v>213</v>
      </c>
      <c r="C51" t="s">
        <v>79</v>
      </c>
      <c r="D51">
        <v>41196.0</v>
      </c>
      <c r="E51">
        <v>43199.0</v>
      </c>
      <c r="F51">
        <v>43202.0</v>
      </c>
      <c r="G51">
        <v>3.0</v>
      </c>
      <c r="H51">
        <v>5.49</v>
      </c>
      <c r="I51" t="s">
        <v>41</v>
      </c>
      <c r="J51" t="s">
        <v>146</v>
      </c>
      <c r="K51">
        <v>2.0</v>
      </c>
      <c r="L51">
        <v>1.0</v>
      </c>
      <c r="M51">
        <v>5.0</v>
      </c>
      <c r="N51">
        <v>1.0</v>
      </c>
      <c r="O51">
        <v>4.0</v>
      </c>
      <c r="P51">
        <v>0.0</v>
      </c>
      <c r="R51" s="1">
        <f t="shared" si="6"/>
        <v>0.6666666667</v>
      </c>
      <c r="S51" s="1">
        <v>5.49</v>
      </c>
    </row>
    <row r="52" ht="13.5" customHeight="1">
      <c r="A52">
        <v>53.0</v>
      </c>
      <c r="B52" t="s">
        <v>228</v>
      </c>
      <c r="C52" t="s">
        <v>55</v>
      </c>
      <c r="D52">
        <v>41332.0</v>
      </c>
      <c r="E52">
        <v>43199.0</v>
      </c>
      <c r="F52">
        <v>43202.0</v>
      </c>
      <c r="G52">
        <v>3.0</v>
      </c>
      <c r="H52">
        <v>5.49</v>
      </c>
      <c r="I52" t="s">
        <v>41</v>
      </c>
      <c r="J52" t="s">
        <v>161</v>
      </c>
      <c r="K52">
        <v>1.0</v>
      </c>
      <c r="L52">
        <v>0.0</v>
      </c>
      <c r="M52">
        <v>3.0</v>
      </c>
      <c r="N52">
        <v>1.0</v>
      </c>
      <c r="O52">
        <v>2.0</v>
      </c>
      <c r="P52">
        <v>1.0</v>
      </c>
      <c r="R52" s="1">
        <f t="shared" si="6"/>
        <v>0.6666666667</v>
      </c>
      <c r="S52" s="1">
        <v>5.49</v>
      </c>
    </row>
    <row r="53" ht="13.5" customHeight="1">
      <c r="A53">
        <v>68.0</v>
      </c>
      <c r="B53" t="s">
        <v>274</v>
      </c>
      <c r="C53" t="s">
        <v>186</v>
      </c>
      <c r="D53">
        <v>41178.0</v>
      </c>
      <c r="E53">
        <v>43228.0</v>
      </c>
      <c r="F53">
        <v>43234.0</v>
      </c>
      <c r="G53">
        <v>6.0</v>
      </c>
      <c r="H53">
        <v>5.62</v>
      </c>
      <c r="I53" t="s">
        <v>246</v>
      </c>
      <c r="J53" t="s">
        <v>275</v>
      </c>
      <c r="K53">
        <v>6.0</v>
      </c>
      <c r="L53">
        <v>0.0</v>
      </c>
      <c r="M53">
        <v>6.0</v>
      </c>
      <c r="N53">
        <v>1.0</v>
      </c>
      <c r="O53">
        <v>2.0</v>
      </c>
      <c r="P53">
        <v>0.0</v>
      </c>
      <c r="R53" s="1">
        <f t="shared" si="6"/>
        <v>0.3333333333</v>
      </c>
      <c r="S53" s="1">
        <v>5.62</v>
      </c>
    </row>
    <row r="54" ht="13.5" customHeight="1">
      <c r="A54">
        <v>43.0</v>
      </c>
      <c r="B54" t="s">
        <v>207</v>
      </c>
      <c r="C54" t="s">
        <v>79</v>
      </c>
      <c r="D54">
        <v>41054.0</v>
      </c>
      <c r="E54">
        <v>43160.0</v>
      </c>
      <c r="F54">
        <v>43164.0</v>
      </c>
      <c r="G54">
        <v>4.0</v>
      </c>
      <c r="H54">
        <v>5.77</v>
      </c>
      <c r="I54" t="s">
        <v>41</v>
      </c>
      <c r="J54" t="s">
        <v>136</v>
      </c>
      <c r="K54">
        <v>6.0</v>
      </c>
      <c r="L54">
        <v>0.0</v>
      </c>
      <c r="M54">
        <v>5.0</v>
      </c>
      <c r="N54">
        <v>0.0</v>
      </c>
      <c r="O54">
        <v>2.0</v>
      </c>
      <c r="P54">
        <v>0.0</v>
      </c>
      <c r="R54" s="1">
        <f t="shared" si="6"/>
        <v>0</v>
      </c>
      <c r="S54" s="1">
        <v>5.77</v>
      </c>
    </row>
    <row r="55" ht="13.5" customHeight="1">
      <c r="A55">
        <v>44.0</v>
      </c>
      <c r="B55" t="s">
        <v>209</v>
      </c>
      <c r="C55" t="s">
        <v>79</v>
      </c>
      <c r="D55">
        <v>41046.0</v>
      </c>
      <c r="E55">
        <v>43160.0</v>
      </c>
      <c r="F55">
        <v>43164.0</v>
      </c>
      <c r="G55">
        <v>4.0</v>
      </c>
      <c r="H55">
        <v>5.79</v>
      </c>
      <c r="I55" t="s">
        <v>41</v>
      </c>
      <c r="J55" t="s">
        <v>139</v>
      </c>
      <c r="K55">
        <v>4.0</v>
      </c>
      <c r="L55">
        <v>1.0</v>
      </c>
      <c r="M55" t="s">
        <v>305</v>
      </c>
      <c r="N55" t="s">
        <v>305</v>
      </c>
      <c r="O55" t="s">
        <v>305</v>
      </c>
      <c r="P55" t="s">
        <v>305</v>
      </c>
      <c r="R55" s="1">
        <v>1.0</v>
      </c>
      <c r="S55" s="1">
        <v>5.79</v>
      </c>
    </row>
    <row r="56" ht="13.5" customHeight="1">
      <c r="A56">
        <v>41.0</v>
      </c>
      <c r="B56" t="s">
        <v>201</v>
      </c>
      <c r="C56" t="s">
        <v>55</v>
      </c>
      <c r="D56">
        <v>40955.0</v>
      </c>
      <c r="E56">
        <v>43160.0</v>
      </c>
      <c r="F56">
        <v>43164.0</v>
      </c>
      <c r="G56">
        <v>4.0</v>
      </c>
      <c r="H56">
        <v>6.04</v>
      </c>
      <c r="I56" t="s">
        <v>41</v>
      </c>
      <c r="J56" t="s">
        <v>80</v>
      </c>
      <c r="K56">
        <v>3.0</v>
      </c>
      <c r="L56">
        <v>0.0</v>
      </c>
      <c r="M56">
        <v>6.0</v>
      </c>
      <c r="N56">
        <v>1.0</v>
      </c>
      <c r="O56">
        <v>3.0</v>
      </c>
      <c r="P56">
        <v>0.0</v>
      </c>
      <c r="R56" s="1">
        <f t="shared" ref="R56:R58" si="7">SUM(L56,N56,P56)/3</f>
        <v>0.3333333333</v>
      </c>
      <c r="S56" s="1">
        <v>6.04</v>
      </c>
    </row>
    <row r="57" ht="13.5" customHeight="1">
      <c r="A57">
        <v>55.0</v>
      </c>
      <c r="B57" t="s">
        <v>232</v>
      </c>
      <c r="C57" t="s">
        <v>79</v>
      </c>
      <c r="D57">
        <v>40971.0</v>
      </c>
      <c r="E57">
        <v>43193.0</v>
      </c>
      <c r="F57">
        <v>43195.0</v>
      </c>
      <c r="G57">
        <v>2.0</v>
      </c>
      <c r="H57">
        <v>6.09</v>
      </c>
      <c r="I57" t="s">
        <v>61</v>
      </c>
      <c r="J57" t="s">
        <v>205</v>
      </c>
      <c r="K57">
        <v>5.0</v>
      </c>
      <c r="L57">
        <v>0.0</v>
      </c>
      <c r="M57">
        <v>6.0</v>
      </c>
      <c r="N57">
        <v>0.0</v>
      </c>
      <c r="O57">
        <v>3.0</v>
      </c>
      <c r="P57">
        <v>0.0</v>
      </c>
      <c r="R57" s="1">
        <f t="shared" si="7"/>
        <v>0</v>
      </c>
      <c r="S57" s="1">
        <v>6.09</v>
      </c>
    </row>
    <row r="58" ht="13.5" customHeight="1">
      <c r="A58">
        <v>54.0</v>
      </c>
      <c r="B58" t="s">
        <v>231</v>
      </c>
      <c r="C58" t="s">
        <v>55</v>
      </c>
      <c r="D58">
        <v>40856.0</v>
      </c>
      <c r="E58">
        <v>43193.0</v>
      </c>
      <c r="F58">
        <v>43195.0</v>
      </c>
      <c r="G58">
        <v>2.0</v>
      </c>
      <c r="H58">
        <v>6.4</v>
      </c>
      <c r="I58" t="s">
        <v>118</v>
      </c>
      <c r="J58" t="s">
        <v>80</v>
      </c>
      <c r="K58">
        <v>5.0</v>
      </c>
      <c r="L58">
        <v>0.0</v>
      </c>
      <c r="M58">
        <v>6.0</v>
      </c>
      <c r="N58">
        <v>0.0</v>
      </c>
      <c r="O58">
        <v>3.0</v>
      </c>
      <c r="P58">
        <v>0.0</v>
      </c>
      <c r="R58" s="1">
        <f t="shared" si="7"/>
        <v>0</v>
      </c>
      <c r="S58" s="1">
        <v>6.4</v>
      </c>
    </row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>
      <c r="R65">
        <f>TTEST(R2:R28,R29:R58,2,3)</f>
        <v>0.7871409327</v>
      </c>
    </row>
    <row r="66" ht="13.5" customHeight="1">
      <c r="E66">
        <f>CORREL(H2:H58,R2:R58)</f>
        <v>-0.1168630445</v>
      </c>
    </row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orientation="portrait"/>
  <drawing r:id="rId1"/>
</worksheet>
</file>