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/Downloads/"/>
    </mc:Choice>
  </mc:AlternateContent>
  <xr:revisionPtr revIDLastSave="0" documentId="13_ncr:1_{618734D0-661D-2B47-805F-63DFC9134C46}" xr6:coauthVersionLast="43" xr6:coauthVersionMax="43" xr10:uidLastSave="{00000000-0000-0000-0000-000000000000}"/>
  <bookViews>
    <workbookView xWindow="0" yWindow="460" windowWidth="25600" windowHeight="14560" activeTab="4" xr2:uid="{00000000-000D-0000-FFFF-FFFF00000000}"/>
  </bookViews>
  <sheets>
    <sheet name="Data" sheetId="1" r:id="rId1"/>
    <sheet name="Category" sheetId="5" r:id="rId2"/>
    <sheet name="SubCategory" sheetId="6" r:id="rId3"/>
    <sheet name="Month" sheetId="7" r:id="rId4"/>
    <sheet name="Bonus" sheetId="8" r:id="rId5"/>
  </sheets>
  <calcPr calcId="191029"/>
  <pivotCaches>
    <pivotCache cacheId="34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 l="1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C10" i="8"/>
  <c r="D3" i="8"/>
  <c r="D2" i="8"/>
  <c r="C13" i="8"/>
  <c r="C12" i="8"/>
  <c r="C11" i="8"/>
  <c r="C9" i="8"/>
  <c r="C8" i="8"/>
  <c r="C7" i="8"/>
  <c r="C6" i="8"/>
  <c r="C5" i="8"/>
  <c r="B7" i="8"/>
  <c r="B8" i="8"/>
  <c r="B9" i="8"/>
  <c r="B10" i="8"/>
  <c r="B11" i="8"/>
  <c r="B12" i="8"/>
  <c r="B13" i="8"/>
  <c r="C4" i="8"/>
  <c r="B4" i="8"/>
  <c r="C3" i="8"/>
  <c r="C2" i="8"/>
  <c r="B2" i="8"/>
  <c r="B6" i="8"/>
  <c r="B5" i="8"/>
  <c r="B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<sst xmlns="http://schemas.openxmlformats.org/spreadsheetml/2006/main" count="33046" uniqueCount="8401">
  <si>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</si>
  <si>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</si>
  <si>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</si>
  <si>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</si>
  <si>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</si>
  <si>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</si>
  <si>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</si>
  <si>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</si>
  <si>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</si>
  <si>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</si>
  <si>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</si>
  <si>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</si>
  <si>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</si>
  <si>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</si>
  <si>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</si>
  <si>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</si>
  <si>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</si>
  <si>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</si>
  <si>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</si>
  <si>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</si>
  <si>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</si>
  <si>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</si>
  <si>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</si>
  <si>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</si>
  <si>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</si>
  <si>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</si>
  <si>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</si>
  <si>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</si>
  <si>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</si>
  <si>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</si>
  <si>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</si>
  <si>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</si>
  <si>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</si>
  <si>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</si>
  <si>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</si>
  <si>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</si>
  <si>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</si>
  <si>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</si>
  <si>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</si>
  <si>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</si>
  <si>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</si>
  <si>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</si>
  <si>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</si>
  <si>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</si>
  <si>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</si>
  <si>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</si>
  <si>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</si>
  <si>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</si>
  <si>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</si>
  <si>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</si>
  <si>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</si>
  <si>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</si>
  <si>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</si>
  <si>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</si>
  <si>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</si>
  <si>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</si>
  <si>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</si>
  <si>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</si>
  <si>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</si>
  <si>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</si>
  <si>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</si>
  <si>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</si>
  <si>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</si>
  <si>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</si>
  <si>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</si>
  <si>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</si>
  <si>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</si>
  <si>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</si>
  <si>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</si>
  <si>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</si>
  <si>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</si>
  <si>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</si>
  <si>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</si>
  <si>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</si>
  <si>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</si>
  <si>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</si>
  <si>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</si>
  <si>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</si>
  <si>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</si>
  <si>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</si>
  <si>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</si>
  <si>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</si>
  <si>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</si>
  <si>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</si>
  <si>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</si>
  <si>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</si>
  <si>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</si>
  <si>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</si>
  <si>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</si>
  <si>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</si>
  <si>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</si>
  <si>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</si>
  <si>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</si>
  <si>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</si>
  <si>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</si>
  <si>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</si>
  <si>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</si>
  <si>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</si>
  <si>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</si>
  <si>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</si>
  <si>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</si>
  <si>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</si>
  <si>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</si>
  <si>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</si>
  <si>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</si>
  <si>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</si>
  <si>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</si>
  <si>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</si>
  <si>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</si>
  <si>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</si>
  <si>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</si>
  <si>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</si>
  <si>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</si>
  <si>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</si>
  <si>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</si>
  <si>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</si>
  <si>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</si>
  <si>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</si>
  <si>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</si>
  <si>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</si>
  <si>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</si>
  <si>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</si>
  <si>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</si>
  <si>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</si>
  <si>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</si>
  <si>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</si>
  <si>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</si>
  <si>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</si>
  <si>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</si>
  <si>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</si>
  <si>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</si>
  <si>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</si>
  <si>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</si>
  <si>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</si>
  <si>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</si>
  <si>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</si>
  <si>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</si>
  <si>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</si>
  <si>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</si>
  <si>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</si>
  <si>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</si>
  <si>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</si>
  <si>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</si>
  <si>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</si>
  <si>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</si>
  <si>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</si>
  <si>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</si>
  <si>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</si>
  <si>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</si>
  <si>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</si>
  <si>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</si>
  <si>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</si>
  <si>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</si>
  <si>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</si>
  <si>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</si>
  <si>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</si>
  <si>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</si>
  <si>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</si>
  <si>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</si>
  <si>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</si>
  <si>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</si>
  <si>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</si>
  <si>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</si>
  <si>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</si>
  <si>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</si>
  <si>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</si>
  <si>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</si>
  <si>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</si>
  <si>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</si>
  <si>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</si>
  <si>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</si>
  <si>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</si>
  <si>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</si>
  <si>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</si>
  <si>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</si>
  <si>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</si>
  <si>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</si>
  <si>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</si>
  <si>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</si>
  <si>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</si>
  <si>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</si>
  <si>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</si>
  <si>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</si>
  <si>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</si>
  <si>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</si>
  <si>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</si>
  <si>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</si>
  <si>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</si>
  <si>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</si>
  <si>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</si>
  <si>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</si>
  <si>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</si>
  <si>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</si>
  <si>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</si>
  <si>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</si>
  <si>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</si>
  <si>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</si>
  <si>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</si>
  <si>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</si>
  <si>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</si>
  <si>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</si>
  <si>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</si>
  <si>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</si>
  <si>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</si>
  <si>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</si>
  <si>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</si>
  <si>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</si>
  <si>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</si>
  <si>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</si>
  <si>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</si>
  <si>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</si>
  <si>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</si>
  <si>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</si>
  <si>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</si>
  <si>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</si>
  <si>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</si>
  <si>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</si>
  <si>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</si>
  <si>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</si>
  <si>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</si>
  <si>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</si>
  <si>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</si>
  <si>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</si>
  <si>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</si>
  <si>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</si>
  <si>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</si>
  <si>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</si>
  <si>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</si>
  <si>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</si>
  <si>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</si>
  <si>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</si>
  <si>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</si>
  <si>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</si>
  <si>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</si>
  <si>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</si>
  <si>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</si>
  <si>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</si>
  <si>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</si>
  <si>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</si>
  <si>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</si>
  <si>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</si>
  <si>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</si>
  <si>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</si>
  <si>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</si>
  <si>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</si>
  <si>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</si>
  <si>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</si>
  <si>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</si>
  <si>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</si>
  <si>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</si>
  <si>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</si>
  <si>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</si>
  <si>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</si>
  <si>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</si>
  <si>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</si>
  <si>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</si>
  <si>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</si>
  <si>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</si>
  <si>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</si>
  <si>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</si>
  <si>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</si>
  <si>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</si>
  <si>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</si>
  <si>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</si>
  <si>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</si>
  <si>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</si>
  <si>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</si>
  <si>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</si>
  <si>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</si>
  <si>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</si>
  <si>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</si>
  <si>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</si>
  <si>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</si>
  <si>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</si>
  <si>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</si>
  <si>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</si>
  <si>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</si>
  <si>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</si>
  <si>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</si>
  <si>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</si>
  <si>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</si>
  <si>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</si>
  <si>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</si>
  <si>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</si>
  <si>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</si>
  <si>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</si>
  <si>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</si>
  <si>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</si>
  <si>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</si>
  <si>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</si>
  <si>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</si>
  <si>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</si>
  <si>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</si>
  <si>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</si>
  <si>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</si>
  <si>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</si>
  <si>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</si>
  <si>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</si>
  <si>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</si>
  <si>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</si>
  <si>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</si>
  <si>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</si>
  <si>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</si>
  <si>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</si>
  <si>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</si>
  <si>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</si>
  <si>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</si>
  <si>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</si>
  <si>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</si>
  <si>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</si>
  <si>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</si>
  <si>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</si>
  <si>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</si>
  <si>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</si>
  <si>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</si>
  <si>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</si>
  <si>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</si>
  <si>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</si>
  <si>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</si>
  <si>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</si>
  <si>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</si>
  <si>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</si>
  <si>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</si>
  <si>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</si>
  <si>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</si>
  <si>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</si>
  <si>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</si>
  <si>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</si>
  <si>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</si>
  <si>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</si>
  <si>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</si>
  <si>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</si>
  <si>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</si>
  <si>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</si>
  <si>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</si>
  <si>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</si>
  <si>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</si>
  <si>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</si>
  <si>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</si>
  <si>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</si>
  <si>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</si>
  <si>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</si>
  <si>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</si>
  <si>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</si>
  <si>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</si>
  <si>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</si>
  <si>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</si>
  <si>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</si>
  <si>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</si>
  <si>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</si>
  <si>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</si>
  <si>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</si>
  <si>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</si>
  <si>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</si>
  <si>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</si>
  <si>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</si>
  <si>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</si>
  <si>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</si>
  <si>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</si>
  <si>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</si>
  <si>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</si>
  <si>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</si>
  <si>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</si>
  <si>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</si>
  <si>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</si>
  <si>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</si>
  <si>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</si>
  <si>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</si>
  <si>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</si>
  <si>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</si>
  <si>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</si>
  <si>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</si>
  <si>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</si>
  <si>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</si>
  <si>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</si>
  <si>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</si>
  <si>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</si>
  <si>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</si>
  <si>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</si>
  <si>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</si>
  <si>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</si>
  <si>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</si>
  <si>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</si>
  <si>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</si>
  <si>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</si>
  <si>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</si>
  <si>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</si>
  <si>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</si>
  <si>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</si>
  <si>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</si>
  <si>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</si>
  <si>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</si>
  <si>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</si>
  <si>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</si>
  <si>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</si>
  <si>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</si>
  <si>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</si>
  <si>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</si>
  <si>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</si>
  <si>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</si>
  <si>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</si>
  <si>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</si>
  <si>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</si>
  <si>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</si>
  <si>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</si>
  <si>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</si>
  <si>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</si>
  <si>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</si>
  <si>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</si>
  <si>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</si>
  <si>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</si>
  <si>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</si>
  <si>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</si>
  <si>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</si>
  <si>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</si>
  <si>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</si>
  <si>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</si>
  <si>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</si>
  <si>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</si>
  <si>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</si>
  <si>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</si>
  <si>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</si>
  <si>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</si>
  <si>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</si>
  <si>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</si>
  <si>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</si>
  <si>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</si>
  <si>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</si>
  <si>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</si>
  <si>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</si>
  <si>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</si>
  <si>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</si>
  <si>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</si>
  <si>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</si>
  <si>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</si>
  <si>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</si>
  <si>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</si>
  <si>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</si>
  <si>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</si>
  <si>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</si>
  <si>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</si>
  <si>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</si>
  <si>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</si>
  <si>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</si>
  <si>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</si>
  <si>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</si>
  <si>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</si>
  <si>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</si>
  <si>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</si>
  <si>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</si>
  <si>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</si>
  <si>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</si>
  <si>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</si>
  <si>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</si>
  <si>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</si>
  <si>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</si>
  <si>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</si>
  <si>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</si>
  <si>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</si>
  <si>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</si>
  <si>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</si>
  <si>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</si>
  <si>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</si>
  <si>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</si>
  <si>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</si>
  <si>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</si>
  <si>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</si>
  <si>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</si>
  <si>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</si>
  <si>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</si>
  <si>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</si>
  <si>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</si>
  <si>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</si>
  <si>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</si>
  <si>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</si>
  <si>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</si>
  <si>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</si>
  <si>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</si>
  <si>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</si>
  <si>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</si>
  <si>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</si>
  <si>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</si>
  <si>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</si>
  <si>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</si>
  <si>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</si>
  <si>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</si>
  <si>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</si>
  <si>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</si>
  <si>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</si>
  <si>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</si>
  <si>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</si>
  <si>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</si>
  <si>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</si>
  <si>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</si>
  <si>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</si>
  <si>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</si>
  <si>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</si>
  <si>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</si>
  <si>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</si>
  <si>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</si>
  <si>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</si>
  <si>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</si>
  <si>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</si>
  <si>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</si>
  <si>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</si>
  <si>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</si>
  <si>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</si>
  <si>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</si>
  <si>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</si>
  <si>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</si>
  <si>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</si>
  <si>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</si>
  <si>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</si>
  <si>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</si>
  <si>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</si>
  <si>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</si>
  <si>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</si>
  <si>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</si>
  <si>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</si>
  <si>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</si>
  <si>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</si>
  <si>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</si>
  <si>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</si>
  <si>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</si>
  <si>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</si>
  <si>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</si>
  <si>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</si>
  <si>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</si>
  <si>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</si>
  <si>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</si>
  <si>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</si>
  <si>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</si>
  <si>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</si>
  <si>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</si>
  <si>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</si>
  <si>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</si>
  <si>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</si>
  <si>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</si>
  <si>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</si>
  <si>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</si>
  <si>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</si>
  <si>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</si>
  <si>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</si>
  <si>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</si>
  <si>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</si>
  <si>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</si>
  <si>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</si>
  <si>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</si>
  <si>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</si>
  <si>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</si>
  <si>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</si>
  <si>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</si>
  <si>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</si>
  <si>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</si>
  <si>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</si>
  <si>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</si>
  <si>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</si>
  <si>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</si>
  <si>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</si>
  <si>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</si>
  <si>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</si>
  <si>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</si>
  <si>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</si>
  <si>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</si>
  <si>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</si>
  <si>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</si>
  <si>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</si>
  <si>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</si>
  <si>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</si>
  <si>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</si>
  <si>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</si>
  <si>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</si>
  <si>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</si>
  <si>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</si>
  <si>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</si>
  <si>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</si>
  <si>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</si>
  <si>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</si>
  <si>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</si>
  <si>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</si>
  <si>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</si>
  <si>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</si>
  <si>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</si>
  <si>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</si>
  <si>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</si>
  <si>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</si>
  <si>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</si>
  <si>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</si>
  <si>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</si>
  <si>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</si>
  <si>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</si>
  <si>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</si>
  <si>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</si>
  <si>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</si>
  <si>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</si>
  <si>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</si>
  <si>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</si>
  <si>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</si>
  <si>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</si>
  <si>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</si>
  <si>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</si>
  <si>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</si>
  <si>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</si>
  <si>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</si>
  <si>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</si>
  <si>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</si>
  <si>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</si>
  <si>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</si>
  <si>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</si>
  <si>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</si>
  <si>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</si>
  <si>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</si>
  <si>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</si>
  <si>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</si>
  <si>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</si>
  <si>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</si>
  <si>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</si>
  <si>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</si>
  <si>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</si>
  <si>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</si>
  <si>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</si>
  <si>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</si>
  <si>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</si>
  <si>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</si>
  <si>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</si>
  <si>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</si>
  <si>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</si>
  <si>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</si>
  <si>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</si>
  <si>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</si>
  <si>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</si>
  <si>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</si>
  <si>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</si>
  <si>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</si>
  <si>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</si>
  <si>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</si>
  <si>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</si>
  <si>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</si>
  <si>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</si>
  <si>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</si>
  <si>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</si>
  <si>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</si>
  <si>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</si>
  <si>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</si>
  <si>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</si>
  <si>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</si>
  <si>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</si>
  <si>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</si>
  <si>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</si>
  <si>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</si>
  <si>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</si>
  <si>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</si>
  <si>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</si>
  <si>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</si>
  <si>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</si>
  <si>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</si>
  <si>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</si>
  <si>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</si>
  <si>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</si>
  <si>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</si>
  <si>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</si>
  <si>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</si>
  <si>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</si>
  <si>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</si>
  <si>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</si>
  <si>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</si>
  <si>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</si>
  <si>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</si>
  <si>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</si>
  <si>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</si>
  <si>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</si>
  <si>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</si>
  <si>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</si>
  <si>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</si>
  <si>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</si>
  <si>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</si>
  <si>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</si>
  <si>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</si>
  <si>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</si>
  <si>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</si>
  <si>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</si>
  <si>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</si>
  <si>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</si>
  <si>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</si>
  <si>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</si>
  <si>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</si>
  <si>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</si>
  <si>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</si>
  <si>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</si>
  <si>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</si>
  <si>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</si>
  <si>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</si>
  <si>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</si>
  <si>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</si>
  <si>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</si>
  <si>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</si>
  <si>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</si>
  <si>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</si>
  <si>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</si>
  <si>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</si>
  <si>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</si>
  <si>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</si>
  <si>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</si>
  <si>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</si>
  <si>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</si>
  <si>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</si>
  <si>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</si>
  <si>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</si>
  <si>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</si>
  <si>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</si>
  <si>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</si>
  <si>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</si>
  <si>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</si>
  <si>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</si>
  <si>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</si>
  <si>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</si>
  <si>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</si>
  <si>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</si>
  <si>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</si>
  <si>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</si>
  <si>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</si>
  <si>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</si>
  <si>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</si>
  <si>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</si>
  <si>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</si>
  <si>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</si>
  <si>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</si>
  <si>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</si>
  <si>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</si>
  <si>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</si>
  <si>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</si>
  <si>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</si>
  <si>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</si>
  <si>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</si>
  <si>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</si>
  <si>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</si>
  <si>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</si>
  <si>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</si>
  <si>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</si>
  <si>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</si>
  <si>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</si>
  <si>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</si>
  <si>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</si>
  <si>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</si>
  <si>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</si>
  <si>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</si>
  <si>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</si>
  <si>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</si>
  <si>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</si>
  <si>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</si>
  <si>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</si>
  <si>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</si>
  <si>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</si>
  <si>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</si>
  <si>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</si>
  <si>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</si>
  <si>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</si>
  <si>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</si>
  <si>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</si>
  <si>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</si>
  <si>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</si>
  <si>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</si>
  <si>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</si>
  <si>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</si>
  <si>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</si>
  <si>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</si>
  <si>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</si>
  <si>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</si>
  <si>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</si>
  <si>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</si>
  <si>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</si>
  <si>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</si>
  <si>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</si>
  <si>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</si>
  <si>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</si>
  <si>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</si>
  <si>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</si>
  <si>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</si>
  <si>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</si>
  <si>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</si>
  <si>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</si>
  <si>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</si>
  <si>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</si>
  <si>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</si>
  <si>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</si>
  <si>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</si>
  <si>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</si>
  <si>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</si>
  <si>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</si>
  <si>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</si>
  <si>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</si>
  <si>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</si>
  <si>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</si>
  <si>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</si>
  <si>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</si>
  <si>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</si>
  <si>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</si>
  <si>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</si>
  <si>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</si>
  <si>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</si>
  <si>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</si>
  <si>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</si>
  <si>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</si>
  <si>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</si>
  <si>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</si>
  <si>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</si>
  <si>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</si>
  <si>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</si>
  <si>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</si>
  <si>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</si>
  <si>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</si>
  <si>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</si>
  <si>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</si>
  <si>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</si>
  <si>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</si>
  <si>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</si>
  <si>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</si>
  <si>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</si>
  <si>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</si>
  <si>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</si>
  <si>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</si>
  <si>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</si>
  <si>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</si>
  <si>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</si>
  <si>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</si>
  <si>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</si>
  <si>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</si>
  <si>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</si>
  <si>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</si>
  <si>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</si>
  <si>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</si>
  <si>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</si>
  <si>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</si>
  <si>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</si>
  <si>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</si>
  <si>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</si>
  <si>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</si>
  <si>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</si>
  <si>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</si>
  <si>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</si>
  <si>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</si>
  <si>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</si>
  <si>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</si>
  <si>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</si>
  <si>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</si>
  <si>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</si>
  <si>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</si>
  <si>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</si>
  <si>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</si>
  <si>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</si>
  <si>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</si>
  <si>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</si>
  <si>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</si>
  <si>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</si>
  <si>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</si>
  <si>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</si>
  <si>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</si>
  <si>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</si>
  <si>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</si>
  <si>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</si>
  <si>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</si>
  <si>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</si>
  <si>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</si>
  <si>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</si>
  <si>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</si>
  <si>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</si>
  <si>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</si>
  <si>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</si>
  <si>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</si>
  <si>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</si>
  <si>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</si>
  <si>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</si>
  <si>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</si>
  <si>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</si>
  <si>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</si>
  <si>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</si>
  <si>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</si>
  <si>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</si>
  <si>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</si>
  <si>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</si>
  <si>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</si>
  <si>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</si>
  <si>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</si>
  <si>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</si>
  <si>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</si>
  <si>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</si>
  <si>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</si>
  <si>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</si>
  <si>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</si>
  <si>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</si>
  <si>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</si>
  <si>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</si>
  <si>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</si>
  <si>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</si>
  <si>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</si>
  <si>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</si>
  <si>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</si>
  <si>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</si>
  <si>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</si>
  <si>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</si>
  <si>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</si>
  <si>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</si>
  <si>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</si>
  <si>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</si>
  <si>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</si>
  <si>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</si>
  <si>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</si>
  <si>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</si>
  <si>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</si>
  <si>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</si>
  <si>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</si>
  <si>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</si>
  <si>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</si>
  <si>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</si>
  <si>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</si>
  <si>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</si>
  <si>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</si>
  <si>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</si>
  <si>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</si>
  <si>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</si>
  <si>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</si>
  <si>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</si>
  <si>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</si>
  <si>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</si>
  <si>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</si>
  <si>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</si>
  <si>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</si>
  <si>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</si>
  <si>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</si>
  <si>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</si>
  <si>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</si>
  <si>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</si>
  <si>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</si>
  <si>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</si>
  <si>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</si>
  <si>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</si>
  <si>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</si>
  <si>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</si>
  <si>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</si>
  <si>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</si>
  <si>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</si>
  <si>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</si>
  <si>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</si>
  <si>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</si>
  <si>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</si>
  <si>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</si>
  <si>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</si>
  <si>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</si>
  <si>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</si>
  <si>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</si>
  <si>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</si>
  <si>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</si>
  <si>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</si>
  <si>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</si>
  <si>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</si>
  <si>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</si>
  <si>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</si>
  <si>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</si>
  <si>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</si>
  <si>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</si>
  <si>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</si>
  <si>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</si>
  <si>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</si>
  <si>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</si>
  <si>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</si>
  <si>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</si>
  <si>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</si>
  <si>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</si>
  <si>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</si>
  <si>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</si>
  <si>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</si>
  <si>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</si>
  <si>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</si>
  <si>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</si>
  <si>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</si>
  <si>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</si>
  <si>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</si>
  <si>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</si>
  <si>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</si>
  <si>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</si>
  <si>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</si>
  <si>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</si>
  <si>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</si>
  <si>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</si>
  <si>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</si>
  <si>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</si>
  <si>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</si>
  <si>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</si>
  <si>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</si>
  <si>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</si>
  <si>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</si>
  <si>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</si>
  <si>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</si>
  <si>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</si>
  <si>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</si>
  <si>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</si>
  <si>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</si>
  <si>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</si>
  <si>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</si>
  <si>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</si>
  <si>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</si>
  <si>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</si>
  <si>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</si>
  <si>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</si>
  <si>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</si>
  <si>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</si>
  <si>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</si>
  <si>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</si>
  <si>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</si>
  <si>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</si>
  <si>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</si>
  <si>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</si>
  <si>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</si>
  <si>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</si>
  <si>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</si>
  <si>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</si>
  <si>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</si>
  <si>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</si>
  <si>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</si>
  <si>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</si>
  <si>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</si>
  <si>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</si>
  <si>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</si>
  <si>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</si>
  <si>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</si>
  <si>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</si>
  <si>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</si>
  <si>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</si>
  <si>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</si>
  <si>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</si>
  <si>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</si>
  <si>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</si>
  <si>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</si>
  <si>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</si>
  <si>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</si>
  <si>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</si>
  <si>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</si>
  <si>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</si>
  <si>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</si>
  <si>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</si>
  <si>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</si>
  <si>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</si>
  <si>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</si>
  <si>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</si>
  <si>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</si>
  <si>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</si>
  <si>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</si>
  <si>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</si>
  <si>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</si>
  <si>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</si>
  <si>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</si>
  <si>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</si>
  <si>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</si>
  <si>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</si>
  <si>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</si>
  <si>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</si>
  <si>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</si>
  <si>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</si>
  <si>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</si>
  <si>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</si>
  <si>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</si>
  <si>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</si>
  <si>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</si>
  <si>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</si>
  <si>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</si>
  <si>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</si>
  <si>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</si>
  <si>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</si>
  <si>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</si>
  <si>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</si>
  <si>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</si>
  <si>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</si>
  <si>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</si>
  <si>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</si>
  <si>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</si>
  <si>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</si>
  <si>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</si>
  <si>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</si>
  <si>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</si>
  <si>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</si>
  <si>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</si>
  <si>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</si>
  <si>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</si>
  <si>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</si>
  <si>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</si>
  <si>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</si>
  <si>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</si>
  <si>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</si>
  <si>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</si>
  <si>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</si>
  <si>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</si>
  <si>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</si>
  <si>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</si>
  <si>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</si>
  <si>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</si>
  <si>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</si>
  <si>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</si>
  <si>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</si>
  <si>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</si>
  <si>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</si>
  <si>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</si>
  <si>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</si>
  <si>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</si>
  <si>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</si>
  <si>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</si>
  <si>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</si>
  <si>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</si>
  <si>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</si>
  <si>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</si>
  <si>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</si>
  <si>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</si>
  <si>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</si>
  <si>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</si>
  <si>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</si>
  <si>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</si>
  <si>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</si>
  <si>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</si>
  <si>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</si>
  <si>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</si>
  <si>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</si>
  <si>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</si>
  <si>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</si>
  <si>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</si>
  <si>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</si>
  <si>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</si>
  <si>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</si>
  <si>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</si>
  <si>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</si>
  <si>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</si>
  <si>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</si>
  <si>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</si>
  <si>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</si>
  <si>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</si>
  <si>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</si>
  <si>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</si>
  <si>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</si>
  <si>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</si>
  <si>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</si>
  <si>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</si>
  <si>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</si>
  <si>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</si>
  <si>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</si>
  <si>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</si>
  <si>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</si>
  <si>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</si>
  <si>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</si>
  <si>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</si>
  <si>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</si>
  <si>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</si>
  <si>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</si>
  <si>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</si>
  <si>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</si>
  <si>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</si>
  <si>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</si>
  <si>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</si>
  <si>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</si>
  <si>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</si>
  <si>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</si>
  <si>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</si>
  <si>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</si>
  <si>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</si>
  <si>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</si>
  <si>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</si>
  <si>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</si>
  <si>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</si>
  <si>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</si>
  <si>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</si>
  <si>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</si>
  <si>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</si>
  <si>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</si>
  <si>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</si>
  <si>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</si>
  <si>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</si>
  <si>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</si>
  <si>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</si>
  <si>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</si>
  <si>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</si>
  <si>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</si>
  <si>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</si>
  <si>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</si>
  <si>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</si>
  <si>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</si>
  <si>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</si>
  <si>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</si>
  <si>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</si>
  <si>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</si>
  <si>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</si>
  <si>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</si>
  <si>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</si>
  <si>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</si>
  <si>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</si>
  <si>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</si>
  <si>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</si>
  <si>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</si>
  <si>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</si>
  <si>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</si>
  <si>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</si>
  <si>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</si>
  <si>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</si>
  <si>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</si>
  <si>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</si>
  <si>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</si>
  <si>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</si>
  <si>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</si>
  <si>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</si>
  <si>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</si>
  <si>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</si>
  <si>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</si>
  <si>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</si>
  <si>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</si>
  <si>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</si>
  <si>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</si>
  <si>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</si>
  <si>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</si>
  <si>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</si>
  <si>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</si>
  <si>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</si>
  <si>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</si>
  <si>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</si>
  <si>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</si>
  <si>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</si>
  <si>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</si>
  <si>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</si>
  <si>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</si>
  <si>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</si>
  <si>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</si>
  <si>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</si>
  <si>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</si>
  <si>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</si>
  <si>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</si>
  <si>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</si>
  <si>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</si>
  <si>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</si>
  <si>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</si>
  <si>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</si>
  <si>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</si>
  <si>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</si>
  <si>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</si>
  <si>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</si>
  <si>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</si>
  <si>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</si>
  <si>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</si>
  <si>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</si>
  <si>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</si>
  <si>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</si>
  <si>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</si>
  <si>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</si>
  <si>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</si>
  <si>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</si>
  <si>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</si>
  <si>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</si>
  <si>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</si>
  <si>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</si>
  <si>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</si>
  <si>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</si>
  <si>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</si>
  <si>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</si>
  <si>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</si>
  <si>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</si>
  <si>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</si>
  <si>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</si>
  <si>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</si>
  <si>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</si>
  <si>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</si>
  <si>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</si>
  <si>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</si>
  <si>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</si>
  <si>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</si>
  <si>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</si>
  <si>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</si>
  <si>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</si>
  <si>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</si>
  <si>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</si>
  <si>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</si>
  <si>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</si>
  <si>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</si>
  <si>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</si>
  <si>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</si>
  <si>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</si>
  <si>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</si>
  <si>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</si>
  <si>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</si>
  <si>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</si>
  <si>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</si>
  <si>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</si>
  <si>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</si>
  <si>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</si>
  <si>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</si>
  <si>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</si>
  <si>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</si>
  <si>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</si>
  <si>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</si>
  <si>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</si>
  <si>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</si>
  <si>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</si>
  <si>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</si>
  <si>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</si>
  <si>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</si>
  <si>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</si>
  <si>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</si>
  <si>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</si>
  <si>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</si>
  <si>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</si>
  <si>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</si>
  <si>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</si>
  <si>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</si>
  <si>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</si>
  <si>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</si>
  <si>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</si>
  <si>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</si>
  <si>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</si>
  <si>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</si>
  <si>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</si>
  <si>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</si>
  <si>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</si>
  <si>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</si>
  <si>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</si>
  <si>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</si>
  <si>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</si>
  <si>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</si>
  <si>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</si>
  <si>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</si>
  <si>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</si>
  <si>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</si>
  <si>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</si>
  <si>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</si>
  <si>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</si>
  <si>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</si>
  <si>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</si>
  <si>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</si>
  <si>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</si>
  <si>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</si>
  <si>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</si>
  <si>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</si>
  <si>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</si>
  <si>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</si>
  <si>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</si>
  <si>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</si>
  <si>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</si>
  <si>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</si>
  <si>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</si>
  <si>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</si>
  <si>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</si>
  <si>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</si>
  <si>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</si>
  <si>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</si>
  <si>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</si>
  <si>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</si>
  <si>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</si>
  <si>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</si>
  <si>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</si>
  <si>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</si>
  <si>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</si>
  <si>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</si>
  <si>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</si>
  <si>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</si>
  <si>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</si>
  <si>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</si>
  <si>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</si>
  <si>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</si>
  <si>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</si>
  <si>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</si>
  <si>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</si>
  <si>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</si>
  <si>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</si>
  <si>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</si>
  <si>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</si>
  <si>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</si>
  <si>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</si>
  <si>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</si>
  <si>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</si>
  <si>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</si>
  <si>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</si>
  <si>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</si>
  <si>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</si>
  <si>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</si>
  <si>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</si>
  <si>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</si>
  <si>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</si>
  <si>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</si>
  <si>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</si>
  <si>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</si>
  <si>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</si>
  <si>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</si>
  <si>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</si>
  <si>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</si>
  <si>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</si>
  <si>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</si>
  <si>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</si>
  <si>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</si>
  <si>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</si>
  <si>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</si>
  <si>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</si>
  <si>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</si>
  <si>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</si>
  <si>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</si>
  <si>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</si>
  <si>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</si>
  <si>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</si>
  <si>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</si>
  <si>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</si>
  <si>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</si>
  <si>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</si>
  <si>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</si>
  <si>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</si>
  <si>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</si>
  <si>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</si>
  <si>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</si>
  <si>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</si>
  <si>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</si>
  <si>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</si>
  <si>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</si>
  <si>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</si>
  <si>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</si>
  <si>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</si>
  <si>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</si>
  <si>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</si>
  <si>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</si>
  <si>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</si>
  <si>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</si>
  <si>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</si>
  <si>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</si>
  <si>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</si>
  <si>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</si>
  <si>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</si>
  <si>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</si>
  <si>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</si>
  <si>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</si>
  <si>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</si>
  <si>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</si>
  <si>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</si>
  <si>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</si>
  <si>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</si>
  <si>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</si>
  <si>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</si>
  <si>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</si>
  <si>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</si>
  <si>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</si>
  <si>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</si>
  <si>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</si>
  <si>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</si>
  <si>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</si>
  <si>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</si>
  <si>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</si>
  <si>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</si>
  <si>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</si>
  <si>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</si>
  <si>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</si>
  <si>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</si>
  <si>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</si>
  <si>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</si>
  <si>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</si>
  <si>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</si>
  <si>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</si>
  <si>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</si>
  <si>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</si>
  <si>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</si>
  <si>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</si>
  <si>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</si>
  <si>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</si>
  <si>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</si>
  <si>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</si>
  <si>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</si>
  <si>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</si>
  <si>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</si>
  <si>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</si>
  <si>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</si>
  <si>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</si>
  <si>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</si>
  <si>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</si>
  <si>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</si>
  <si>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</si>
  <si>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</si>
  <si>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</si>
  <si>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</si>
  <si>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</si>
  <si>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</si>
  <si>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</si>
  <si>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</si>
  <si>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</si>
  <si>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</si>
  <si>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</si>
  <si>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</si>
  <si>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</si>
  <si>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</si>
  <si>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</si>
  <si>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</si>
  <si>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</si>
  <si>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</si>
  <si>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</si>
  <si>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</si>
  <si>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</si>
  <si>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</si>
  <si>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</si>
  <si>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</si>
  <si>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</si>
  <si>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</si>
  <si>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</si>
  <si>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</si>
  <si>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</si>
  <si>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</si>
  <si>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</si>
  <si>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</si>
  <si>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</si>
  <si>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</si>
  <si>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</si>
  <si>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</si>
  <si>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</si>
  <si>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</si>
  <si>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</si>
  <si>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</si>
  <si>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</si>
  <si>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</si>
  <si>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</si>
  <si>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</si>
  <si>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</si>
  <si>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</si>
  <si>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</si>
  <si>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</si>
  <si>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</si>
  <si>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</si>
  <si>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</si>
  <si>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</si>
  <si>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</si>
  <si>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</si>
  <si>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</si>
  <si>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</si>
  <si>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</si>
  <si>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</si>
  <si>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</si>
  <si>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</si>
  <si>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</si>
  <si>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</si>
  <si>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</si>
  <si>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</si>
  <si>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</si>
  <si>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</si>
  <si>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</si>
  <si>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</si>
  <si>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</si>
  <si>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</si>
  <si>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</si>
  <si>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</si>
  <si>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</si>
  <si>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</si>
  <si>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</si>
  <si>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</si>
  <si>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</si>
  <si>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</si>
  <si>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</si>
  <si>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</si>
  <si>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</si>
  <si>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</si>
  <si>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</si>
  <si>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</si>
  <si>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</si>
  <si>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</si>
  <si>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</si>
  <si>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</si>
  <si>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</si>
  <si>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</si>
  <si>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</si>
  <si>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</si>
  <si>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</si>
  <si>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</si>
  <si>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</si>
  <si>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</si>
  <si>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</si>
  <si>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</si>
  <si>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</si>
  <si>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</si>
  <si>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</si>
  <si>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</si>
  <si>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</si>
  <si>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</si>
  <si>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</si>
  <si>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</si>
  <si>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</si>
  <si>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</si>
  <si>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</si>
  <si>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</si>
  <si>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</si>
  <si>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</si>
  <si>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</si>
  <si>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</si>
  <si>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</si>
  <si>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</si>
  <si>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</si>
  <si>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</si>
  <si>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</si>
  <si>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</si>
  <si>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</si>
  <si>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</si>
  <si>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</si>
  <si>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</si>
  <si>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</si>
  <si>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</si>
  <si>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</si>
  <si>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</si>
  <si>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</si>
  <si>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</si>
  <si>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</si>
  <si>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</si>
  <si>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</si>
  <si>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</si>
  <si>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</si>
  <si>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</si>
  <si>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</si>
  <si>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</si>
  <si>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</si>
  <si>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</si>
  <si>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</si>
  <si>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</si>
  <si>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</si>
  <si>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</si>
  <si>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</si>
  <si>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</si>
  <si>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</si>
  <si>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</si>
  <si>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</si>
  <si>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</si>
  <si>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</si>
  <si>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</si>
  <si>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</si>
  <si>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</si>
  <si>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</si>
  <si>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</si>
  <si>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</si>
  <si>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</si>
  <si>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</si>
  <si>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</si>
  <si>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</si>
  <si>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</si>
  <si>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</si>
  <si>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</si>
  <si>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</si>
  <si>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</si>
  <si>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</si>
  <si>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</si>
  <si>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</si>
  <si>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</si>
  <si>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</si>
  <si>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</si>
  <si>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</si>
  <si>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</si>
  <si>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</si>
  <si>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</si>
  <si>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</si>
  <si>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</si>
  <si>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</si>
  <si>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</si>
  <si>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</si>
  <si>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</si>
  <si>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</si>
  <si>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</si>
  <si>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</si>
  <si>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</si>
  <si>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</si>
  <si>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</si>
  <si>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</si>
  <si>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</si>
  <si>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</si>
  <si>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</si>
  <si>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</si>
  <si>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</si>
  <si>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</si>
  <si>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</si>
  <si>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</si>
  <si>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</si>
  <si>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</si>
  <si>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</si>
  <si>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</si>
  <si>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</si>
  <si>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</si>
  <si>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</si>
  <si>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</si>
  <si>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</si>
  <si>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</si>
  <si>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</si>
  <si>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</si>
  <si>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</si>
  <si>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</si>
  <si>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</si>
  <si>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</si>
  <si>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</si>
  <si>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</si>
  <si>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</si>
  <si>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</si>
  <si>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</si>
  <si>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</si>
  <si>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</si>
  <si>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</si>
  <si>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</si>
  <si>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</si>
  <si>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</si>
  <si>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</si>
  <si>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</si>
  <si>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</si>
  <si>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</si>
  <si>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</si>
  <si>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</si>
  <si>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</si>
  <si>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</si>
  <si>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</si>
  <si>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</si>
  <si>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</si>
  <si>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</si>
  <si>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</si>
  <si>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</si>
  <si>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</si>
  <si>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</si>
  <si>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</si>
  <si>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</si>
  <si>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</si>
  <si>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</si>
  <si>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</si>
  <si>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</si>
  <si>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</si>
  <si>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</si>
  <si>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</si>
  <si>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</si>
  <si>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</si>
  <si>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</si>
  <si>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</si>
  <si>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</si>
  <si>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</si>
  <si>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</si>
  <si>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</si>
  <si>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</si>
  <si>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</si>
  <si>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</si>
  <si>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</si>
  <si>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</si>
  <si>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</si>
  <si>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</si>
  <si>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</si>
  <si>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</si>
  <si>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</si>
  <si>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</si>
  <si>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</si>
  <si>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</si>
  <si>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</si>
  <si>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</si>
  <si>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</si>
  <si>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</si>
  <si>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</si>
  <si>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</si>
  <si>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</si>
  <si>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</si>
  <si>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</si>
  <si>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</si>
  <si>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</si>
  <si>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</si>
  <si>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</si>
  <si>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</si>
  <si>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</si>
  <si>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</si>
  <si>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</si>
  <si>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</si>
  <si>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</si>
  <si>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</si>
  <si>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</si>
  <si>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</si>
  <si>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</si>
  <si>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</si>
  <si>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</si>
  <si>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</si>
  <si>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</si>
  <si>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</si>
  <si>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</si>
  <si>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</si>
  <si>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</si>
  <si>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</si>
  <si>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</si>
  <si>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</si>
  <si>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</si>
  <si>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</si>
  <si>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</si>
  <si>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</si>
  <si>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</si>
  <si>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</si>
  <si>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</si>
  <si>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</si>
  <si>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</si>
  <si>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</si>
  <si>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</si>
  <si>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</si>
  <si>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</si>
  <si>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</si>
  <si>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</si>
  <si>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</si>
  <si>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</si>
  <si>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</si>
  <si>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</si>
  <si>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</si>
  <si>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</si>
  <si>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</si>
  <si>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</si>
  <si>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</si>
  <si>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</si>
  <si>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</si>
  <si>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</si>
  <si>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</si>
  <si>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</si>
  <si>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</si>
  <si>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</si>
  <si>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</si>
  <si>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</si>
  <si>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</si>
  <si>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</si>
  <si>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</si>
  <si>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</si>
  <si>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</si>
  <si>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</si>
  <si>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</si>
  <si>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</si>
  <si>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</si>
  <si>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</si>
  <si>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</si>
  <si>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</si>
  <si>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</si>
  <si>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</si>
  <si>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</si>
  <si>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</si>
  <si>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</si>
  <si>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</si>
  <si>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</si>
  <si>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</si>
  <si>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</si>
  <si>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</si>
  <si>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</si>
  <si>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</si>
  <si>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</si>
  <si>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</si>
  <si>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</si>
  <si>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</si>
  <si>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</si>
  <si>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</si>
  <si>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</si>
  <si>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</si>
  <si>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</si>
  <si>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</si>
  <si>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</si>
  <si>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</si>
  <si>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</si>
  <si>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</si>
  <si>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</si>
  <si>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</si>
  <si>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</si>
  <si>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</si>
  <si>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</si>
  <si>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</si>
  <si>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</si>
  <si>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</si>
  <si>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</si>
  <si>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</si>
  <si>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</si>
  <si>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</si>
  <si>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</si>
  <si>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</si>
  <si>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</si>
  <si>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</si>
  <si>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</si>
  <si>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</si>
  <si>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</si>
  <si>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</si>
  <si>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</si>
  <si>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</si>
  <si>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</si>
  <si>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</si>
  <si>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</si>
  <si>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</si>
  <si>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</si>
  <si>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</si>
  <si>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</si>
  <si>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</si>
  <si>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</si>
  <si>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</si>
  <si>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</si>
  <si>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</si>
  <si>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</si>
  <si>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</si>
  <si>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</si>
  <si>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</si>
  <si>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</si>
  <si>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</si>
  <si>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</si>
  <si>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</si>
  <si>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</si>
  <si>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</si>
  <si>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</si>
  <si>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</si>
  <si>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</si>
  <si>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</si>
  <si>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</si>
  <si>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</si>
  <si>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</si>
  <si>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</si>
  <si>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</si>
  <si>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</si>
  <si>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</si>
  <si>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</si>
  <si>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</si>
  <si>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</si>
  <si>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</si>
  <si>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</si>
  <si>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</si>
  <si>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</si>
  <si>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</si>
  <si>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</si>
  <si>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</si>
  <si>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</si>
  <si>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</si>
  <si>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</si>
  <si>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</si>
  <si>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</si>
  <si>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</si>
  <si>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</si>
  <si>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</si>
  <si>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</si>
  <si>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</si>
  <si>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</si>
  <si>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</si>
  <si>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</si>
  <si>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</si>
  <si>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</si>
  <si>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</si>
  <si>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</si>
  <si>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</si>
  <si>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</si>
  <si>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</si>
  <si>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</si>
  <si>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</si>
  <si>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</si>
  <si>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</si>
  <si>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</si>
  <si>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</si>
  <si>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</si>
  <si>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</si>
  <si>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</si>
  <si>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</si>
  <si>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</si>
  <si>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</si>
  <si>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</si>
  <si>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</si>
  <si>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</si>
  <si>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</si>
  <si>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</si>
  <si>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</si>
  <si>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</si>
  <si>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</si>
  <si>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</si>
  <si>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</si>
  <si>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</si>
  <si>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</si>
  <si>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</si>
  <si>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</si>
  <si>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</si>
  <si>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</si>
  <si>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</si>
  <si>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</si>
  <si>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</si>
  <si>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</si>
  <si>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</si>
  <si>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</si>
  <si>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</si>
  <si>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</si>
  <si>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</si>
  <si>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</si>
  <si>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</si>
  <si>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</si>
  <si>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</si>
  <si>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</si>
  <si>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</si>
  <si>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</si>
  <si>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</si>
  <si>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</si>
  <si>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</si>
  <si>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</si>
  <si>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</si>
  <si>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</si>
  <si>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</si>
  <si>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</si>
  <si>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</si>
  <si>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</si>
  <si>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</si>
  <si>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</si>
  <si>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</si>
  <si>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</si>
  <si>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</si>
  <si>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</si>
  <si>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</si>
  <si>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</si>
  <si>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</si>
  <si>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</si>
  <si>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</si>
  <si>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</si>
  <si>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</si>
  <si>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</si>
  <si>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</si>
  <si>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</si>
  <si>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</si>
  <si>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</si>
  <si>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</si>
  <si>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</si>
  <si>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</si>
  <si>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</si>
  <si>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</si>
  <si>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</si>
  <si>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</si>
  <si>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</si>
  <si>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</si>
  <si>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</si>
  <si>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</si>
  <si>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</si>
  <si>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</si>
  <si>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</si>
  <si>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</si>
  <si>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</si>
  <si>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</si>
  <si>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</si>
  <si>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</si>
  <si>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</si>
  <si>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</si>
  <si>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</si>
  <si>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</si>
  <si>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</si>
  <si>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</si>
  <si>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</si>
  <si>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</si>
  <si>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</si>
  <si>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</si>
  <si>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</si>
  <si>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</si>
  <si>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</si>
  <si>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</si>
  <si>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</si>
  <si>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</si>
  <si>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</si>
  <si>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</si>
  <si>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</si>
  <si>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</si>
  <si>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</si>
  <si>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</si>
  <si>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</si>
  <si>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</si>
  <si>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</si>
  <si>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</si>
  <si>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</si>
  <si>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</si>
  <si>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</si>
  <si>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</si>
  <si>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</si>
  <si>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</si>
  <si>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</si>
  <si>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</si>
  <si>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</si>
  <si>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</si>
  <si>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</si>
  <si>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</si>
  <si>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</si>
  <si>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</si>
  <si>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</si>
  <si>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</si>
  <si>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</si>
  <si>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</si>
  <si>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</si>
  <si>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</si>
  <si>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</si>
  <si>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</si>
  <si>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</si>
  <si>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</si>
  <si>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</si>
  <si>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</si>
  <si>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</si>
  <si>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</si>
  <si>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</si>
  <si>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</si>
  <si>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</si>
  <si>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</si>
  <si>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</si>
  <si>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</si>
  <si>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</si>
  <si>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</si>
  <si>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</si>
  <si>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</si>
  <si>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</si>
  <si>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</si>
  <si>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</si>
  <si>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</si>
  <si>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</si>
  <si>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</si>
  <si>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</si>
  <si>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</si>
  <si>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</si>
  <si>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</si>
  <si>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</si>
  <si>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</si>
  <si>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</si>
  <si>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</si>
  <si>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</si>
  <si>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</si>
  <si>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</si>
  <si>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</si>
  <si>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</si>
  <si>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</si>
  <si>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</si>
  <si>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</si>
  <si>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</si>
  <si>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</si>
  <si>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</si>
  <si>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</si>
  <si>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</si>
  <si>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</si>
  <si>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</si>
  <si>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</si>
  <si>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</si>
  <si>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</si>
  <si>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</si>
  <si>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</si>
  <si>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</si>
  <si>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</si>
  <si>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</si>
  <si>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</si>
  <si>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</si>
  <si>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</si>
  <si>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</si>
  <si>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</si>
  <si>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</si>
  <si>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</si>
  <si>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</si>
  <si>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</si>
  <si>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</si>
  <si>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</si>
  <si>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</si>
  <si>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</si>
  <si>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</si>
  <si>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</si>
  <si>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</si>
  <si>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</si>
  <si>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</si>
  <si>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</si>
  <si>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</si>
  <si>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</si>
  <si>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</si>
  <si>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</si>
  <si>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</si>
  <si>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</si>
  <si>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</si>
  <si>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</si>
  <si>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</si>
  <si>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</si>
  <si>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</si>
  <si>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</si>
  <si>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</si>
  <si>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</si>
  <si>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</si>
  <si>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</si>
  <si>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</si>
  <si>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</si>
  <si>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</si>
  <si>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</si>
  <si>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</si>
  <si>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</si>
  <si>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</si>
  <si>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</si>
  <si>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</si>
  <si>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</si>
  <si>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</si>
  <si>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</si>
  <si>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</si>
  <si>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</si>
  <si>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</si>
  <si>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</si>
  <si>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</si>
  <si>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</si>
  <si>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</si>
  <si>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</si>
  <si>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</si>
  <si>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</si>
  <si>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</si>
  <si>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</si>
  <si>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</si>
  <si>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</si>
  <si>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</si>
  <si>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</si>
  <si>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</si>
  <si>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</si>
  <si>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</si>
  <si>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</si>
  <si>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</si>
  <si>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</si>
  <si>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</si>
  <si>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</si>
  <si>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</si>
  <si>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</si>
  <si>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</si>
  <si>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</si>
  <si>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</si>
  <si>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</si>
  <si>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</si>
  <si>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</si>
  <si>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</si>
  <si>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</si>
  <si>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</si>
  <si>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</si>
  <si>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</si>
  <si>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</si>
  <si>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</si>
  <si>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</si>
  <si>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</si>
  <si>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</si>
  <si>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</si>
  <si>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</si>
  <si>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</si>
  <si>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</si>
  <si>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</si>
  <si>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</si>
  <si>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</si>
  <si>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</si>
  <si>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</si>
  <si>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</si>
  <si>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</si>
  <si>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</si>
  <si>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</si>
  <si>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</si>
  <si>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</si>
  <si>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</si>
  <si>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</si>
  <si>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</si>
  <si>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</si>
  <si>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</si>
  <si>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</si>
  <si>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</si>
  <si>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</si>
  <si>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</si>
  <si>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</si>
  <si>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</si>
  <si>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</si>
  <si>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</si>
  <si>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</si>
  <si>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</si>
  <si>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</si>
  <si>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</si>
  <si>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</si>
  <si>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</si>
  <si>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</si>
  <si>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</si>
  <si>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</si>
  <si>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</si>
  <si>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</si>
  <si>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</si>
  <si>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</si>
  <si>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</si>
  <si>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</si>
  <si>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</si>
  <si>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</si>
  <si>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</si>
  <si>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</si>
  <si>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</si>
  <si>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</si>
  <si>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</si>
  <si>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</si>
  <si>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</si>
  <si>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</si>
  <si>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</si>
  <si>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</si>
  <si>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</si>
  <si>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</si>
  <si>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</si>
  <si>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</si>
  <si>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</si>
  <si>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</si>
  <si>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</si>
  <si>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</si>
  <si>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</si>
  <si>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</si>
  <si>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</si>
  <si>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</si>
  <si>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</si>
  <si>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</si>
  <si>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</si>
  <si>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</si>
  <si>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</si>
  <si>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</si>
  <si>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</si>
  <si>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</si>
  <si>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</si>
  <si>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</si>
  <si>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</si>
  <si>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</si>
  <si>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</si>
  <si>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</si>
  <si>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</si>
  <si>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</si>
  <si>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</si>
  <si>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</si>
  <si>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</si>
  <si>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</si>
  <si>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</si>
  <si>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</si>
  <si>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</si>
  <si>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</si>
  <si>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</si>
  <si>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</si>
  <si>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</si>
  <si>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</si>
  <si>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</si>
  <si>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</si>
  <si>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</si>
  <si>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</si>
  <si>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</si>
  <si>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</si>
  <si>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</si>
  <si>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</si>
  <si>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</si>
  <si>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</si>
  <si>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</si>
  <si>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</si>
  <si>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</si>
  <si>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</si>
  <si>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</si>
  <si>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</si>
  <si>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</si>
  <si>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</si>
  <si>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</si>
  <si>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</si>
  <si>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</si>
  <si>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</si>
  <si>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</si>
  <si>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</si>
  <si>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</si>
  <si>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</si>
  <si>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</si>
  <si>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</si>
  <si>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</si>
  <si>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</si>
  <si>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</si>
  <si>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</si>
  <si>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</si>
  <si>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</si>
  <si>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</si>
  <si>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</si>
  <si>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</si>
  <si>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</si>
  <si>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</si>
  <si>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</si>
  <si>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</si>
  <si>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</si>
  <si>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</si>
  <si>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</si>
  <si>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</si>
  <si>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</si>
  <si>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</si>
  <si>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</si>
  <si>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</si>
  <si>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</si>
  <si>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</si>
  <si>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</si>
  <si>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</si>
  <si>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</si>
  <si>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</si>
  <si>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</si>
  <si>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</si>
  <si>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</si>
  <si>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</si>
  <si>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</si>
  <si>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</si>
  <si>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</si>
  <si>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</si>
  <si>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</si>
  <si>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</si>
  <si>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</si>
  <si>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</si>
  <si>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</si>
  <si>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</si>
  <si>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</si>
  <si>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</si>
  <si>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</si>
  <si>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</si>
  <si>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</si>
  <si>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</si>
  <si>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</si>
  <si>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</si>
  <si>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</si>
  <si>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</si>
  <si>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</si>
  <si>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</si>
  <si>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</si>
  <si>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</si>
  <si>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</si>
  <si>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</si>
  <si>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</si>
  <si>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</si>
  <si>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</si>
  <si>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</si>
  <si>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</si>
  <si>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</si>
  <si>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</si>
  <si>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</si>
  <si>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</si>
  <si>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</si>
  <si>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</si>
  <si>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</si>
  <si>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</si>
  <si>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</si>
  <si>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</si>
  <si>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</si>
  <si>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</si>
  <si>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</si>
  <si>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</si>
  <si>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</si>
  <si>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</si>
  <si>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</si>
  <si>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</si>
  <si>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</si>
  <si>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</si>
  <si>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</si>
  <si>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</si>
  <si>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</si>
  <si>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</si>
  <si>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</si>
  <si>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</si>
  <si>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</si>
  <si>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</si>
  <si>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</si>
  <si>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</si>
  <si>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</si>
  <si>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</si>
  <si>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</si>
  <si>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</si>
  <si>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</si>
  <si>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</si>
  <si>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</si>
  <si>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</si>
  <si>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</si>
  <si>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</si>
  <si>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</si>
  <si>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</si>
  <si>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</si>
  <si>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</si>
  <si>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</si>
  <si>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</si>
  <si>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</si>
  <si>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</si>
  <si>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</si>
  <si>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</si>
  <si>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</si>
  <si>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</si>
  <si>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</si>
  <si>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</si>
  <si>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</si>
  <si>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</si>
  <si>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</si>
  <si>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</si>
  <si>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</si>
  <si>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</si>
  <si>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</si>
  <si>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</si>
  <si>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</si>
  <si>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</si>
  <si>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</si>
  <si>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</si>
  <si>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</si>
  <si>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</si>
  <si>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</si>
  <si>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</si>
  <si>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</si>
  <si>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</si>
  <si>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</si>
  <si>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</si>
  <si>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</si>
  <si>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</si>
  <si>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</si>
  <si>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</si>
  <si>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</si>
  <si>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</si>
  <si>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</si>
  <si>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</si>
  <si>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</si>
  <si>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</si>
  <si>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</si>
  <si>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</si>
  <si>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</si>
  <si>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</si>
  <si>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</si>
  <si>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</si>
  <si>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</si>
  <si>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</si>
  <si>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</si>
  <si>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</si>
  <si>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</si>
  <si>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</si>
  <si>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</si>
  <si>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</si>
  <si>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</si>
  <si>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</si>
  <si>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</si>
  <si>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</si>
  <si>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</si>
  <si>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</si>
  <si>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</si>
  <si>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</si>
  <si>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</si>
  <si>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</si>
  <si>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</si>
  <si>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</si>
  <si>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</si>
  <si>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</si>
  <si>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</si>
  <si>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</si>
  <si>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</si>
  <si>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</si>
  <si>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</si>
  <si>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</si>
  <si>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</si>
  <si>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</si>
  <si>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</si>
  <si>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</si>
  <si>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</si>
  <si>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</si>
  <si>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</si>
  <si>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</si>
  <si>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</si>
  <si>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</si>
  <si>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</si>
  <si>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</si>
  <si>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</si>
  <si>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</si>
  <si>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</si>
  <si>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</si>
  <si>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</si>
  <si>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</si>
  <si>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</si>
  <si>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</si>
  <si>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</si>
  <si>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</si>
  <si>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</si>
  <si>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</si>
  <si>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</si>
  <si>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</si>
  <si>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</si>
  <si>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</si>
  <si>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</si>
  <si>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</si>
  <si>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</si>
  <si>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</si>
  <si>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</si>
  <si>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</si>
  <si>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</si>
  <si>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</si>
  <si>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</si>
  <si>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</si>
  <si>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</si>
  <si>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</si>
  <si>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</si>
  <si>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</si>
  <si>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</si>
  <si>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</si>
  <si>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</si>
  <si>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</si>
  <si>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</si>
  <si>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</si>
  <si>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</si>
  <si>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</si>
  <si>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</si>
  <si>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</si>
  <si>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</si>
  <si>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</si>
  <si>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</si>
  <si>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</si>
  <si>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</si>
  <si>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</si>
  <si>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</si>
  <si>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</si>
  <si>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</si>
  <si>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</si>
  <si>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</si>
  <si>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</si>
  <si>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</si>
  <si>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</si>
  <si>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</si>
  <si>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</si>
  <si>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</si>
  <si>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</si>
  <si>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</si>
  <si>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</si>
  <si>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</si>
  <si>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</si>
  <si>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</si>
  <si>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</si>
  <si>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</si>
  <si>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</si>
  <si>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</si>
  <si>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</si>
  <si>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</si>
  <si>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</si>
  <si>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</si>
  <si>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</si>
  <si>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</si>
  <si>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</si>
  <si>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</si>
  <si>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</si>
  <si>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</si>
  <si>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</si>
  <si>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</si>
  <si>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</si>
  <si>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</si>
  <si>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</si>
  <si>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</si>
  <si>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</si>
  <si>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</si>
  <si>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</si>
  <si>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</si>
  <si>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</si>
  <si>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</si>
  <si>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</si>
  <si>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</si>
  <si>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</si>
  <si>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</si>
  <si>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</si>
  <si>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</si>
  <si>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</si>
  <si>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</si>
  <si>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</si>
  <si>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</si>
  <si>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</si>
  <si>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</si>
  <si>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</si>
  <si>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</si>
  <si>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</si>
  <si>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</si>
  <si>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</si>
  <si>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</si>
  <si>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</si>
  <si>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</si>
  <si>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</si>
  <si>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</si>
  <si>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</si>
  <si>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</si>
  <si>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</si>
  <si>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</si>
  <si>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</si>
  <si>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</si>
  <si>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</si>
  <si>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</si>
  <si>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</si>
  <si>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</si>
  <si>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</si>
  <si>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</si>
  <si>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</si>
  <si>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</si>
  <si>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</si>
  <si>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</si>
  <si>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</si>
  <si>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</si>
  <si>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</si>
  <si>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</si>
  <si>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</si>
  <si>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</si>
  <si>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</si>
  <si>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</si>
  <si>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</si>
  <si>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</si>
  <si>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</si>
  <si>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</si>
  <si>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</si>
  <si>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</si>
  <si>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</si>
  <si>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</si>
  <si>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</si>
  <si>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</si>
  <si>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</si>
  <si>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</si>
  <si>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</si>
  <si>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</si>
  <si>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</si>
  <si>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</si>
  <si>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</si>
  <si>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</si>
  <si>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</si>
  <si>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</si>
  <si>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</si>
  <si>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</si>
  <si>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</si>
  <si>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</si>
  <si>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</si>
  <si>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</si>
  <si>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</si>
  <si>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</si>
  <si>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</si>
  <si>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</si>
  <si>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</si>
  <si>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</si>
  <si>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</si>
  <si>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</si>
  <si>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</si>
  <si>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</si>
  <si>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</si>
  <si>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</si>
  <si>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</si>
  <si>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</si>
  <si>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</si>
  <si>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</si>
  <si>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</si>
  <si>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</si>
  <si>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</si>
  <si>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</si>
  <si>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</si>
  <si>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</si>
  <si>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</si>
  <si>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</si>
  <si>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</si>
  <si>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</si>
  <si>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</si>
  <si>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</si>
  <si>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</si>
  <si>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</si>
  <si>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</si>
  <si>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</si>
  <si>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</si>
  <si>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</si>
  <si>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</si>
  <si>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</si>
  <si>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</si>
  <si>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</si>
  <si>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</si>
  <si>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</si>
  <si>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</si>
  <si>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</si>
  <si>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</si>
  <si>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</si>
  <si>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</si>
  <si>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</si>
  <si>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</si>
  <si>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</si>
  <si>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</si>
  <si>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</si>
  <si>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</si>
  <si>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</si>
  <si>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</si>
  <si>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</si>
  <si>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</si>
  <si>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</si>
  <si>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</si>
  <si>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</si>
  <si>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</si>
  <si>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</si>
  <si>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</si>
  <si>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</si>
  <si>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</si>
  <si>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</si>
  <si>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</si>
  <si>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</si>
  <si>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</si>
  <si>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</si>
  <si>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</si>
  <si>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</si>
  <si>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</si>
  <si>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</si>
  <si>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</si>
  <si>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</si>
  <si>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</si>
  <si>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</si>
  <si>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</si>
  <si>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</si>
  <si>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</si>
  <si>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</si>
  <si>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</si>
  <si>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</si>
  <si>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</si>
  <si>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</si>
  <si>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</si>
  <si>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</si>
  <si>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</si>
  <si>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</si>
  <si>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</si>
  <si>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</si>
  <si>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</si>
  <si>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</si>
  <si>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</si>
  <si>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</si>
  <si>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</si>
  <si>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</si>
  <si>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</si>
  <si>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</si>
  <si>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</si>
  <si>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</si>
  <si>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</si>
  <si>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</si>
  <si>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</si>
  <si>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</si>
  <si>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</si>
  <si>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</si>
  <si>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</si>
  <si>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</si>
  <si>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</si>
  <si>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</si>
  <si>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</si>
  <si>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</si>
  <si>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</si>
  <si>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</si>
  <si>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</si>
  <si>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</si>
  <si>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</si>
  <si>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</si>
  <si>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</si>
  <si>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</si>
  <si>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</si>
  <si>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</si>
  <si>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</si>
  <si>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</si>
  <si>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</si>
  <si>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</si>
  <si>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</si>
  <si>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</si>
  <si>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</si>
  <si>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</si>
  <si>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</si>
  <si>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</si>
  <si>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</si>
  <si>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</si>
  <si>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</si>
  <si>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</si>
  <si>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</si>
  <si>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</si>
  <si>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</si>
  <si>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</si>
  <si>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</si>
  <si>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</si>
  <si>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</si>
  <si>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</si>
  <si>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</si>
  <si>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</si>
  <si>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</si>
  <si>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</si>
  <si>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</si>
  <si>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</si>
  <si>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</si>
  <si>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</si>
  <si>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</si>
  <si>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</si>
  <si>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</si>
  <si>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</si>
  <si>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</si>
  <si>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</si>
  <si>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</si>
  <si>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</si>
  <si>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</si>
  <si>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</si>
  <si>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</si>
  <si>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</si>
  <si>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</si>
  <si>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</si>
  <si>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</si>
  <si>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</si>
  <si>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</si>
  <si>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</si>
  <si>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</si>
  <si>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</si>
  <si>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</si>
  <si>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</si>
  <si>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</si>
  <si>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</si>
  <si>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</si>
  <si>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</si>
  <si>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</si>
  <si>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</si>
  <si>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</si>
  <si>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</si>
  <si>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</si>
  <si>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</si>
  <si>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</si>
  <si>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</si>
  <si>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</si>
  <si>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</si>
  <si>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</si>
  <si>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</si>
  <si>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</si>
  <si>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</si>
  <si>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</si>
  <si>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</si>
  <si>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</si>
  <si>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</si>
  <si>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</si>
  <si>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</si>
  <si>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</si>
  <si>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</si>
  <si>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</si>
  <si>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</si>
  <si>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</si>
  <si>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</si>
  <si>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</si>
  <si>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</si>
  <si>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</si>
  <si>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</si>
  <si>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</si>
  <si>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</si>
  <si>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</si>
  <si>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</si>
  <si>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</si>
  <si>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</si>
  <si>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</si>
  <si>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</si>
  <si>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</si>
  <si>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</si>
  <si>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</si>
  <si>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</si>
  <si>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</si>
  <si>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</si>
  <si>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</si>
  <si>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</si>
  <si>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</si>
  <si>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</si>
  <si>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</si>
  <si>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</si>
  <si>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</si>
  <si>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</si>
  <si>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</si>
  <si>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</si>
  <si>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</si>
  <si>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</si>
  <si>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</si>
  <si>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</si>
  <si>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</si>
  <si>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</si>
  <si>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</si>
  <si>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</si>
  <si>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</si>
  <si>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</si>
  <si>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</si>
  <si>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</si>
  <si>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</si>
  <si>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</si>
  <si>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</si>
  <si>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</si>
  <si>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</si>
  <si>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</si>
  <si>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</si>
  <si>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</si>
  <si>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</si>
  <si>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</si>
  <si>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</si>
  <si>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</si>
  <si>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</si>
  <si>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</si>
  <si>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</si>
  <si>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</si>
  <si>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</si>
  <si>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</si>
  <si>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</si>
  <si>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</si>
  <si>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</si>
  <si>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</si>
  <si>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</si>
  <si>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</si>
  <si>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</si>
  <si>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</si>
  <si>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</si>
  <si>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</si>
  <si>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</si>
  <si>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</si>
  <si>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</si>
  <si>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</si>
  <si>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</si>
  <si>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</si>
  <si>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</si>
  <si>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</si>
  <si>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</si>
  <si>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</si>
  <si>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</si>
  <si>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</si>
  <si>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</si>
  <si>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</si>
  <si>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</si>
  <si>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</si>
  <si>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</si>
  <si>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</si>
  <si>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</si>
  <si>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</si>
  <si>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</si>
  <si>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</si>
  <si>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</si>
  <si>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</si>
  <si>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</si>
  <si>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</si>
  <si>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</si>
  <si>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</si>
  <si>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</si>
  <si>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</si>
  <si>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</si>
  <si>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</si>
  <si>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</si>
  <si>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</si>
  <si>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</si>
  <si>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</si>
  <si>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</si>
  <si>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</si>
  <si>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</si>
  <si>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</si>
  <si>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</si>
  <si>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</si>
  <si>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</si>
  <si>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</si>
  <si>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</si>
  <si>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</si>
  <si>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</si>
  <si>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</si>
  <si>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</si>
  <si>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</si>
  <si>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</si>
  <si>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</si>
  <si>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</si>
  <si>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</si>
  <si>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</si>
  <si>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</si>
  <si>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</si>
  <si>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</si>
  <si>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</si>
  <si>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</si>
  <si>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</si>
  <si>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</si>
  <si>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</si>
  <si>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</si>
  <si>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</si>
  <si>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</si>
  <si>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</si>
  <si>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</si>
  <si>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</si>
  <si>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</si>
  <si>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</si>
  <si>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</si>
  <si>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</si>
  <si>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</si>
  <si>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</si>
  <si>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</si>
  <si>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</si>
  <si>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</si>
  <si>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</si>
  <si>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</si>
  <si>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</si>
  <si>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</si>
  <si>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</si>
  <si>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</si>
  <si>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</si>
  <si>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</si>
  <si>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</si>
  <si>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</si>
  <si>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</si>
  <si>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</si>
  <si>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</si>
  <si>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</si>
  <si>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</si>
  <si>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</si>
  <si>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</si>
  <si>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</si>
  <si>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</si>
  <si>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</si>
  <si>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</si>
  <si>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</si>
  <si>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</si>
  <si>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</si>
  <si>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</si>
  <si>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</si>
  <si>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</si>
  <si>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</si>
  <si>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</si>
  <si>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</si>
  <si>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</si>
  <si>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</si>
  <si>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</si>
  <si>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</si>
  <si>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</si>
  <si>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</si>
  <si>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</si>
  <si>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</si>
  <si>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</si>
  <si>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</si>
  <si>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</si>
  <si>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</si>
  <si>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</si>
  <si>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</si>
  <si>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</si>
  <si>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</si>
  <si>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</si>
  <si>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</si>
  <si>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</si>
  <si>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</si>
  <si>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</si>
  <si>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</si>
  <si>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</si>
  <si>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</si>
  <si>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</si>
  <si>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</si>
  <si>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</si>
  <si>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</si>
  <si>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</si>
  <si>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</si>
  <si>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</si>
  <si>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</si>
  <si>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</si>
  <si>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</si>
  <si>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</si>
  <si>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</si>
  <si>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</si>
  <si>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</si>
  <si>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</si>
  <si>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</si>
  <si>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</si>
  <si>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</si>
  <si>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</si>
  <si>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</si>
  <si>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</si>
  <si>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</si>
  <si>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</si>
  <si>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</si>
  <si>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</si>
  <si>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</si>
  <si>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</si>
  <si>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</si>
  <si>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</si>
  <si>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</si>
  <si>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</si>
  <si>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</si>
  <si>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</si>
  <si>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</si>
  <si>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</si>
  <si>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</si>
  <si>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</si>
  <si>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</si>
  <si>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</si>
  <si>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</si>
  <si>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</si>
  <si>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</si>
  <si>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</si>
  <si>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</si>
  <si>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</si>
  <si>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</si>
  <si>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</si>
  <si>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</si>
  <si>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</si>
  <si>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</si>
  <si>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</si>
  <si>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</si>
  <si>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</si>
  <si>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</si>
  <si>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</si>
  <si>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</si>
  <si>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</si>
  <si>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</si>
  <si>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</si>
  <si>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</si>
  <si>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</si>
  <si>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</si>
  <si>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</si>
  <si>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</si>
  <si>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</si>
  <si>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</si>
  <si>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</si>
  <si>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</si>
  <si>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</si>
  <si>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</si>
  <si>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</si>
  <si>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</si>
  <si>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</si>
  <si>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</si>
  <si>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</si>
  <si>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</si>
  <si>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</si>
  <si>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</si>
  <si>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</si>
  <si>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</si>
  <si>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</si>
  <si>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</si>
  <si>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</si>
  <si>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</si>
  <si>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</si>
  <si>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</si>
  <si>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</si>
  <si>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</si>
  <si>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</si>
  <si>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</si>
  <si>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</si>
  <si>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</si>
  <si>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</si>
  <si>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</si>
  <si>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</si>
  <si>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</si>
  <si>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</si>
  <si>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</si>
  <si>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</si>
  <si>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</si>
  <si>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</si>
  <si>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</si>
  <si>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</si>
  <si>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</si>
  <si>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</si>
  <si>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</si>
  <si>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</si>
  <si>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</si>
  <si>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</si>
  <si>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</si>
  <si>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</si>
  <si>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</si>
  <si>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</si>
  <si>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</si>
  <si>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</si>
  <si>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</si>
  <si>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</si>
  <si>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</si>
  <si>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</si>
  <si>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</si>
  <si>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</si>
  <si>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</si>
  <si>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</si>
  <si>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</si>
  <si>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</si>
  <si>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</si>
  <si>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</si>
  <si>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</si>
  <si>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</si>
  <si>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</si>
  <si>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</si>
  <si>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</si>
  <si>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</si>
  <si>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</si>
  <si>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</si>
  <si>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</si>
  <si>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</si>
  <si>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</si>
  <si>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</si>
  <si>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</si>
  <si>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</si>
  <si>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</si>
  <si>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</si>
  <si>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</si>
  <si>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</si>
  <si>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</si>
  <si>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</si>
  <si>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</si>
  <si>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</si>
  <si>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</si>
  <si>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</si>
  <si>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</si>
  <si>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</si>
  <si>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</si>
  <si>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</si>
  <si>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</si>
  <si>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</si>
  <si>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</si>
  <si>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</si>
  <si>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</si>
  <si>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</si>
  <si>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</si>
  <si>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</si>
  <si>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</si>
  <si>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</si>
  <si>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</si>
  <si>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</si>
  <si>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</si>
  <si>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</si>
  <si>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</si>
  <si>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</si>
  <si>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</si>
  <si>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</si>
  <si>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</si>
  <si>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</si>
  <si>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</si>
  <si>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</si>
  <si>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</si>
  <si>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</si>
  <si>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</si>
  <si>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</si>
  <si>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</si>
  <si>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</si>
  <si>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</si>
  <si>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</si>
  <si>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</si>
  <si>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</si>
  <si>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</si>
  <si>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</si>
  <si>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</si>
  <si>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</si>
  <si>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</si>
  <si>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</si>
  <si>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</si>
  <si>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</si>
  <si>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</si>
  <si>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</si>
  <si>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</si>
  <si>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</si>
  <si>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</si>
  <si>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</si>
  <si>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</si>
  <si>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</si>
  <si>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</si>
  <si>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</si>
  <si>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</si>
  <si>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</si>
  <si>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</si>
  <si>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</si>
  <si>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</si>
  <si>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</si>
  <si>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</si>
  <si>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</si>
  <si>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</si>
  <si>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</si>
  <si>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</si>
  <si>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</si>
  <si>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</si>
  <si>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</si>
  <si>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</si>
  <si>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</si>
  <si>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</si>
  <si>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</si>
  <si>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</si>
  <si>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</si>
  <si>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</si>
  <si>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</si>
  <si>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</si>
  <si>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</si>
  <si>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</si>
  <si>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</si>
  <si>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</si>
  <si>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</si>
  <si>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</si>
  <si>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</si>
  <si>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</si>
  <si>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</si>
  <si>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</si>
  <si>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</si>
  <si>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</si>
  <si>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</si>
  <si>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</si>
  <si>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</si>
  <si>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</si>
  <si>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</si>
  <si>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</si>
  <si>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</si>
  <si>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</si>
  <si>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</si>
  <si>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</si>
  <si>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</si>
  <si>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</si>
  <si>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</si>
  <si>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</si>
  <si>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</si>
  <si>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</si>
  <si>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</si>
  <si>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</si>
  <si>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</si>
  <si>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</si>
  <si>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</si>
  <si>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</si>
  <si>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</si>
  <si>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</si>
  <si>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</si>
  <si>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</si>
  <si>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</si>
  <si>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</si>
  <si>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</si>
  <si>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</si>
  <si>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</si>
  <si>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</si>
  <si>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</si>
  <si>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</si>
  <si>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</si>
  <si>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</si>
  <si>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</si>
  <si>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</si>
  <si>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</si>
  <si>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</si>
  <si>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</si>
  <si>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</si>
  <si>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</si>
  <si>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</si>
  <si>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</si>
  <si>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</si>
  <si>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</si>
  <si>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</si>
  <si>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</si>
  <si>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</si>
  <si>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</si>
  <si>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</si>
  <si>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</si>
  <si>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</si>
  <si>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</si>
  <si>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</si>
  <si>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</si>
  <si>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</si>
  <si>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</si>
  <si>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</si>
  <si>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</si>
  <si>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</si>
  <si>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</si>
  <si>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</si>
  <si>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</si>
  <si>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</si>
  <si>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</si>
  <si>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</si>
  <si>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</si>
  <si>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</si>
  <si>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</si>
  <si>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</si>
  <si>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</si>
  <si>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</si>
  <si>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</si>
  <si>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</si>
  <si>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</si>
  <si>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</si>
  <si>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</si>
  <si>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</si>
  <si>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</si>
  <si>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</si>
  <si>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</si>
  <si>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</si>
  <si>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</si>
  <si>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</si>
  <si>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</si>
  <si>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</si>
  <si>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</si>
  <si>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</si>
  <si>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</si>
  <si>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</si>
  <si>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</si>
  <si>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</si>
  <si>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</si>
  <si>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</si>
  <si>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</si>
  <si>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</si>
  <si>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</si>
  <si>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</si>
  <si>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</si>
  <si>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</si>
  <si>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</si>
  <si>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</si>
  <si>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</si>
  <si>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</si>
  <si>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</si>
  <si>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</si>
  <si>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</si>
  <si>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</si>
  <si>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</si>
  <si>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</si>
  <si>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</si>
  <si>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</si>
  <si>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</si>
  <si>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</si>
  <si>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</si>
  <si>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</si>
  <si>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</si>
  <si>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</si>
  <si>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</si>
  <si>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</si>
  <si>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</si>
  <si>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</si>
  <si>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</si>
  <si>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</si>
  <si>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</si>
  <si>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</si>
  <si>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</si>
  <si>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</si>
  <si>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</si>
  <si>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</si>
  <si>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</si>
  <si>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</si>
  <si>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</si>
  <si>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</si>
  <si>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</si>
  <si>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</si>
  <si>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</si>
  <si>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</si>
  <si>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</si>
  <si>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</si>
  <si>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</si>
  <si>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</si>
  <si>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</si>
  <si>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</si>
  <si>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</si>
  <si>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</si>
  <si>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</si>
  <si>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</si>
  <si>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</si>
  <si>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</si>
  <si>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</si>
  <si>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</si>
  <si>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</si>
  <si>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</si>
  <si>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</si>
  <si>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</si>
  <si>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</si>
  <si>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</si>
  <si>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</si>
  <si>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</si>
  <si>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</si>
  <si>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</si>
  <si>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</si>
  <si>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</si>
  <si>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</si>
  <si>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</si>
  <si>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</si>
  <si>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</si>
  <si>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</si>
  <si>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</si>
  <si>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</si>
  <si>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</si>
  <si>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</si>
  <si>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</si>
  <si>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</si>
  <si>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</si>
  <si>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</si>
  <si>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</si>
  <si>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</si>
  <si>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</si>
  <si>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</si>
  <si>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</si>
  <si>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</si>
  <si>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</si>
  <si>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</si>
  <si>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</si>
  <si>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</si>
  <si>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</si>
  <si>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</si>
  <si>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</si>
  <si>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</si>
  <si>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</si>
  <si>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</si>
  <si>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</si>
  <si>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</si>
  <si>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</si>
  <si>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</si>
  <si>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</si>
  <si>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</si>
  <si>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</si>
  <si>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</si>
  <si>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</si>
  <si>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</si>
  <si>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</si>
  <si>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</si>
  <si>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</si>
  <si>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</si>
  <si>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</si>
  <si>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</si>
  <si>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</si>
  <si>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</si>
  <si>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</si>
  <si>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</si>
  <si>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</si>
  <si>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</si>
  <si>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</si>
  <si>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</si>
  <si>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</si>
  <si>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</si>
  <si>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</si>
  <si>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</si>
  <si>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</si>
  <si>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</si>
  <si>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</si>
  <si>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</si>
  <si>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</si>
  <si>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</si>
  <si>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</si>
  <si>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</si>
  <si>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</si>
  <si>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</si>
  <si>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</si>
  <si>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</si>
  <si>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</si>
  <si>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</si>
  <si>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</si>
  <si>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</si>
  <si>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</si>
  <si>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</si>
  <si>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</si>
  <si>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</si>
  <si>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</si>
  <si>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</si>
  <si>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</si>
  <si>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</si>
  <si>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</si>
  <si>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</si>
  <si>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</si>
  <si>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</si>
  <si>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</si>
  <si>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</si>
  <si>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</si>
  <si>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</si>
  <si>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</si>
  <si>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</si>
  <si>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</si>
  <si>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</si>
  <si>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</si>
  <si>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</si>
  <si>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</si>
  <si>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</si>
  <si>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</si>
  <si>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</si>
  <si>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</si>
  <si>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</si>
  <si>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</si>
  <si>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</si>
  <si>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</si>
  <si>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</si>
  <si>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</si>
  <si>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</si>
  <si>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</si>
  <si>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</si>
  <si>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</si>
  <si>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</si>
  <si>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</si>
  <si>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</si>
  <si>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</si>
  <si>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</si>
  <si>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</si>
  <si>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</si>
  <si>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</si>
  <si>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</si>
  <si>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</si>
  <si>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</si>
  <si>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</si>
  <si>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</si>
  <si>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</si>
  <si>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</si>
  <si>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</si>
  <si>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</si>
  <si>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</si>
  <si>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</si>
  <si>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</si>
  <si>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</si>
  <si>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</si>
  <si>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</si>
  <si>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</si>
  <si>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</si>
  <si>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</si>
  <si>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</si>
  <si>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</si>
  <si>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</si>
  <si>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</si>
  <si>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</si>
  <si>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</si>
  <si>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</si>
  <si>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</si>
  <si>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</si>
  <si>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</si>
  <si>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</si>
  <si>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</si>
  <si>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</si>
  <si>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</si>
  <si>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</si>
  <si>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</si>
  <si>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</si>
  <si>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</si>
  <si>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</si>
  <si>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</si>
  <si>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</si>
  <si>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</si>
  <si>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</si>
  <si>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</si>
  <si>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</si>
  <si>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</si>
  <si>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</si>
  <si>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</si>
  <si>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</si>
  <si>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</si>
  <si>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</si>
  <si>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</si>
  <si>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</si>
  <si>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</si>
  <si>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</si>
  <si>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</si>
  <si>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</si>
  <si>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</si>
  <si>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</si>
  <si>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</si>
  <si>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</si>
  <si>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</si>
  <si>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</si>
  <si>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</si>
  <si>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</si>
  <si>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</si>
  <si>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</si>
  <si>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</si>
  <si>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</si>
  <si>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</si>
  <si>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</si>
  <si>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</si>
  <si>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</si>
  <si>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</si>
  <si>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</si>
  <si>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</si>
  <si>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</si>
  <si>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</si>
  <si>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</si>
  <si>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</si>
  <si>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</si>
  <si>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</si>
  <si>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</si>
  <si>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</si>
  <si>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</si>
  <si>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</si>
  <si>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</si>
  <si>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</si>
  <si>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</si>
  <si>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</si>
  <si>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</si>
  <si>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</si>
  <si>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</si>
  <si>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</si>
  <si>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</si>
  <si>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</si>
  <si>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</si>
  <si>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</si>
  <si>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</si>
  <si>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</si>
  <si>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</si>
  <si>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</si>
  <si>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</si>
  <si>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</si>
  <si>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</si>
  <si>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</si>
  <si>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</si>
  <si>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</si>
  <si>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</si>
  <si>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</si>
  <si>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</si>
  <si>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</si>
  <si>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</si>
  <si>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</si>
  <si>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</si>
  <si>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</si>
  <si>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</si>
  <si>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</si>
  <si>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</si>
  <si>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</si>
  <si>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</si>
  <si>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</si>
  <si>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</si>
  <si>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</si>
  <si>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</si>
  <si>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</si>
  <si>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</si>
  <si>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</si>
  <si>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</si>
  <si>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</si>
  <si>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</si>
  <si>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</si>
  <si>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</si>
  <si>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</si>
  <si>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</si>
  <si>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</si>
  <si>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</si>
  <si>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</si>
  <si>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</si>
  <si>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</si>
  <si>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</si>
  <si>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</si>
  <si>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</si>
  <si>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</si>
  <si>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</si>
  <si>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</si>
  <si>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</si>
  <si>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</si>
  <si>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</si>
  <si>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</si>
  <si>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</si>
  <si>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</si>
  <si>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</si>
  <si>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</si>
  <si>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</si>
  <si>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</si>
  <si>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</si>
  <si>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</si>
  <si>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</si>
  <si>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</si>
  <si>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</si>
  <si>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</si>
  <si>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</si>
  <si>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</si>
  <si>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</si>
  <si>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</si>
  <si>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</si>
  <si>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</si>
  <si>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</si>
  <si>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</si>
  <si>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</si>
  <si>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</si>
  <si>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</si>
  <si>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</si>
  <si>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</si>
  <si>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</si>
  <si>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</si>
  <si>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</si>
  <si>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</si>
  <si>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</si>
  <si>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</si>
  <si>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</si>
  <si>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</si>
  <si>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</si>
  <si>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</si>
  <si>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</si>
  <si>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</si>
  <si>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</si>
  <si>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</si>
  <si>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</si>
  <si>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</si>
  <si>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</si>
  <si>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</si>
  <si>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</si>
  <si>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</si>
  <si>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</si>
  <si>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</si>
  <si>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</si>
  <si>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</si>
  <si>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</si>
  <si>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</si>
  <si>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</si>
  <si>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</si>
  <si>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</si>
  <si>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</si>
  <si>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</si>
  <si>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</si>
  <si>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</si>
  <si>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</si>
  <si>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</si>
  <si>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</si>
  <si>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</si>
  <si>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</si>
  <si>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</si>
  <si>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</si>
  <si>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</si>
  <si>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</si>
  <si>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</si>
  <si>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</si>
  <si>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</si>
  <si>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</si>
  <si>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</si>
  <si>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</si>
  <si>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</si>
  <si>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</si>
  <si>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</si>
  <si>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</si>
  <si>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</si>
  <si>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</si>
  <si>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</si>
  <si>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</si>
  <si>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</si>
  <si>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</si>
  <si>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</si>
  <si>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</si>
  <si>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</si>
  <si>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</si>
  <si>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</si>
  <si>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</si>
  <si>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</si>
  <si>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</si>
  <si>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</si>
  <si>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</si>
  <si>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</si>
  <si>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</si>
  <si>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</si>
  <si>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</si>
  <si>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</si>
  <si>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</si>
  <si>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</si>
  <si>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</si>
  <si>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</si>
  <si>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</si>
  <si>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</si>
  <si>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</si>
  <si>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</si>
  <si>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</si>
  <si>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</si>
  <si>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</si>
  <si>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</si>
  <si>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</si>
  <si>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</si>
  <si>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</si>
  <si>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</si>
  <si>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</si>
  <si>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</si>
  <si>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</si>
  <si>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</si>
  <si>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</si>
  <si>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</si>
  <si>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</si>
  <si>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</si>
  <si>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</si>
  <si>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</si>
  <si>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</si>
  <si>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</si>
  <si>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</si>
  <si>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</si>
  <si>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</si>
  <si>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</si>
  <si>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</si>
  <si>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</si>
  <si>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</si>
  <si>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</si>
  <si>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</si>
  <si>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</si>
  <si>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</si>
  <si>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</si>
  <si>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</si>
  <si>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</si>
  <si>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</si>
  <si>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</si>
  <si>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</si>
  <si>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</si>
  <si>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</si>
  <si>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</si>
  <si>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</si>
  <si>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</si>
  <si>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</si>
  <si>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</si>
  <si>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</si>
  <si>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</si>
  <si>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</si>
  <si>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</si>
  <si>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</si>
  <si>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</si>
  <si>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</si>
  <si>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</si>
  <si>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</si>
  <si>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</si>
  <si>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</si>
  <si>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</si>
  <si>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</si>
  <si>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</si>
  <si>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</si>
  <si>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</si>
  <si>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</si>
  <si>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</si>
  <si>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</si>
  <si>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</si>
  <si>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</si>
  <si>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</si>
  <si>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</si>
  <si>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</si>
  <si>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</si>
  <si>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</si>
  <si>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</si>
  <si>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</si>
  <si>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</si>
  <si>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</si>
  <si>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</si>
  <si>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</si>
  <si>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</si>
  <si>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</si>
  <si>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</si>
  <si>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</si>
  <si>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</si>
  <si>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</si>
  <si>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</si>
  <si>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</si>
  <si>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</si>
  <si>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</si>
  <si>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</si>
  <si>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</si>
  <si>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</si>
  <si>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</si>
  <si>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</si>
  <si>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</si>
  <si>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</si>
  <si>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</si>
  <si>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</si>
  <si>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</si>
  <si>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</si>
  <si>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</si>
  <si>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</si>
  <si>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</si>
  <si>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</si>
  <si>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</si>
  <si>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</si>
  <si>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</si>
  <si>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</si>
  <si>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</si>
  <si>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</si>
  <si>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</si>
  <si>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</si>
  <si>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</si>
  <si>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</si>
  <si>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</si>
  <si>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</si>
  <si>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</si>
  <si>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</si>
  <si>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</si>
  <si>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</si>
  <si>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</si>
  <si>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</si>
  <si>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</si>
  <si>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</si>
  <si>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</si>
  <si>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</si>
  <si>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</si>
  <si>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</si>
  <si>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</si>
  <si>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</si>
  <si>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</si>
  <si>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</si>
  <si>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</si>
  <si>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</si>
  <si>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</si>
  <si>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</si>
  <si>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</si>
  <si>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</si>
  <si>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</si>
  <si>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</si>
  <si>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</si>
  <si>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</si>
  <si>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</si>
  <si>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</si>
  <si>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</si>
  <si>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</si>
  <si>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</si>
  <si>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</si>
  <si>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</si>
  <si>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</si>
  <si>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</si>
  <si>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</si>
  <si>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</si>
  <si>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</si>
  <si>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</si>
  <si>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</si>
  <si>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</si>
  <si>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</si>
  <si>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</si>
  <si>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</si>
  <si>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</si>
  <si>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</si>
  <si>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</si>
  <si>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</si>
  <si>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</si>
  <si>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</si>
  <si>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</si>
  <si>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</si>
  <si>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</si>
  <si>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</si>
  <si>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</si>
  <si>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</si>
  <si>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</si>
  <si>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</si>
  <si>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</si>
  <si>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</si>
  <si>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</si>
  <si>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</si>
  <si>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</si>
  <si>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</si>
  <si>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</si>
  <si>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</si>
  <si>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</si>
  <si>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</si>
  <si>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</si>
  <si>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</si>
  <si>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</si>
  <si>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</si>
  <si>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</si>
  <si>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</si>
  <si>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</si>
  <si>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</si>
  <si>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</si>
  <si>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</si>
  <si>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</si>
  <si>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</si>
  <si>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</si>
  <si>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</si>
  <si>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</si>
  <si>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</si>
  <si>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</si>
  <si>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</si>
  <si>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</si>
  <si>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</si>
  <si>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</si>
  <si>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</si>
  <si>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</si>
  <si>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</si>
  <si>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</si>
  <si>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</si>
  <si>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</si>
  <si>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</si>
  <si>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</si>
  <si>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</si>
  <si>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</si>
  <si>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</si>
  <si>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</si>
  <si>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</si>
  <si>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</si>
  <si>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</si>
  <si>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</si>
  <si>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</si>
  <si>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</si>
  <si>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</si>
  <si>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</si>
  <si>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</si>
  <si>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</si>
  <si>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</si>
  <si>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</si>
  <si>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</si>
  <si>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</si>
  <si>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</si>
  <si>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</si>
  <si>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</si>
  <si>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</si>
  <si>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</si>
  <si>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</si>
  <si>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</si>
  <si>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</si>
  <si>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</si>
  <si>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</si>
  <si>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</si>
  <si>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</si>
  <si>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</si>
  <si>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</si>
  <si>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</si>
  <si>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</si>
  <si>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</si>
  <si>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</si>
  <si>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</si>
  <si>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</si>
  <si>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</si>
  <si>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</si>
  <si>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</si>
  <si>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</si>
  <si>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</si>
  <si>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</si>
  <si>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</si>
  <si>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</si>
  <si>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</si>
  <si>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</si>
  <si>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</si>
  <si>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</si>
  <si>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</si>
  <si>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</si>
  <si>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</si>
  <si>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</si>
  <si>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</si>
  <si>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</si>
  <si>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</si>
  <si>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</si>
  <si>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</si>
  <si>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</si>
  <si>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</si>
  <si>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</si>
  <si>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</si>
  <si>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</si>
  <si>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</si>
  <si>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</si>
  <si>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</si>
  <si>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</si>
  <si>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</si>
  <si>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</si>
  <si>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</si>
  <si>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</si>
  <si>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</si>
  <si>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</si>
  <si>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</si>
  <si>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</si>
  <si>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</si>
  <si>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</si>
  <si>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</si>
  <si>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</si>
  <si>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</si>
  <si>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</si>
  <si>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</si>
  <si>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</si>
  <si>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</si>
  <si>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</si>
  <si>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</si>
  <si>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</si>
  <si>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</si>
  <si>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</si>
  <si>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</si>
  <si>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</si>
  <si>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</si>
  <si>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</si>
  <si>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</si>
  <si>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</si>
  <si>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</si>
  <si>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</si>
  <si>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</si>
  <si>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</si>
  <si>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</si>
  <si>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</si>
  <si>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</si>
  <si>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</si>
  <si>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</si>
  <si>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</si>
  <si>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</si>
  <si>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</si>
  <si>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</si>
  <si>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</si>
  <si>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</si>
  <si>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</si>
  <si>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</si>
  <si>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</si>
  <si>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</si>
  <si>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</si>
  <si>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</si>
  <si>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</si>
  <si>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</si>
  <si>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</si>
  <si>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</si>
  <si>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</si>
  <si>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</si>
  <si>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</si>
  <si>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</si>
  <si>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</si>
  <si>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</si>
  <si>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</si>
  <si>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</si>
  <si>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</si>
  <si>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</si>
  <si>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</si>
  <si>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</si>
  <si>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</si>
  <si>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</si>
  <si>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</si>
  <si>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</si>
  <si>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</si>
  <si>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</si>
  <si>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</si>
  <si>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</si>
  <si>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</si>
  <si>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</si>
  <si>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</si>
  <si>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</si>
  <si>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</si>
  <si>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</si>
  <si>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</si>
  <si>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</si>
  <si>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</si>
  <si>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</si>
  <si>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</si>
  <si>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</si>
  <si>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</si>
  <si>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</si>
  <si>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</si>
  <si>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</si>
  <si>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</si>
  <si>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</si>
  <si>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</si>
  <si>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</si>
  <si>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</si>
  <si>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</si>
  <si>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</si>
  <si>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</si>
  <si>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</si>
  <si>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</si>
  <si>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</si>
  <si>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</si>
  <si>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</si>
  <si>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</si>
  <si>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</si>
  <si>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</si>
  <si>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</si>
  <si>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</si>
  <si>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</si>
  <si>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</si>
  <si>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</si>
  <si>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</si>
  <si>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</si>
  <si>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</si>
  <si>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</si>
  <si>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</si>
  <si>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</si>
  <si>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</si>
  <si>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</si>
  <si>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</si>
  <si>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</si>
  <si>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</si>
  <si>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</si>
  <si>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</si>
  <si>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</si>
  <si>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</si>
  <si>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</si>
  <si>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</si>
  <si>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</si>
  <si>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</si>
  <si>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</si>
  <si>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</si>
  <si>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</si>
  <si>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</si>
  <si>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</si>
  <si>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</si>
  <si>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</si>
  <si>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</si>
  <si>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</si>
  <si>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</si>
  <si>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</si>
  <si>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</si>
  <si>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</si>
  <si>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</si>
  <si>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</si>
  <si>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</si>
  <si>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</si>
  <si>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</si>
  <si>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</si>
  <si>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</si>
  <si>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</si>
  <si>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</si>
  <si>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</si>
  <si>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</si>
  <si>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</si>
  <si>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</si>
  <si>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</si>
  <si>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</si>
  <si>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</si>
  <si>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</si>
  <si>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</si>
  <si>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</si>
  <si>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</si>
  <si>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</si>
  <si>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</si>
  <si>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</si>
  <si>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</si>
  <si>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</si>
  <si>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</si>
  <si>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</si>
  <si>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</si>
  <si>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</si>
  <si>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</si>
  <si>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</si>
  <si>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</si>
  <si>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</si>
  <si>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</si>
  <si>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</si>
  <si>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</si>
  <si>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</si>
  <si>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</si>
  <si>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</si>
  <si>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</si>
  <si>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</si>
  <si>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</si>
  <si>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</si>
  <si>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</si>
  <si>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</si>
  <si>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</si>
  <si>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</si>
  <si>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</si>
  <si>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</si>
  <si>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</si>
  <si>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</si>
  <si>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</si>
  <si>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</si>
  <si>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</si>
  <si>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</si>
  <si>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</si>
  <si>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</si>
  <si>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</si>
  <si>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</si>
  <si>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</si>
  <si>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</si>
  <si>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</si>
  <si>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</si>
  <si>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</si>
  <si>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</si>
  <si>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</si>
  <si>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</si>
  <si>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</si>
  <si>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</si>
  <si>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</si>
  <si>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</si>
  <si>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</si>
  <si>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</si>
  <si>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</si>
  <si>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</si>
  <si>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</si>
  <si>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</si>
  <si>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</si>
  <si>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</si>
  <si>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</si>
  <si>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</si>
  <si>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</si>
  <si>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</si>
  <si>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</si>
  <si>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</si>
  <si>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</si>
  <si>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</si>
  <si>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</si>
  <si>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</si>
  <si>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</si>
  <si>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</si>
  <si>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</si>
  <si>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</si>
  <si>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</si>
  <si>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</si>
  <si>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</si>
  <si>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</si>
  <si>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</si>
  <si>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</si>
  <si>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</si>
  <si>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</si>
  <si>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</si>
  <si>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</si>
  <si>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</si>
  <si>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</si>
  <si>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</si>
  <si>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</si>
  <si>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</si>
  <si>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</si>
  <si>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</si>
  <si>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</si>
  <si>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</si>
  <si>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</si>
  <si>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</si>
  <si>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</si>
  <si>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</si>
  <si>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</si>
  <si>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</si>
  <si>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</si>
  <si>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</si>
  <si>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</si>
  <si>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</si>
  <si>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</si>
  <si>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</si>
  <si>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</si>
  <si>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</si>
  <si>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</si>
  <si>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</si>
  <si>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</si>
  <si>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</si>
  <si>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</si>
  <si>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</si>
  <si>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</si>
  <si>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</si>
  <si>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</si>
  <si>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</si>
  <si>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</si>
  <si>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</si>
  <si>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</si>
  <si>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</si>
  <si>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</si>
  <si>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</si>
  <si>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</si>
  <si>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</si>
  <si>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</si>
  <si>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</si>
  <si>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</si>
  <si>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</si>
  <si>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</si>
  <si>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</si>
  <si>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</si>
  <si>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</si>
  <si>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</si>
  <si>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</si>
  <si>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</si>
  <si>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</si>
  <si>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</si>
  <si>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</si>
  <si>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</si>
  <si>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</si>
  <si>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</si>
  <si>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</si>
  <si>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</si>
  <si>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</si>
  <si>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</si>
  <si>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</si>
  <si>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</si>
  <si>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</si>
  <si>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</si>
  <si>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</si>
  <si>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</si>
  <si>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</si>
  <si>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</si>
  <si>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</si>
  <si>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</si>
  <si>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</si>
  <si>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</si>
  <si>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</si>
  <si>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</si>
  <si>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</si>
  <si>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</si>
  <si>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</si>
  <si>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</si>
  <si>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</si>
  <si>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</si>
  <si>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</si>
  <si>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</si>
  <si>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</si>
  <si>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</si>
  <si>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</si>
  <si>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</si>
  <si>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</si>
  <si>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</si>
  <si>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</si>
  <si>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</si>
  <si>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</si>
  <si>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</si>
  <si>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</si>
  <si>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</si>
  <si>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</si>
  <si>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</si>
  <si>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</si>
  <si>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</si>
  <si>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</si>
  <si>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</si>
  <si>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</si>
  <si>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</si>
  <si>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</si>
  <si>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</si>
  <si>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</si>
  <si>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</si>
  <si>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</si>
  <si>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</si>
  <si>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</si>
  <si>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</si>
  <si>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</si>
  <si>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</si>
  <si>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</si>
  <si>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</si>
  <si>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</si>
  <si>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</si>
  <si>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</si>
  <si>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</si>
  <si>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</si>
  <si>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</si>
  <si>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</si>
  <si>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</si>
  <si>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</si>
  <si>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</si>
  <si>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</si>
  <si>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</si>
  <si>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</si>
  <si>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</si>
  <si>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</si>
  <si>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</si>
  <si>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</si>
  <si>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</si>
  <si>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</si>
  <si>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</si>
  <si>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</si>
  <si>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</si>
  <si>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</si>
  <si>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</si>
  <si>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</si>
  <si>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</si>
  <si>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</si>
  <si>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</si>
  <si>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</si>
  <si>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</si>
  <si>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</si>
  <si>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</si>
  <si>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</si>
  <si>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</si>
  <si>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</si>
  <si>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</si>
  <si>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</si>
  <si>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</si>
  <si>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</si>
  <si>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</si>
  <si>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</si>
  <si>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</si>
  <si>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</si>
  <si>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</si>
  <si>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</si>
  <si>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</si>
  <si>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</si>
  <si>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</si>
  <si>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</si>
  <si>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</si>
  <si>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</si>
  <si>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</si>
  <si>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</si>
  <si>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</si>
  <si>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</si>
  <si>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</si>
  <si>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</si>
  <si>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</si>
  <si>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</si>
  <si>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</si>
  <si>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</si>
  <si>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</si>
  <si>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</si>
  <si>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</si>
  <si>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</si>
  <si>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</si>
  <si>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</si>
  <si>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</si>
  <si>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</si>
  <si>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</si>
  <si>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</si>
  <si>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</si>
  <si>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</si>
  <si>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</si>
  <si>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</si>
  <si>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</si>
  <si>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</si>
  <si>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</si>
  <si>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</si>
  <si>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</si>
  <si>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</si>
  <si>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</si>
  <si>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</si>
  <si>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</si>
  <si>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</si>
  <si>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</si>
  <si>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</si>
  <si>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</si>
  <si>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</si>
  <si>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</si>
  <si>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</si>
  <si>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</si>
  <si>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</si>
  <si>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</si>
  <si>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</si>
  <si>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</si>
  <si>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</si>
  <si>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</si>
  <si>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</si>
  <si>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</si>
  <si>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</si>
  <si>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</si>
  <si>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</si>
  <si>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</si>
  <si>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</si>
  <si>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</si>
  <si>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</si>
  <si>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</si>
  <si>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</si>
  <si>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</si>
  <si>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</si>
  <si>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</si>
  <si>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</si>
  <si>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</si>
  <si>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</si>
  <si>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</si>
  <si>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</si>
  <si>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</si>
  <si>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</si>
  <si>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</si>
  <si>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</si>
  <si>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</si>
  <si>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</si>
  <si>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</si>
  <si>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</si>
  <si>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</si>
  <si>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</si>
  <si>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</si>
  <si>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</si>
  <si>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</si>
  <si>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</si>
  <si>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</si>
  <si>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</si>
  <si>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</si>
  <si>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</si>
  <si>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</si>
  <si>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</si>
  <si>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</si>
  <si>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</si>
  <si>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</si>
  <si>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</si>
  <si>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</si>
  <si>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</si>
  <si>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</si>
  <si>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</si>
  <si>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</si>
  <si>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</si>
  <si>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</si>
  <si>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</si>
  <si>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</si>
  <si>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</si>
  <si>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</si>
  <si>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</si>
  <si>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</si>
  <si>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</si>
  <si>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</si>
  <si>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</si>
  <si>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</si>
  <si>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</si>
  <si>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</si>
  <si>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</si>
  <si>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</si>
  <si>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</si>
  <si>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</si>
  <si>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</si>
  <si>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</si>
  <si>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</si>
  <si>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</si>
  <si>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</si>
  <si>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</si>
  <si>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</si>
  <si>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</si>
  <si>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</si>
  <si>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</si>
  <si>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</si>
  <si>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</si>
  <si>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</si>
  <si>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</si>
  <si>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</si>
  <si>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</si>
  <si>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</si>
  <si>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</si>
  <si>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</si>
  <si>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</si>
  <si>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</si>
  <si>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</si>
  <si>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</si>
  <si>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</si>
  <si>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</si>
  <si>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</si>
  <si>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</si>
  <si>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</si>
  <si>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</si>
  <si>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</si>
  <si>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</si>
  <si>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</si>
  <si>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</si>
  <si>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</si>
  <si>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</si>
  <si>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</si>
  <si>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</si>
  <si>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</si>
  <si>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</si>
  <si>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</si>
  <si>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</si>
  <si>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</si>
  <si>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</si>
  <si>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</si>
  <si>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</si>
  <si>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</si>
  <si>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</si>
  <si>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</si>
  <si>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</si>
  <si>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</si>
  <si>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</si>
  <si>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</si>
  <si>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</si>
  <si>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</si>
  <si>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</si>
  <si>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</si>
  <si>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</si>
  <si>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</si>
  <si>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</si>
  <si>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</si>
  <si>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</si>
  <si>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</si>
  <si>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</si>
  <si>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</si>
  <si>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</si>
  <si>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</si>
  <si>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</si>
  <si>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</si>
  <si>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</si>
  <si>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</si>
  <si>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</si>
  <si>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</si>
  <si>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</si>
  <si>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</si>
  <si>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</si>
  <si>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</si>
  <si>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</si>
  <si>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</si>
  <si>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</si>
  <si>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</si>
  <si>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</si>
  <si>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</si>
  <si>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</si>
  <si>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</si>
  <si>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</si>
  <si>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</si>
  <si>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</si>
  <si>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</si>
  <si>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</si>
  <si>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</si>
  <si>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</si>
  <si>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</si>
  <si>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</si>
  <si>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</si>
  <si>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</si>
  <si>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</si>
  <si>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</si>
  <si>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</si>
  <si>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</si>
  <si>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</si>
  <si>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</si>
  <si>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</si>
  <si>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</si>
  <si>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</si>
  <si>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</si>
  <si>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</si>
  <si>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</si>
  <si>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</si>
  <si>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</si>
  <si>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</si>
  <si>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</si>
  <si>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</si>
  <si>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</si>
  <si>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</si>
  <si>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</si>
  <si>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</si>
  <si>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</si>
  <si>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</si>
  <si>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</si>
  <si>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</si>
  <si>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</si>
  <si>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</si>
  <si>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</si>
  <si>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</si>
  <si>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</si>
  <si>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</si>
  <si>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</si>
  <si>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</si>
  <si>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</si>
  <si>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</si>
  <si>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</si>
  <si>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</si>
  <si>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</si>
  <si>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</si>
  <si>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</si>
  <si>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</si>
  <si>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</si>
  <si>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</si>
  <si>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</si>
  <si>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</si>
  <si>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</si>
  <si>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</si>
  <si>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</si>
  <si>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</si>
  <si>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</si>
  <si>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</si>
  <si>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</si>
  <si>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</si>
  <si>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</si>
  <si>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</si>
  <si>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</si>
  <si>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</si>
  <si>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</si>
  <si>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</si>
  <si>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</si>
  <si>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</si>
  <si>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</si>
  <si>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</si>
  <si>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</si>
  <si>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</si>
  <si>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</si>
  <si>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</si>
  <si>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</si>
  <si>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</si>
  <si>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</si>
  <si>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</si>
  <si>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</si>
  <si>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</si>
  <si>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</si>
  <si>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</si>
  <si>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</si>
  <si>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</si>
  <si>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</si>
  <si>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</si>
  <si>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</si>
  <si>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</si>
  <si>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</si>
  <si>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</si>
  <si>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</si>
  <si>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</si>
  <si>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</si>
  <si>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</si>
  <si>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</si>
  <si>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</si>
  <si>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</si>
  <si>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</si>
  <si>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</si>
  <si>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</si>
  <si>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</si>
  <si>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</si>
  <si>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</si>
  <si>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</si>
  <si>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</si>
  <si>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</si>
  <si>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</si>
  <si>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</si>
  <si>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</si>
  <si>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</si>
  <si>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</si>
  <si>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</si>
  <si>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</si>
  <si>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</si>
  <si>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</si>
  <si>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</si>
  <si>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</si>
  <si>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</si>
  <si>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</si>
  <si>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</si>
  <si>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</si>
  <si>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</si>
  <si>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</si>
  <si>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</si>
  <si>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</si>
  <si>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</si>
  <si>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</si>
  <si>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</si>
  <si>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</si>
  <si>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</si>
  <si>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</si>
  <si>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</si>
  <si>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</si>
  <si>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</si>
  <si>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</si>
  <si>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</si>
  <si>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</si>
  <si>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</si>
  <si>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</si>
  <si>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</si>
  <si>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</si>
  <si>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</si>
  <si>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</si>
  <si>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</si>
  <si>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</si>
  <si>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</si>
  <si>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</si>
  <si>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</si>
  <si>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</si>
  <si>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</si>
  <si>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</si>
  <si>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</si>
  <si>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</si>
  <si>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</si>
  <si>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</si>
  <si>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</si>
  <si>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</si>
  <si>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</si>
  <si>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</si>
  <si>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</si>
  <si>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</si>
  <si>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</si>
  <si>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</si>
  <si>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</si>
  <si>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</si>
  <si>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</si>
  <si>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</si>
  <si>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</si>
  <si>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</si>
  <si>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</si>
  <si>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</si>
  <si>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</si>
  <si>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</si>
  <si>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</si>
  <si>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</si>
  <si>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</si>
  <si>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</si>
  <si>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</si>
  <si>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</si>
  <si>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</si>
  <si>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</si>
  <si>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</si>
  <si>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</si>
  <si>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</si>
  <si>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</si>
  <si>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</si>
  <si>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</si>
  <si>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</si>
  <si>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</si>
  <si>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</si>
  <si>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</si>
  <si>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</si>
  <si>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</si>
  <si>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</si>
  <si>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</si>
  <si>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</si>
  <si>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</si>
  <si>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</si>
  <si>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</si>
  <si>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</si>
  <si>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</si>
  <si>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</si>
  <si>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</si>
  <si>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</si>
  <si>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</si>
  <si>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</si>
  <si>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</si>
  <si>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</si>
  <si>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</si>
  <si>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</si>
  <si>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</si>
  <si>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</si>
  <si>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</si>
  <si>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</si>
  <si>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</si>
  <si>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</si>
  <si>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</si>
  <si>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</si>
  <si>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</si>
  <si>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</si>
  <si>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</si>
  <si>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</si>
  <si>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</si>
  <si>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</si>
  <si>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</si>
  <si>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</si>
  <si>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</si>
  <si>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</si>
  <si>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</si>
  <si>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</si>
  <si>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</si>
  <si>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</si>
  <si>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</si>
  <si>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</si>
  <si>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</si>
  <si>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</si>
  <si>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</si>
  <si>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</si>
  <si>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</si>
  <si>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</si>
  <si>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</si>
  <si>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</si>
  <si>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</si>
  <si>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</si>
  <si>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</si>
  <si>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</si>
  <si>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</si>
  <si>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</si>
  <si>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</si>
  <si>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</si>
  <si>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</si>
  <si>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</si>
  <si>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</si>
  <si>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</si>
  <si>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</si>
  <si>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</si>
  <si>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</si>
  <si>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</si>
  <si>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</si>
  <si>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</si>
  <si>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</si>
  <si>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</si>
  <si>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</si>
  <si>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</si>
  <si>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</si>
  <si>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</si>
  <si>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</si>
  <si>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</si>
  <si>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</si>
  <si>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</si>
  <si>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</si>
  <si>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</si>
  <si>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</si>
  <si>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</si>
  <si>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</si>
  <si>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</si>
  <si>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</si>
  <si>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</si>
  <si>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</si>
  <si>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</si>
  <si>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</si>
  <si>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</si>
  <si>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</si>
  <si>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</si>
  <si>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</si>
  <si>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</si>
  <si>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</si>
  <si>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</si>
  <si>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</si>
  <si>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</si>
  <si>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</si>
  <si>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</si>
  <si>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</si>
  <si>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</si>
  <si>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</si>
  <si>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</si>
  <si>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</si>
  <si>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</si>
  <si>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</si>
  <si>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</si>
  <si>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</si>
  <si>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</si>
  <si>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</si>
  <si>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</si>
  <si>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</si>
  <si>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</si>
  <si>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</si>
  <si>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</si>
  <si>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</si>
  <si>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</si>
  <si>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</si>
  <si>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</si>
  <si>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</si>
  <si>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</si>
  <si>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</si>
  <si>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</si>
  <si>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</si>
  <si>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</si>
  <si>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</si>
  <si>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</si>
  <si>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</si>
  <si>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</si>
  <si>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</si>
  <si>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</si>
  <si>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</si>
  <si>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</si>
  <si>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</si>
  <si>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</si>
  <si>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</si>
  <si>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</si>
  <si>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</si>
  <si>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</si>
  <si>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</si>
  <si>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</si>
  <si>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</si>
  <si>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</si>
  <si>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</si>
  <si>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</si>
  <si>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</si>
  <si>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</si>
  <si>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</si>
  <si>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</si>
  <si>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</si>
  <si>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</si>
  <si>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</si>
  <si>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</si>
  <si>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</si>
  <si>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</si>
  <si>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</si>
  <si>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</si>
  <si>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</si>
  <si>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</si>
  <si>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</si>
  <si>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</si>
  <si>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</si>
  <si>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</si>
  <si>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</si>
  <si>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</si>
  <si>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</si>
  <si>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</si>
  <si>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</si>
  <si>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</si>
  <si>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</si>
  <si>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</si>
  <si>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</si>
  <si>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</si>
  <si>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</si>
  <si>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</si>
  <si>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</si>
  <si>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</si>
  <si>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</si>
  <si>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</si>
  <si>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</si>
  <si>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</si>
  <si>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</si>
  <si>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</si>
  <si>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</si>
  <si>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</si>
  <si>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</si>
  <si>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</si>
  <si>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</si>
  <si>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</si>
  <si>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</si>
  <si>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</si>
  <si>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</si>
  <si>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</si>
  <si>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</si>
  <si>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</si>
  <si>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</si>
  <si>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</si>
  <si>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</si>
  <si>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</si>
  <si>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</si>
  <si>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</si>
  <si>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</si>
  <si>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</si>
  <si>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</si>
  <si>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</si>
  <si>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</si>
  <si>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</si>
  <si>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</si>
  <si>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</si>
  <si>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</si>
  <si>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</si>
  <si>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</si>
  <si>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</si>
  <si>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</si>
  <si>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</si>
  <si>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</si>
  <si>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</si>
  <si>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</si>
  <si>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</si>
  <si>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</si>
  <si>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</si>
  <si>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</si>
  <si>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</si>
  <si>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</si>
  <si>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</si>
  <si>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</si>
  <si>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</si>
  <si>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</si>
  <si>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</si>
  <si>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</si>
  <si>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</si>
  <si>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</si>
  <si>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</si>
  <si>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</si>
  <si>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</si>
  <si>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</si>
  <si>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</si>
  <si>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</si>
  <si>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</si>
  <si>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</si>
  <si>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</si>
  <si>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</si>
  <si>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</si>
  <si>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</si>
  <si>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</si>
  <si>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</si>
  <si>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</si>
  <si>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</si>
  <si>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</si>
  <si>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</si>
  <si>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</si>
  <si>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</si>
  <si>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</si>
  <si>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</si>
  <si>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</si>
  <si>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</si>
  <si>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</si>
  <si>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</si>
  <si>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</si>
  <si>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</si>
  <si>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</si>
  <si>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</si>
  <si>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</si>
  <si>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</si>
  <si>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</si>
  <si>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</si>
  <si>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</si>
  <si>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</si>
  <si>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</si>
  <si>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</si>
  <si>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</si>
  <si>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</si>
  <si>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</si>
  <si>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</si>
  <si>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</si>
  <si>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</si>
  <si>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</si>
  <si>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</si>
  <si>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</si>
  <si>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</si>
  <si>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</si>
  <si>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</si>
  <si>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</si>
  <si>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</si>
  <si>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</si>
  <si>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</si>
  <si>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</si>
  <si>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</si>
  <si>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</si>
  <si>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</si>
  <si>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</si>
  <si>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</si>
  <si>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</si>
  <si>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</si>
  <si>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</si>
  <si>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</si>
  <si>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</si>
  <si>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</si>
  <si>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</si>
  <si>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</si>
  <si>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</si>
  <si>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</si>
  <si>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</si>
  <si>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</si>
  <si>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</si>
  <si>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</si>
  <si>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</si>
  <si>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</si>
  <si>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</si>
  <si>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</si>
  <si>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</si>
  <si>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</si>
  <si>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</si>
  <si>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</si>
  <si>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</si>
  <si>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</si>
  <si>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</si>
  <si>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</si>
  <si>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</si>
  <si>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</si>
  <si>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</si>
  <si>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</si>
  <si>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</si>
  <si>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</si>
  <si>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</si>
  <si>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</si>
  <si>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</si>
  <si>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</si>
  <si>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</si>
  <si>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</si>
  <si>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</si>
  <si>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</si>
  <si>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</si>
  <si>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</si>
  <si>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</si>
  <si>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</si>
  <si>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</si>
  <si>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</si>
  <si>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</si>
  <si>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</si>
  <si>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</si>
  <si>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</si>
  <si>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</si>
  <si>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</si>
  <si>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</si>
  <si>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</si>
  <si>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</si>
  <si>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</si>
  <si>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</si>
  <si>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</si>
  <si>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</si>
  <si>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</si>
  <si>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</si>
  <si>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</si>
  <si>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</si>
  <si>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</si>
  <si>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</si>
  <si>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</si>
  <si>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</si>
  <si>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</si>
  <si>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</si>
  <si>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</si>
  <si>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</si>
  <si>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</si>
  <si>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</si>
  <si>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</si>
  <si>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</si>
  <si>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</si>
  <si>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</si>
  <si>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</si>
  <si>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</si>
  <si>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</si>
  <si>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</si>
  <si>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</si>
  <si>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</si>
  <si>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</si>
  <si>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</si>
  <si>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</si>
  <si>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</si>
  <si>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</si>
  <si>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</si>
  <si>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</si>
  <si>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</si>
  <si>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</si>
  <si>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</si>
  <si>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</si>
  <si>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</si>
  <si>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</si>
  <si>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</si>
  <si>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</si>
  <si>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</si>
  <si>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</si>
  <si>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</si>
  <si>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</si>
  <si>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</si>
  <si>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</si>
  <si>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</si>
  <si>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</si>
  <si>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</si>
  <si>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</si>
  <si>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</si>
  <si>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</si>
  <si>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</si>
  <si>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</si>
  <si>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</si>
  <si>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</si>
  <si>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</si>
  <si>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</si>
  <si>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</si>
  <si>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</si>
  <si>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</si>
  <si>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</si>
  <si>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</si>
  <si>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</si>
  <si>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</si>
  <si>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</si>
  <si>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</si>
  <si>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</si>
  <si>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</si>
  <si>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</si>
  <si>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</si>
  <si>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</si>
  <si>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</si>
  <si>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</si>
  <si>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</si>
  <si>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</si>
  <si>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</si>
  <si>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</si>
  <si>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</si>
  <si>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</si>
  <si>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</si>
  <si>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</si>
  <si>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</si>
  <si>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</si>
  <si>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</si>
  <si>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</si>
  <si>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</si>
  <si>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</si>
  <si>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</si>
  <si>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</si>
  <si>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</si>
  <si>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</si>
  <si>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</si>
  <si>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</si>
  <si>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</si>
  <si>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</si>
  <si>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</si>
  <si>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</si>
  <si>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</si>
  <si>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</si>
  <si>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</si>
  <si>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</si>
  <si>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</si>
  <si>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</si>
  <si>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</si>
  <si>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</si>
  <si>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</si>
  <si>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</si>
  <si>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</si>
  <si>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</si>
  <si>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</si>
  <si>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</si>
  <si>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</si>
  <si>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</si>
  <si>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</si>
  <si>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</si>
  <si>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</si>
  <si>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</si>
  <si>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</si>
  <si>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</si>
  <si>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</si>
  <si>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</si>
  <si>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</si>
  <si>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</si>
  <si>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</si>
  <si>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</si>
  <si>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</si>
  <si>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</si>
  <si>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</si>
  <si>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</si>
  <si>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</si>
  <si>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</si>
  <si>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</si>
  <si>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</si>
  <si>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</si>
  <si>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</si>
  <si>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</si>
  <si>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</si>
  <si>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</si>
  <si>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</si>
  <si>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</si>
  <si>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</si>
  <si>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</si>
  <si>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</si>
  <si>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</si>
  <si>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</si>
  <si>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</si>
  <si>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</si>
  <si>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</si>
  <si>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</si>
  <si>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</si>
  <si>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</si>
  <si>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</si>
  <si>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</si>
  <si>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</si>
  <si>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</si>
  <si>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</si>
  <si>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</si>
  <si>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</si>
  <si>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</si>
  <si>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</si>
  <si>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</si>
  <si>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</si>
  <si>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</si>
  <si>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</si>
  <si>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</si>
  <si>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</si>
  <si>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</si>
  <si>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</si>
  <si>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</si>
  <si>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</si>
  <si>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</si>
  <si>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</si>
  <si>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</si>
  <si>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</si>
  <si>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</si>
  <si>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</si>
  <si>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</si>
  <si>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</si>
  <si>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</si>
  <si>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</si>
  <si>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</si>
  <si>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</si>
  <si>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</si>
  <si>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</si>
  <si>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</si>
  <si>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</si>
  <si>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</si>
  <si>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</si>
  <si>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</si>
  <si>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</si>
  <si>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</si>
  <si>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</si>
  <si>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</si>
  <si>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</si>
  <si>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</si>
  <si>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</si>
  <si>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</si>
  <si>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</si>
  <si>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</si>
  <si>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</si>
  <si>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</si>
  <si>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</si>
  <si>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</si>
  <si>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</si>
  <si>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</si>
  <si>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</si>
  <si>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</si>
  <si>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</si>
  <si>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</si>
  <si>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</si>
  <si>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</si>
  <si>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</si>
  <si>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</si>
  <si>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</si>
  <si>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</si>
  <si>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</si>
  <si>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</si>
  <si>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</si>
  <si>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</si>
  <si>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</si>
  <si>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</si>
  <si>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</si>
  <si>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</si>
  <si>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</si>
  <si>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</si>
  <si>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</si>
  <si>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</si>
  <si>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</si>
  <si>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</si>
  <si>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</si>
  <si>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</si>
  <si>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</si>
  <si>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</si>
  <si>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</si>
  <si>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</si>
  <si>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</si>
  <si>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</si>
  <si>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</si>
  <si>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</si>
  <si>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</si>
  <si>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</si>
  <si>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</si>
  <si>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</si>
  <si>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</si>
  <si>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</si>
  <si>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</si>
  <si>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</si>
  <si>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</si>
  <si>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</si>
  <si>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</si>
  <si>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</si>
  <si>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</si>
  <si>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</si>
  <si>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</si>
  <si>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</si>
  <si>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</si>
  <si>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</si>
  <si>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</si>
  <si>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</si>
  <si>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</si>
  <si>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</si>
  <si>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</si>
  <si>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</si>
  <si>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</si>
  <si>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</si>
  <si>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</si>
  <si>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</si>
  <si>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</si>
  <si>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</si>
  <si>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</si>
  <si>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</si>
  <si>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</si>
  <si>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</si>
  <si>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</si>
  <si>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</si>
  <si>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</si>
  <si>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</si>
  <si>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</si>
  <si>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</si>
  <si>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</si>
  <si>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</si>
  <si>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</si>
  <si>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</si>
  <si>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</si>
  <si>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</si>
  <si>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</si>
  <si>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</si>
  <si>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</si>
  <si>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</si>
  <si>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</si>
  <si>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</si>
  <si>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</si>
  <si>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</si>
  <si>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</si>
  <si>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</si>
  <si>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</si>
  <si>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</si>
  <si>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</si>
  <si>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</si>
  <si>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</si>
  <si>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</si>
  <si>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</si>
  <si>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</si>
  <si>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</si>
  <si>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</si>
  <si>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</si>
  <si>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</si>
  <si>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</si>
  <si>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</si>
  <si>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</si>
  <si>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</si>
  <si>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</si>
  <si>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</si>
  <si>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</si>
  <si>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</si>
  <si>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</si>
  <si>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</si>
  <si>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</si>
  <si>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</si>
  <si>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</si>
  <si>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</si>
  <si>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</si>
  <si>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</si>
  <si>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</si>
  <si>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</si>
  <si>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</si>
  <si>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</si>
  <si>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</si>
  <si>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</si>
  <si>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</si>
  <si>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</si>
  <si>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</si>
  <si>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</si>
  <si>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</si>
  <si>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</si>
  <si>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</si>
  <si>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</si>
  <si>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</si>
  <si>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</si>
  <si>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</si>
  <si>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</si>
  <si>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</si>
  <si>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</si>
  <si>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</si>
  <si>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</si>
  <si>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</si>
  <si>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</si>
  <si>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</si>
  <si>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</si>
  <si>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</si>
  <si>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</si>
  <si>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</si>
  <si>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</si>
  <si>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</si>
  <si>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</si>
  <si>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</si>
  <si>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</si>
  <si>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</si>
  <si>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</si>
  <si>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</si>
  <si>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</si>
  <si>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</si>
  <si>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</si>
  <si>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</si>
  <si>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</si>
  <si>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</si>
  <si>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</si>
  <si>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</si>
  <si>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</si>
  <si>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</si>
  <si>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</si>
  <si>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</si>
  <si>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</si>
  <si>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</si>
  <si>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</si>
  <si>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</si>
  <si>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</si>
  <si>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</si>
  <si>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</si>
  <si>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</si>
  <si>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</si>
  <si>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</si>
  <si>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</si>
  <si>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</si>
  <si>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</si>
  <si>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</si>
  <si>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</si>
  <si>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</si>
  <si>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</si>
  <si>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</si>
  <si>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</si>
  <si>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</si>
  <si>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</si>
  <si>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</si>
  <si>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</si>
  <si>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</si>
  <si>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</si>
  <si>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</si>
  <si>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</si>
  <si>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</si>
  <si>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</si>
  <si>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</si>
  <si>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</si>
  <si>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</si>
  <si>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</si>
  <si>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</si>
  <si>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</si>
  <si>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</si>
  <si>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</si>
  <si>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</si>
  <si>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</si>
  <si>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</si>
  <si>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</si>
  <si>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</si>
  <si>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</si>
  <si>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</si>
  <si>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</si>
  <si>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</si>
  <si>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</si>
  <si>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</si>
  <si>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</si>
  <si>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</si>
  <si>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</si>
  <si>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</si>
  <si>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</si>
  <si>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</si>
  <si>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</si>
  <si>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</si>
  <si>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</si>
  <si>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</si>
  <si>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</si>
  <si>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</si>
  <si>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</si>
  <si>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</si>
  <si>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</si>
  <si>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</si>
  <si>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</si>
  <si>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</si>
  <si>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</si>
  <si>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</si>
  <si>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</si>
  <si>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</si>
  <si>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</si>
  <si>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</si>
  <si>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</si>
  <si>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</si>
  <si>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</si>
  <si>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</si>
  <si>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</si>
  <si>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</si>
  <si>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</si>
  <si>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</si>
  <si>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</si>
  <si>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</si>
  <si>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</si>
  <si>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</si>
  <si>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</si>
  <si>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</si>
  <si>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</si>
  <si>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</si>
  <si>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</si>
  <si>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</si>
  <si>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</si>
  <si>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</si>
  <si>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</si>
  <si>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</si>
  <si>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</si>
  <si>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</si>
  <si>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</si>
  <si>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</si>
  <si>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</si>
  <si>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</si>
  <si>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</si>
  <si>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</si>
  <si>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</si>
  <si>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</si>
  <si>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</si>
  <si>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</si>
  <si>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</si>
  <si>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</si>
  <si>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</si>
  <si>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</si>
  <si>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</si>
  <si>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</si>
  <si>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</si>
  <si>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</si>
  <si>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</si>
  <si>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</si>
  <si>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</si>
  <si>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</si>
  <si>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</si>
  <si>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</si>
  <si>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</si>
  <si>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</si>
  <si>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</si>
  <si>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</si>
  <si>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</si>
  <si>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</si>
  <si>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</si>
  <si>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</si>
  <si>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</si>
  <si>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</si>
  <si>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</si>
  <si>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</si>
  <si>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</si>
  <si>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</si>
  <si>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</si>
  <si>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</si>
  <si>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</si>
  <si>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</si>
  <si>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</si>
  <si>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</si>
  <si>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</si>
  <si>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</si>
  <si>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</si>
  <si>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</si>
  <si>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</si>
  <si>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</si>
  <si>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</si>
  <si>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</si>
  <si>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</si>
  <si>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</si>
  <si>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</si>
  <si>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</si>
  <si>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</si>
  <si>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</si>
  <si>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</si>
  <si>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</si>
  <si>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</si>
  <si>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</si>
  <si>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</si>
  <si>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</si>
  <si>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</si>
  <si>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</si>
  <si>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</si>
  <si>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</si>
  <si>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</si>
  <si>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</si>
  <si>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</si>
  <si>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</si>
  <si>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</si>
  <si>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</si>
  <si>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</si>
  <si>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</si>
  <si>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</si>
  <si>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</si>
  <si>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</si>
  <si>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</si>
  <si>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</si>
  <si>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</si>
  <si>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</si>
  <si>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</si>
  <si>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</si>
  <si>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</si>
  <si>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</si>
  <si>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</si>
  <si>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</si>
  <si>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</si>
  <si>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</si>
  <si>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</si>
  <si>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</si>
  <si>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</si>
  <si>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</si>
  <si>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</si>
  <si>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</si>
  <si>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</si>
  <si>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</si>
  <si>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</si>
  <si>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</si>
  <si>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</si>
  <si>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</si>
  <si>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</si>
  <si>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</si>
  <si>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</si>
  <si>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</si>
  <si>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</si>
  <si>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</si>
  <si>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</si>
  <si>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</si>
  <si>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</si>
  <si>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</si>
  <si>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</si>
  <si>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</si>
  <si>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</si>
  <si>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</si>
  <si>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</si>
  <si>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</si>
  <si>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</si>
  <si>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</si>
  <si>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</si>
  <si>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</si>
  <si>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</si>
  <si>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</si>
  <si>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</si>
  <si>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</si>
  <si>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</si>
  <si>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</si>
  <si>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</si>
  <si>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</si>
  <si>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</si>
  <si>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</si>
  <si>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</si>
  <si>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</si>
  <si>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</si>
  <si>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</si>
  <si>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</si>
  <si>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</si>
  <si>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</si>
  <si>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</si>
  <si>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</si>
  <si>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</si>
  <si>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</si>
  <si>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</si>
  <si>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</si>
  <si>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</si>
  <si>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</si>
  <si>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</si>
  <si>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</si>
  <si>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</si>
  <si>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</si>
  <si>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</si>
  <si>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</si>
  <si>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</si>
  <si>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</si>
  <si>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</si>
  <si>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</si>
  <si>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</si>
  <si>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</si>
  <si>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</si>
  <si>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</si>
  <si>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</si>
  <si>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</si>
  <si>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</si>
  <si>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</si>
  <si>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</si>
  <si>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</si>
  <si>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</si>
  <si>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</si>
  <si>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</si>
  <si>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</si>
  <si>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</si>
  <si>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</si>
  <si>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</si>
  <si>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</si>
  <si>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</si>
  <si>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</si>
  <si>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</si>
  <si>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</si>
  <si>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</si>
  <si>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</si>
  <si>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</si>
  <si>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</si>
  <si>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</si>
  <si>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</si>
  <si>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</si>
  <si>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</si>
  <si>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</si>
  <si>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</si>
  <si>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</si>
  <si>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</si>
  <si>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</si>
  <si>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</si>
  <si>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</si>
  <si>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</si>
  <si>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</si>
  <si>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</si>
  <si>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</si>
  <si>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</si>
  <si>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</si>
  <si>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</si>
  <si>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</si>
  <si>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</si>
  <si>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</si>
  <si>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</si>
  <si>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</si>
  <si>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</si>
  <si>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</si>
  <si>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</si>
  <si>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</si>
  <si>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</si>
  <si>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</si>
  <si>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</si>
  <si>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</si>
  <si>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</si>
  <si>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</si>
  <si>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</si>
  <si>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</si>
  <si>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</si>
  <si>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</si>
  <si>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</si>
  <si>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</si>
  <si>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</si>
  <si>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</si>
  <si>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</si>
  <si>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</si>
  <si>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</si>
  <si>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</si>
  <si>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</si>
  <si>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</si>
  <si>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</si>
  <si>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</si>
  <si>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</si>
  <si>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</si>
  <si>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</si>
  <si>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</si>
  <si>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</si>
  <si>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</si>
  <si>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</si>
  <si>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</si>
  <si>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</si>
  <si>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</si>
  <si>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</si>
  <si>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</si>
  <si>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</si>
  <si>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</si>
  <si>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</si>
  <si>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</si>
  <si>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</si>
  <si>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</si>
  <si>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</si>
  <si>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</si>
  <si>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</si>
  <si>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</si>
  <si>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</si>
  <si>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</si>
  <si>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</si>
  <si>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</si>
  <si>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</si>
  <si>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</si>
  <si>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</si>
  <si>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</si>
  <si>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</si>
  <si>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</si>
  <si>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</si>
  <si>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</si>
  <si>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</si>
  <si>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</si>
  <si>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</si>
  <si>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</si>
  <si>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</si>
  <si>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</si>
  <si>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</si>
  <si>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</si>
  <si>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</si>
  <si>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</si>
  <si>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</si>
  <si>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</si>
  <si>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</si>
  <si>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</si>
  <si>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</si>
  <si>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</si>
  <si>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</si>
  <si>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</si>
  <si>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</si>
  <si>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</si>
  <si>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</si>
  <si>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</si>
  <si>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</si>
  <si>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</si>
  <si>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</si>
  <si>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</si>
  <si>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</si>
  <si>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</si>
  <si>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</si>
  <si>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</si>
  <si>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</si>
  <si>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</si>
  <si>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</si>
  <si>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</si>
  <si>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</si>
  <si>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</si>
  <si>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</si>
  <si>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</si>
  <si>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</si>
  <si>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</si>
  <si>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</si>
  <si>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</si>
  <si>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</si>
  <si>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</si>
  <si>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</si>
  <si>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</si>
  <si>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</si>
  <si>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</si>
  <si>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</si>
  <si>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</si>
  <si>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</si>
  <si>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</si>
  <si>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</si>
  <si>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</si>
  <si>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</si>
  <si>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</si>
  <si>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</si>
  <si>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</si>
  <si>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</si>
  <si>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</si>
  <si>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</si>
  <si>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</si>
  <si>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</si>
  <si>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</si>
  <si>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</si>
  <si>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</si>
  <si>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</si>
  <si>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</si>
  <si>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</si>
  <si>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</si>
  <si>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</si>
  <si>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</si>
  <si>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</si>
  <si>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</si>
  <si>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</si>
  <si>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</si>
  <si>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</si>
  <si>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</si>
  <si>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</si>
  <si>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</si>
  <si>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</si>
  <si>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</si>
  <si>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</si>
  <si>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</si>
  <si>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</si>
  <si>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</si>
  <si>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</si>
  <si>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</si>
  <si>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</si>
  <si>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</si>
  <si>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</si>
  <si>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</si>
  <si>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</si>
  <si>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</si>
  <si>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</si>
  <si>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</si>
  <si>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</si>
  <si>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</si>
  <si>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</si>
  <si>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</si>
  <si>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</si>
  <si>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</si>
  <si>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</si>
  <si>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</si>
  <si>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</si>
  <si>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</si>
  <si>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</si>
  <si>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</si>
  <si>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</si>
  <si>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</si>
  <si>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</si>
  <si>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</si>
  <si>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</si>
  <si>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</si>
  <si>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</si>
  <si>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</si>
  <si>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</si>
  <si>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</si>
  <si>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</si>
  <si>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</si>
  <si>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</si>
  <si>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</si>
  <si>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</si>
  <si>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</si>
  <si>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</si>
  <si>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</si>
  <si>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</si>
  <si>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</si>
  <si>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</si>
  <si>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</si>
  <si>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</si>
  <si>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</si>
  <si>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</si>
  <si>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</si>
  <si>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</si>
  <si>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</si>
  <si>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</si>
  <si>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</si>
  <si>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</si>
  <si>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</si>
  <si>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</si>
  <si>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</si>
  <si>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</si>
  <si>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</si>
  <si>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</si>
  <si>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</si>
  <si>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</si>
  <si>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</si>
  <si>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</si>
  <si>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</si>
  <si>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</si>
  <si>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</si>
  <si>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</si>
  <si>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</si>
  <si>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</si>
  <si>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</si>
  <si>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</si>
  <si>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</si>
  <si>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</si>
  <si>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</si>
  <si>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</si>
  <si>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</si>
  <si>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</si>
  <si>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</si>
  <si>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</si>
  <si>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</si>
  <si>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</si>
  <si>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</si>
  <si>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</si>
  <si>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</si>
  <si>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</si>
  <si>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</si>
  <si>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</si>
  <si>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</si>
  <si>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</si>
  <si>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</si>
  <si>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</si>
  <si>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</si>
  <si>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</si>
  <si>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</si>
  <si>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</si>
  <si>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</si>
  <si>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</si>
  <si>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</si>
  <si>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</si>
  <si>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</si>
  <si>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</si>
  <si>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</si>
  <si>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</si>
  <si>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</si>
  <si>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</si>
  <si>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</si>
  <si>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</si>
  <si>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</si>
  <si>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</si>
  <si>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</si>
  <si>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</si>
  <si>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</si>
  <si>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</si>
  <si>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</si>
  <si>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</si>
  <si>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</si>
  <si>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</si>
  <si>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</si>
  <si>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</si>
  <si>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</si>
  <si>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</si>
  <si>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</si>
  <si>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</si>
  <si>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</si>
  <si>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</si>
  <si>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</si>
  <si>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</si>
  <si>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</si>
  <si>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</si>
  <si>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</si>
  <si>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</si>
  <si>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</si>
  <si>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</si>
  <si>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</si>
  <si>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</si>
  <si>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</si>
  <si>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</si>
  <si>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</si>
  <si>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</si>
  <si>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</si>
  <si>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</si>
  <si>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</si>
  <si>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</si>
  <si>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</si>
  <si>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</si>
  <si>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</si>
  <si>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</si>
  <si>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</si>
  <si>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</si>
  <si>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</si>
  <si>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</si>
  <si>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</si>
  <si>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</si>
  <si>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</si>
  <si>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</si>
  <si>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</si>
  <si>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</si>
  <si>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</si>
  <si>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</si>
  <si>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</si>
  <si>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</si>
  <si>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</si>
  <si>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</si>
  <si>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</si>
  <si>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</si>
  <si>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</si>
  <si>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</si>
  <si>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</si>
  <si>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</si>
  <si>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</si>
  <si>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</si>
  <si>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</si>
  <si>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</si>
  <si>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</si>
  <si>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</si>
  <si>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</si>
  <si>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</si>
  <si>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</si>
  <si>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</si>
  <si>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</si>
  <si>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</si>
  <si>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</si>
  <si>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</si>
  <si>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</si>
  <si>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</si>
  <si>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</si>
  <si>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</si>
  <si>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</si>
  <si>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</si>
  <si>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</si>
  <si>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</si>
  <si>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</si>
  <si>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</si>
  <si>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</si>
  <si>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</si>
  <si>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</si>
  <si>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</si>
  <si>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</si>
  <si>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</si>
  <si>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</si>
  <si>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</si>
  <si>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</si>
  <si>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</si>
  <si>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</si>
  <si>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</si>
  <si>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</si>
  <si>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</si>
  <si>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</si>
  <si>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</si>
  <si>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</si>
  <si>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</si>
  <si>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</si>
  <si>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</si>
  <si>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</si>
  <si>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</si>
  <si>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</si>
  <si>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</si>
  <si>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</si>
  <si>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</si>
  <si>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</si>
  <si>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</si>
  <si>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</si>
  <si>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</si>
  <si>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</si>
  <si>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</si>
  <si>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</si>
  <si>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</si>
  <si>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</si>
  <si>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</si>
  <si>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</si>
  <si>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</si>
  <si>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</si>
  <si>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</si>
  <si>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</si>
  <si>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</si>
  <si>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</si>
  <si>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</si>
  <si>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</si>
  <si>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</si>
  <si>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</si>
  <si>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</si>
  <si>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</si>
  <si>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</si>
  <si>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</si>
  <si>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</si>
  <si>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</si>
  <si>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</si>
  <si>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</si>
  <si>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</si>
  <si>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</si>
  <si>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</si>
  <si>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</si>
  <si>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</si>
  <si>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</si>
  <si>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</si>
  <si>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</si>
  <si>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</si>
  <si>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</si>
  <si>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</si>
  <si>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</si>
  <si>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</si>
  <si>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</si>
  <si>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</si>
  <si>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</si>
  <si>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</si>
  <si>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</si>
  <si>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</si>
  <si>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</si>
  <si>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</si>
  <si>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</si>
  <si>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</si>
  <si>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</si>
  <si>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</si>
  <si>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</si>
  <si>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</si>
  <si>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</si>
  <si>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</si>
  <si>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</si>
  <si>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</si>
  <si>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</si>
  <si>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</si>
  <si>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</si>
  <si>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</si>
  <si>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</si>
  <si>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</si>
  <si>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</si>
  <si>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</si>
  <si>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</si>
  <si>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</si>
  <si>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</si>
  <si>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</si>
  <si>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</si>
  <si>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</si>
  <si>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</si>
  <si>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</si>
  <si>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</si>
  <si>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</si>
  <si>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</si>
  <si>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</si>
  <si>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</si>
  <si>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</si>
  <si>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</si>
  <si>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</si>
  <si>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</si>
  <si>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</si>
  <si>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</si>
  <si>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</si>
  <si>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</si>
  <si>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</si>
  <si>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</si>
  <si>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</si>
  <si>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</si>
  <si>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</si>
  <si>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</si>
  <si>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</si>
  <si>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</si>
  <si>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</si>
  <si>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</si>
  <si>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</si>
  <si>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</si>
  <si>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</si>
  <si>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</si>
  <si>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</si>
  <si>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</si>
  <si>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</si>
  <si>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</si>
  <si>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</si>
  <si>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</si>
  <si>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</si>
  <si>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</si>
  <si>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</si>
  <si>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</si>
  <si>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</si>
  <si>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</si>
  <si>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</si>
  <si>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</si>
  <si>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</si>
  <si>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</si>
  <si>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</si>
  <si>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</si>
  <si>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</si>
  <si>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</si>
  <si>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</si>
  <si>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</si>
  <si>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</si>
  <si>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</si>
  <si>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</si>
  <si>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</si>
  <si>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</si>
  <si>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</si>
  <si>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</si>
  <si>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</si>
  <si>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</si>
  <si>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</si>
  <si>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</si>
  <si>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</si>
  <si>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</si>
  <si>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</si>
  <si>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</si>
  <si>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</si>
  <si>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</si>
  <si>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</si>
  <si>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</si>
  <si>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</si>
  <si>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</si>
  <si>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</si>
  <si>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</si>
  <si>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</si>
  <si>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</si>
  <si>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</si>
  <si>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</si>
  <si>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</si>
  <si>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</si>
  <si>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</si>
  <si>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</si>
  <si>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</si>
  <si>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</si>
  <si>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</si>
  <si>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</si>
  <si>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</si>
  <si>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</si>
  <si>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</si>
  <si>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</si>
  <si>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</si>
  <si>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</si>
  <si>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</si>
  <si>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</si>
  <si>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</si>
  <si>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</si>
  <si>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</si>
  <si>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</si>
  <si>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</si>
  <si>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</si>
  <si>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</si>
  <si>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</si>
  <si>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</si>
  <si>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</si>
  <si>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</si>
  <si>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</si>
  <si>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</si>
  <si>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</si>
  <si>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</si>
  <si>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</si>
  <si>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</si>
  <si>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</si>
  <si>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</si>
  <si>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</si>
  <si>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</si>
  <si>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</si>
  <si>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</si>
  <si>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</si>
  <si>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</si>
  <si>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</si>
  <si>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</si>
  <si>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</si>
  <si>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</si>
  <si>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</si>
  <si>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</si>
  <si>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</si>
  <si>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</si>
  <si>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</si>
  <si>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</si>
  <si>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</si>
  <si>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</si>
  <si>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</si>
  <si>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</si>
  <si>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</si>
  <si>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</si>
  <si>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</si>
  <si>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</si>
  <si>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</si>
  <si>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</si>
  <si>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</si>
  <si>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</si>
  <si>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</si>
  <si>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</si>
  <si>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</si>
  <si>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</si>
  <si>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</si>
  <si>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</si>
  <si>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</si>
  <si>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</si>
  <si>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</si>
  <si>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</si>
  <si>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</si>
  <si>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</si>
  <si>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</si>
  <si>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</si>
  <si>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</si>
  <si>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</si>
  <si>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</si>
  <si>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</si>
  <si>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</si>
  <si>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</si>
  <si>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</si>
  <si>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</si>
  <si>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</si>
  <si>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</si>
  <si>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</si>
  <si>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</si>
  <si>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</si>
  <si>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</si>
  <si>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</si>
  <si>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</si>
  <si>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</si>
  <si>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</si>
  <si>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</si>
  <si>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</si>
  <si>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</si>
  <si>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</si>
  <si>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</si>
  <si>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</si>
  <si>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</si>
  <si>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</si>
  <si>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</si>
  <si>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</si>
  <si>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</si>
  <si>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</si>
  <si>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</si>
  <si>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</si>
  <si>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</si>
  <si>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</si>
  <si>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</si>
  <si>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</si>
  <si>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</si>
  <si>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</si>
  <si>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</si>
  <si>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</si>
  <si>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</si>
  <si>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</si>
  <si>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</si>
  <si>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</si>
  <si>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</si>
  <si>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</si>
  <si>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</si>
  <si>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</si>
  <si>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</si>
  <si>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</si>
  <si>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</si>
  <si>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</si>
  <si>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</si>
  <si>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</si>
  <si>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</si>
  <si>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</si>
  <si>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</si>
  <si>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</si>
  <si>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</si>
  <si>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</si>
  <si>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</si>
  <si>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</si>
  <si>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</si>
  <si>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</si>
  <si>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</si>
  <si>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</si>
  <si>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</si>
  <si>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</si>
  <si>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</si>
  <si>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</si>
  <si>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</si>
  <si>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</si>
  <si>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</si>
  <si>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</si>
  <si>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</si>
  <si>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</si>
  <si>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</si>
  <si>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</si>
  <si>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</si>
  <si>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</si>
  <si>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</si>
  <si>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</si>
  <si>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</si>
  <si>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</si>
  <si>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</si>
  <si>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</si>
  <si>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</si>
  <si>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</si>
  <si>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</si>
  <si>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</si>
  <si>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</si>
  <si>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</si>
  <si>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</si>
  <si>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</si>
  <si>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</si>
  <si>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</si>
  <si>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</si>
  <si>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</si>
  <si>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</si>
  <si>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</si>
  <si>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</si>
  <si>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</si>
  <si>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</si>
  <si>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</si>
  <si>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</si>
  <si>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</si>
  <si>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</si>
  <si>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</si>
  <si>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</si>
  <si>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</si>
  <si>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</si>
  <si>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</si>
  <si>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</si>
  <si>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</si>
  <si>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</si>
  <si>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</si>
  <si>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</si>
  <si>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</si>
  <si>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</si>
  <si>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</si>
  <si>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</si>
  <si>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</si>
  <si>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</si>
  <si>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</si>
  <si>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</si>
  <si>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</si>
  <si>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</si>
  <si>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</si>
  <si>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</si>
  <si>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</si>
  <si>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</si>
  <si>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</si>
  <si>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</si>
  <si>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</si>
  <si>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</si>
  <si>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</si>
  <si>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</si>
  <si>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</si>
  <si>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</si>
  <si>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</si>
  <si>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</si>
  <si>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</si>
  <si>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</si>
  <si>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</si>
  <si>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</si>
  <si>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</si>
  <si>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</si>
  <si>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</si>
  <si>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</si>
  <si>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</si>
  <si>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</si>
  <si>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</si>
  <si>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</si>
  <si>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</si>
  <si>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</si>
  <si>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</si>
  <si>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</si>
  <si>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</si>
  <si>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</si>
  <si>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</si>
  <si>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</si>
  <si>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</si>
  <si>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</si>
  <si>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</si>
  <si>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</si>
  <si>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</si>
  <si>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</si>
  <si>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</si>
  <si>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</si>
  <si>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</si>
  <si>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</si>
  <si>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</si>
  <si>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</si>
  <si>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</si>
  <si>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</si>
  <si>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</si>
  <si>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</si>
  <si>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</si>
  <si>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</si>
  <si>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</si>
  <si>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</si>
  <si>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</si>
  <si>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</si>
  <si>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</si>
  <si>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</si>
  <si>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</si>
  <si>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</si>
  <si>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</si>
  <si>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</si>
  <si>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</si>
  <si>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</si>
  <si>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</si>
  <si>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</si>
  <si>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</si>
  <si>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</si>
  <si>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</si>
  <si>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</si>
  <si>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</si>
  <si>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</si>
  <si>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</si>
  <si>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</si>
  <si>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</si>
  <si>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</si>
  <si>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</si>
  <si>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</si>
  <si>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</si>
  <si>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</si>
  <si>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</si>
  <si>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</si>
  <si>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</si>
  <si>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</si>
  <si>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</si>
  <si>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</si>
  <si>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</si>
  <si>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</si>
  <si>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</si>
  <si>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</si>
  <si>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</si>
  <si>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</si>
  <si>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</si>
  <si>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</si>
  <si>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</si>
  <si>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</si>
  <si>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</si>
  <si>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</si>
  <si>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</si>
  <si>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</si>
  <si>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</si>
  <si>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</si>
  <si>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</si>
  <si>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</si>
  <si>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</si>
  <si>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</si>
  <si>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</si>
  <si>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</si>
  <si>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</si>
  <si>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</si>
  <si>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</si>
  <si>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</si>
  <si>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</si>
  <si>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</si>
  <si>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</si>
  <si>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</si>
  <si>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</si>
  <si>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</si>
  <si>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</si>
  <si>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</si>
  <si>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</si>
  <si>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</si>
  <si>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</si>
  <si>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</si>
  <si>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</si>
  <si>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</si>
  <si>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</si>
  <si>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</si>
  <si>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</si>
  <si>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</si>
  <si>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</si>
  <si>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</si>
  <si>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</si>
  <si>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</si>
  <si>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</si>
  <si>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</si>
  <si>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</si>
  <si>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</si>
  <si>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</si>
  <si>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</si>
  <si>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</si>
  <si>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</si>
  <si>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</si>
  <si>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</si>
  <si>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</si>
  <si>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</si>
  <si>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</si>
  <si>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</si>
  <si>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</si>
  <si>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</si>
  <si>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</si>
  <si>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</si>
  <si>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</si>
  <si>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</si>
  <si>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</si>
  <si>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</si>
  <si>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</si>
  <si>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</si>
  <si>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</si>
  <si>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</si>
  <si>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</si>
  <si>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</si>
  <si>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</si>
  <si>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</si>
  <si>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</si>
  <si>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</si>
  <si>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</si>
  <si>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</si>
  <si>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</si>
  <si>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</si>
  <si>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</si>
  <si>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</si>
  <si>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</si>
  <si>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</si>
  <si>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</si>
  <si>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</si>
  <si>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</si>
  <si>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</si>
  <si>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</si>
  <si>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</si>
  <si>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</si>
  <si>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</si>
  <si>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</si>
  <si>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</si>
  <si>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</si>
  <si>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</si>
  <si>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</si>
  <si>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</si>
  <si>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</si>
  <si>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</si>
  <si>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</si>
  <si>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</si>
  <si>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</si>
  <si>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</si>
  <si>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</si>
  <si>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</si>
  <si>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</si>
  <si>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</si>
  <si>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</si>
  <si>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</si>
  <si>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</si>
  <si>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</si>
  <si>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</si>
  <si>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</si>
  <si>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</si>
  <si>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</si>
  <si>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</si>
  <si>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</si>
  <si>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</si>
  <si>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</si>
  <si>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</si>
  <si>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</si>
  <si>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</si>
  <si>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</si>
  <si>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</si>
  <si>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</si>
  <si>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</si>
  <si>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</si>
  <si>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</si>
  <si>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</si>
  <si>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</si>
  <si>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</si>
  <si>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</si>
  <si>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</si>
  <si>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</si>
  <si>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</si>
  <si>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</si>
  <si>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</si>
  <si>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</si>
  <si>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</si>
  <si>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</si>
  <si>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</si>
  <si>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</si>
  <si>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</si>
  <si>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</si>
  <si>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</si>
  <si>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</si>
  <si>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</si>
  <si>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</si>
  <si>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</si>
  <si>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</si>
  <si>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</si>
  <si>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</si>
  <si>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</si>
  <si>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</si>
  <si>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</si>
  <si>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</si>
  <si>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</si>
  <si>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</si>
  <si>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</si>
  <si>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</si>
  <si>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</si>
  <si>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</si>
  <si>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</si>
  <si>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</si>
  <si>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</si>
  <si>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</si>
  <si>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</si>
  <si>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</si>
  <si>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</si>
  <si>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</si>
  <si>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</si>
  <si>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</si>
  <si>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</si>
  <si>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</si>
  <si>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</si>
  <si>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</si>
  <si>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</si>
  <si>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</si>
  <si>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</si>
  <si>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</si>
  <si>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</si>
  <si>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</si>
  <si>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</si>
  <si>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</si>
  <si>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</si>
  <si>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</si>
  <si>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</si>
  <si>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</si>
  <si>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</si>
  <si>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</si>
  <si>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</si>
  <si>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</si>
  <si>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</si>
  <si>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</si>
  <si>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</si>
  <si>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</si>
  <si>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</si>
  <si>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</si>
  <si>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</si>
  <si>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</si>
  <si>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</si>
  <si>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</si>
  <si>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</si>
  <si>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</si>
  <si>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</si>
  <si>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</si>
  <si>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</si>
  <si>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</si>
  <si>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</si>
  <si>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</si>
  <si>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</si>
  <si>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</si>
  <si>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</si>
  <si>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</si>
  <si>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</si>
  <si>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</si>
  <si>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</si>
  <si>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</si>
  <si>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</si>
  <si>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</si>
  <si>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</si>
  <si>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</si>
  <si>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</si>
  <si>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</si>
  <si>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</si>
  <si>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</si>
  <si>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</si>
  <si>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</si>
  <si>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</si>
  <si>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</si>
  <si>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</si>
  <si>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</si>
  <si>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</si>
  <si>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</si>
  <si>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</si>
  <si>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</si>
  <si>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</si>
  <si>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</si>
  <si>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</si>
  <si>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</si>
  <si>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</si>
  <si>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</si>
  <si>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</si>
  <si>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</si>
  <si>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</si>
  <si>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</si>
  <si>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</si>
  <si>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</si>
  <si>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</si>
  <si>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</si>
  <si>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</si>
  <si>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</si>
  <si>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</si>
  <si>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</si>
  <si>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</si>
  <si>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</si>
  <si>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</si>
  <si>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</si>
  <si>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</si>
  <si>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</si>
  <si>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</si>
  <si>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</si>
  <si>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</si>
  <si>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</si>
  <si>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</si>
  <si>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</si>
  <si>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</si>
  <si>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</si>
  <si>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</si>
  <si>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</si>
  <si>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</si>
  <si>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</si>
  <si>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</si>
  <si>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</si>
  <si>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</si>
  <si>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</si>
  <si>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</si>
  <si>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</si>
  <si>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</si>
  <si>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</si>
  <si>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</si>
  <si>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</si>
  <si>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</si>
  <si>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</si>
  <si>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</si>
  <si>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</si>
  <si>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</si>
  <si>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</si>
  <si>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</si>
  <si>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</si>
  <si>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</si>
  <si>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</si>
  <si>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</si>
  <si>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</si>
  <si>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</si>
  <si>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</si>
  <si>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</si>
  <si>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</si>
  <si>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</si>
  <si>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</si>
  <si>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</si>
  <si>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</si>
  <si>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</si>
  <si>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</si>
  <si>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</si>
  <si>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</si>
  <si>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</si>
  <si>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</si>
  <si>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</si>
  <si>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</si>
  <si>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</si>
  <si>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</si>
  <si>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</si>
  <si>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</si>
  <si>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</si>
  <si>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</si>
  <si>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</si>
  <si>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</si>
  <si>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</si>
  <si>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</si>
  <si>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</si>
  <si>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</si>
  <si>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</si>
  <si>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</si>
  <si>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</si>
  <si>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</si>
  <si>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</si>
  <si>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</si>
  <si>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</si>
  <si>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</si>
  <si>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</si>
  <si>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</si>
  <si>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</si>
  <si>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</si>
  <si>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</si>
  <si>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</si>
  <si>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</si>
  <si>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</si>
  <si>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</si>
  <si>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</si>
  <si>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</si>
  <si>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</si>
  <si>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</si>
  <si>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</si>
  <si>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</si>
  <si>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</si>
  <si>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</si>
  <si>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</si>
  <si>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</si>
  <si>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</si>
  <si>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</si>
  <si>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</si>
  <si>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</si>
  <si>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</si>
  <si>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</si>
  <si>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</si>
  <si>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</si>
  <si>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</si>
  <si>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</si>
  <si>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</si>
  <si>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</si>
  <si>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</si>
  <si>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</si>
  <si>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</si>
  <si>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</si>
  <si>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</si>
  <si>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</si>
  <si>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</si>
  <si>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</si>
  <si>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</si>
  <si>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</si>
  <si>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</si>
  <si>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</si>
  <si>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</si>
  <si>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</si>
  <si>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</si>
  <si>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</si>
  <si>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</si>
  <si>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</si>
  <si>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</si>
  <si>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</si>
  <si>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</si>
  <si>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</si>
  <si>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</si>
  <si>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</si>
  <si>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</si>
  <si>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</si>
  <si>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</si>
  <si>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</si>
  <si>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</si>
  <si>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</si>
  <si>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</si>
  <si>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</si>
  <si>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</si>
  <si>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</si>
  <si>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</si>
  <si>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</si>
  <si>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</si>
  <si>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</si>
  <si>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</si>
  <si>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</si>
  <si>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</si>
  <si>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</si>
  <si>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</si>
  <si>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</si>
  <si>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</si>
  <si>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</si>
  <si>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</si>
  <si>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</si>
  <si>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</si>
  <si>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</si>
  <si>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</si>
  <si>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</si>
  <si>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</si>
  <si>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</si>
  <si>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</si>
  <si>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</si>
  <si>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</si>
  <si>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</si>
  <si>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</si>
  <si>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</si>
  <si>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</si>
  <si>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</si>
  <si>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</si>
  <si>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</si>
  <si>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</si>
  <si>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</si>
  <si>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</si>
  <si>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</si>
  <si>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</si>
  <si>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</si>
  <si>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</si>
  <si>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</si>
  <si>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</si>
  <si>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</si>
  <si>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</si>
  <si>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</si>
  <si>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</si>
  <si>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</si>
  <si>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</si>
  <si>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</si>
  <si>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</si>
  <si>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</si>
  <si>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</si>
  <si>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</si>
  <si>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</si>
  <si>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</si>
  <si>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</si>
  <si>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</si>
  <si>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</si>
  <si>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</si>
  <si>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</si>
  <si>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</si>
  <si>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</si>
  <si>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</si>
  <si>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</si>
  <si>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</si>
  <si>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</si>
  <si>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</si>
  <si>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</si>
  <si>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</si>
  <si>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</si>
  <si>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</si>
  <si>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</si>
  <si>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</si>
  <si>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</si>
  <si>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</si>
  <si>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</si>
  <si>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</si>
  <si>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</si>
  <si>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</si>
  <si>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</si>
  <si>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</si>
  <si>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</si>
  <si>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</si>
  <si>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</si>
  <si>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</si>
  <si>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</si>
  <si>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</si>
  <si>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</si>
  <si>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</si>
  <si>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</si>
  <si>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</si>
  <si>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</si>
  <si>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</si>
  <si>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</si>
  <si>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</si>
  <si>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</si>
  <si>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</si>
  <si>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</si>
  <si>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</si>
  <si>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</si>
  <si>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</si>
  <si>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</si>
  <si>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</si>
  <si>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</si>
  <si>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</si>
  <si>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</si>
  <si>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</si>
  <si>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</si>
  <si>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</si>
  <si>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</si>
  <si>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</si>
  <si>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</si>
  <si>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</si>
  <si>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</si>
  <si>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</si>
  <si>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</si>
  <si>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</si>
  <si>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</si>
  <si>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</si>
  <si>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</si>
  <si>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</si>
  <si>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</si>
  <si>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</si>
  <si>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</si>
  <si>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</si>
  <si>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</si>
  <si>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</si>
  <si>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</si>
  <si>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</si>
  <si>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</si>
  <si>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</si>
  <si>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</si>
  <si>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</si>
  <si>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</si>
  <si>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</si>
  <si>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</si>
  <si>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</si>
  <si>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</si>
  <si>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</si>
  <si>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</si>
  <si>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</si>
  <si>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</si>
  <si>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</si>
  <si>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</si>
  <si>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</si>
  <si>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</si>
  <si>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</si>
  <si>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</si>
  <si>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</si>
  <si>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</si>
  <si>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</si>
  <si>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</si>
  <si>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</si>
  <si>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</si>
  <si>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</si>
  <si>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</si>
  <si>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</si>
  <si>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</si>
  <si>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</si>
  <si>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</si>
  <si>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</si>
  <si>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</si>
  <si>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</si>
  <si>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</si>
  <si>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</si>
  <si>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</si>
  <si>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</si>
  <si>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</si>
  <si>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</si>
  <si>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</si>
  <si>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</si>
  <si>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</si>
  <si>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</si>
  <si>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</si>
  <si>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</si>
  <si>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</si>
  <si>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</si>
  <si>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</si>
  <si>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</si>
  <si>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</si>
  <si>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</si>
  <si>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</si>
  <si>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</si>
  <si>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</si>
  <si>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</si>
  <si>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</si>
  <si>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</si>
  <si>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</si>
  <si>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</si>
  <si>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</si>
  <si>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</si>
  <si>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</si>
  <si>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</si>
  <si>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</si>
  <si>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</si>
  <si>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</si>
  <si>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</si>
  <si>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</si>
  <si>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</si>
  <si>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</si>
  <si>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</si>
  <si>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</si>
  <si>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</si>
  <si>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</si>
  <si>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</si>
  <si>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</si>
  <si>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</si>
  <si>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</si>
  <si>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</si>
  <si>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</si>
  <si>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</si>
  <si>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</si>
  <si>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</si>
  <si>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</si>
  <si>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</si>
  <si>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</si>
  <si>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</si>
  <si>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</si>
  <si>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</si>
  <si>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</si>
  <si>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</si>
  <si>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</si>
  <si>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</si>
  <si>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</si>
  <si>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</si>
  <si>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</si>
  <si>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</si>
  <si>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</si>
  <si>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</si>
  <si>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</si>
  <si>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</si>
  <si>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</si>
  <si>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</si>
  <si>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</si>
  <si>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</si>
  <si>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</si>
  <si>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</si>
  <si>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</si>
  <si>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</si>
  <si>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</si>
  <si>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</si>
  <si>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</si>
  <si>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</si>
  <si>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</si>
  <si>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</si>
  <si>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</si>
  <si>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</si>
  <si>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</si>
  <si>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</si>
  <si>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</si>
  <si>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</si>
  <si>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</si>
  <si>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</si>
  <si>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</si>
  <si>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</si>
  <si>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</si>
  <si>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</si>
  <si>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</si>
  <si>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</si>
  <si>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</si>
  <si>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</si>
  <si>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</si>
  <si>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</si>
  <si>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</si>
  <si>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</si>
  <si>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</si>
  <si>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</si>
  <si>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</si>
  <si>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</si>
  <si>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</si>
  <si>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</si>
  <si>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</si>
  <si>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</si>
  <si>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</si>
  <si>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</si>
  <si>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</si>
  <si>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</si>
  <si>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</si>
  <si>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</si>
  <si>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</si>
  <si>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</si>
  <si>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</si>
  <si>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</si>
  <si>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</si>
  <si>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</si>
  <si>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</si>
  <si>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</si>
  <si>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</si>
  <si>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</si>
  <si>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</si>
  <si>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</si>
  <si>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</si>
  <si>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</si>
  <si>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</si>
  <si>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</si>
  <si>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</si>
  <si>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</si>
  <si>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</si>
  <si>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</si>
  <si>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</si>
  <si>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</si>
  <si>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</si>
  <si>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</si>
  <si>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</si>
  <si>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</si>
  <si>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</si>
  <si>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</si>
  <si>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</si>
  <si>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</si>
  <si>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</si>
  <si>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</si>
  <si>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</si>
  <si>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</si>
  <si>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</si>
  <si>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</si>
  <si>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</si>
  <si>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</si>
  <si>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</si>
  <si>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</si>
  <si>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</si>
  <si>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</si>
  <si>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</si>
  <si>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</si>
  <si>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</si>
  <si>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</si>
  <si>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</si>
  <si>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</si>
  <si>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</si>
  <si>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</si>
  <si>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</si>
  <si>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</si>
  <si>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</si>
  <si>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</si>
  <si>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</si>
  <si>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</si>
  <si>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</si>
  <si>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</si>
  <si>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</si>
  <si>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</si>
  <si>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</si>
  <si>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</si>
  <si>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</si>
  <si>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</si>
  <si>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</si>
  <si>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</si>
  <si>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</si>
  <si>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</si>
  <si>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</si>
  <si>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</si>
  <si>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</si>
  <si>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</si>
  <si>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</si>
  <si>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</si>
  <si>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</si>
  <si>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</si>
  <si>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</si>
  <si>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</si>
  <si>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</si>
  <si>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</si>
  <si>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</si>
  <si>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</si>
  <si>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</si>
  <si>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</si>
  <si>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</si>
  <si>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</si>
  <si>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</si>
  <si>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</si>
  <si>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</si>
  <si>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</si>
  <si>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</si>
  <si>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</si>
  <si>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</si>
  <si>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</si>
  <si>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</si>
  <si>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</si>
  <si>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</si>
  <si>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</si>
  <si>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</si>
  <si>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</si>
  <si>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</si>
  <si>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</si>
  <si>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</si>
  <si>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</si>
  <si>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</si>
  <si>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</si>
  <si>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</si>
  <si>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</si>
  <si>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</si>
  <si>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</si>
  <si>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</si>
  <si>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</si>
  <si>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</si>
  <si>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</si>
  <si>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</si>
  <si>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</si>
  <si>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</si>
  <si>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</si>
  <si>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</si>
  <si>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</si>
  <si>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</si>
  <si>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</si>
  <si>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</si>
  <si>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</si>
  <si>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</si>
  <si>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</si>
  <si>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</si>
  <si>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</si>
  <si>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</si>
  <si>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</si>
  <si>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</si>
  <si>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</si>
  <si>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</si>
  <si>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</si>
  <si>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</si>
  <si>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</si>
  <si>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</si>
  <si>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</si>
  <si>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</si>
  <si>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</si>
  <si>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</si>
  <si>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</si>
  <si>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</si>
  <si>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</si>
  <si>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</si>
  <si>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</si>
  <si>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</si>
  <si>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</si>
  <si>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</si>
  <si>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</si>
  <si>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</si>
  <si>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</si>
  <si>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</si>
  <si>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</si>
  <si>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</si>
  <si>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</si>
  <si>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</si>
  <si>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</si>
  <si>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</si>
  <si>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</si>
  <si>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</si>
  <si>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</si>
  <si>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</si>
  <si>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</si>
  <si>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</si>
  <si>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</si>
  <si>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</si>
  <si>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</si>
  <si>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</si>
  <si>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</si>
  <si>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</si>
  <si>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</si>
  <si>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</si>
  <si>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</si>
  <si>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</si>
  <si>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</si>
  <si>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</si>
  <si>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</si>
  <si>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</si>
  <si>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</si>
  <si>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</si>
  <si>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</si>
  <si>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</si>
  <si>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</si>
  <si>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</si>
  <si>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</si>
  <si>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</si>
  <si>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</si>
  <si>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</si>
  <si>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</si>
  <si>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</si>
  <si>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</si>
  <si>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</si>
  <si>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</si>
  <si>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</si>
  <si>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</si>
  <si>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</si>
  <si>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</si>
  <si>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</si>
  <si>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</si>
  <si>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</si>
  <si>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</si>
  <si>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</si>
  <si>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</si>
  <si>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</si>
  <si>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</si>
  <si>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</si>
  <si>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</si>
  <si>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</si>
  <si>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</si>
  <si>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</si>
  <si>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</si>
  <si>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</si>
  <si>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</si>
  <si>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</si>
  <si>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</si>
  <si>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</si>
  <si>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</si>
  <si>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</si>
  <si>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</si>
  <si>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</si>
  <si>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</si>
  <si>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</si>
  <si>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</si>
  <si>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</si>
  <si>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</si>
  <si>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</si>
  <si>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</si>
  <si>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</si>
  <si>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</si>
  <si>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</si>
  <si>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</si>
  <si>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</si>
  <si>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</si>
  <si>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</si>
  <si>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</si>
  <si>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</si>
  <si>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</si>
  <si>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</si>
  <si>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</si>
  <si>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</si>
  <si>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</si>
  <si>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</si>
  <si>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</si>
  <si>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</si>
  <si>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</si>
  <si>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</si>
  <si>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</si>
  <si>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</si>
  <si>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</si>
  <si>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</si>
  <si>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</si>
  <si>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</si>
  <si>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</si>
  <si>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</si>
  <si>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</si>
  <si>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</si>
  <si>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</si>
  <si>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</si>
  <si>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</si>
  <si>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</si>
  <si>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</si>
  <si>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</si>
  <si>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</si>
  <si>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</si>
  <si>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</si>
  <si>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</si>
  <si>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</si>
  <si>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</si>
  <si>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</si>
  <si>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</si>
  <si>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</si>
  <si>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</si>
  <si>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</si>
  <si>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</si>
  <si>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</si>
  <si>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</si>
  <si>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</si>
  <si>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</si>
  <si>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</si>
  <si>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</si>
  <si>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</si>
  <si>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</si>
  <si>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</si>
  <si>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</si>
  <si>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</si>
  <si>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</si>
  <si>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</si>
  <si>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</si>
  <si>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</si>
  <si>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</si>
  <si>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</si>
  <si>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</si>
  <si>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</si>
  <si>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</si>
  <si>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</si>
  <si>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</si>
  <si>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</si>
  <si>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</si>
  <si>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</si>
  <si>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</si>
  <si>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</si>
  <si>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</si>
  <si>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</si>
  <si>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</si>
  <si>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</si>
  <si>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</si>
  <si>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</si>
  <si>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</si>
  <si>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</si>
  <si>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</si>
  <si>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</si>
  <si>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</si>
  <si>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</si>
  <si>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</si>
  <si>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</si>
  <si>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</si>
  <si>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</si>
  <si>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</si>
  <si>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</si>
  <si>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</si>
  <si>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</si>
  <si>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</si>
  <si>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</si>
  <si>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</si>
  <si>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</si>
  <si>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</si>
  <si>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</si>
  <si>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</si>
  <si>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</si>
  <si>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</si>
  <si>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</si>
  <si>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</si>
  <si>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</si>
  <si>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</si>
  <si>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</si>
  <si>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</si>
  <si>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</si>
  <si>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</si>
  <si>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</si>
  <si>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</si>
  <si>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</si>
  <si>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</si>
  <si>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</si>
  <si>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</si>
  <si>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</si>
  <si>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</si>
  <si>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</si>
  <si>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</si>
  <si>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</si>
  <si>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</si>
  <si>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</si>
  <si>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</si>
  <si>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</si>
  <si>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</si>
  <si>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</si>
  <si>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</si>
  <si>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</si>
  <si>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</si>
  <si>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</si>
  <si>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</si>
  <si>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</si>
  <si>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</si>
  <si>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</si>
  <si>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</si>
  <si>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</si>
  <si>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</si>
  <si>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</si>
  <si>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</si>
  <si>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</si>
  <si>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</si>
  <si>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</si>
  <si>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</si>
  <si>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</si>
  <si>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</si>
  <si>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</si>
  <si>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</si>
  <si>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</si>
  <si>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</si>
  <si>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</si>
  <si>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</si>
  <si>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</si>
  <si>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</si>
  <si>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</si>
  <si>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</si>
  <si>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</si>
  <si>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</si>
  <si>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</si>
  <si>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</si>
  <si>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</si>
  <si>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</si>
  <si>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</si>
  <si>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</si>
  <si>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</si>
  <si>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</si>
  <si>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</si>
  <si>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</si>
  <si>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</si>
  <si>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</si>
  <si>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</si>
  <si>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</si>
  <si>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</si>
  <si>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</si>
  <si>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</si>
  <si>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</si>
  <si>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</si>
  <si>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</si>
  <si>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</si>
  <si>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</si>
  <si>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</si>
  <si>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</si>
  <si>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</si>
  <si>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</si>
  <si>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</si>
  <si>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</si>
  <si>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</si>
  <si>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</si>
  <si>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</si>
  <si>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</si>
  <si>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</si>
  <si>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</si>
  <si>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</si>
  <si>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</si>
  <si>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</si>
  <si>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</si>
  <si>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</si>
  <si>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</si>
  <si>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</si>
  <si>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</si>
  <si>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</si>
  <si>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</si>
  <si>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</si>
  <si>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</si>
  <si>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</si>
  <si>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</si>
  <si>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</si>
  <si>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</si>
  <si>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</si>
  <si>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</si>
  <si>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</si>
  <si>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</si>
  <si>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</si>
  <si>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</si>
  <si>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</si>
  <si>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</si>
  <si>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</si>
  <si>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</si>
  <si>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</si>
  <si>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</si>
  <si>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</si>
  <si>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</si>
  <si>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</si>
  <si>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</si>
  <si>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</si>
  <si>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</si>
  <si>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</si>
  <si>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</si>
  <si>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</si>
  <si>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</si>
  <si>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</si>
  <si>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</si>
  <si>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</si>
  <si>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</si>
  <si>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</si>
  <si>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</si>
  <si>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</si>
  <si>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</si>
  <si>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</si>
  <si>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</si>
  <si>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</si>
  <si>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</si>
  <si>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</si>
  <si>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</si>
  <si>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</si>
  <si>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</si>
  <si>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</si>
  <si>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</si>
  <si>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</si>
  <si>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</si>
  <si>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</si>
  <si>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</si>
  <si>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</si>
  <si>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</si>
  <si>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</si>
  <si>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</si>
  <si>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</si>
  <si>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</si>
  <si>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</si>
  <si>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</si>
  <si>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</si>
  <si>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</si>
  <si>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</si>
  <si>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</si>
  <si>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</si>
  <si>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</si>
  <si>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</si>
  <si>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</si>
  <si>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</si>
  <si>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</si>
  <si>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</si>
  <si>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</si>
  <si>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</si>
  <si>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</si>
  <si>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</si>
  <si>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</si>
  <si>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</si>
  <si>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</si>
  <si>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</si>
  <si>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</si>
  <si>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</si>
  <si>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</si>
  <si>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</si>
  <si>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</si>
  <si>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</si>
  <si>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</si>
  <si>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</si>
  <si>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</si>
  <si>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</si>
  <si>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</si>
  <si>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</si>
  <si>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</si>
  <si>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</si>
  <si>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</si>
  <si>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</si>
  <si>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</si>
  <si>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</si>
  <si>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</si>
  <si>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</si>
  <si>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</si>
  <si>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</si>
  <si>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</si>
  <si>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</si>
  <si>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</si>
  <si>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</si>
  <si>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</si>
  <si>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</si>
  <si>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</si>
  <si>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</si>
  <si>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</si>
  <si>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</si>
  <si>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</si>
  <si>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</si>
  <si>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</si>
  <si>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</si>
  <si>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</si>
  <si>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</si>
  <si>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</si>
  <si>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</si>
  <si>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</si>
  <si>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</si>
  <si>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</si>
  <si>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</si>
  <si>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</si>
  <si>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</si>
  <si>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</si>
  <si>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</si>
  <si>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</si>
  <si>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</si>
  <si>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</si>
  <si>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</si>
  <si>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</si>
  <si>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</si>
  <si>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</si>
  <si>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</si>
  <si>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</si>
  <si>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</si>
  <si>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</si>
  <si>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</si>
  <si>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</si>
  <si>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</si>
  <si>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</si>
  <si>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</si>
  <si>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</si>
  <si>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</si>
  <si>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</si>
  <si>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</si>
  <si>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</si>
  <si>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</si>
  <si>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</si>
  <si>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</si>
  <si>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</si>
  <si>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</si>
  <si>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</si>
  <si>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</si>
  <si>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</si>
  <si>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</si>
  <si>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</si>
  <si>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</si>
  <si>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</si>
  <si>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</si>
  <si>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</si>
  <si>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</si>
  <si>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</si>
  <si>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</si>
  <si>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</si>
  <si>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</si>
  <si>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</si>
  <si>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</si>
  <si>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</si>
  <si>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</si>
  <si>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</si>
  <si>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</si>
  <si>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</si>
  <si>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</si>
  <si>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</si>
  <si>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</si>
  <si>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</si>
  <si>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</si>
  <si>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</si>
  <si>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</si>
  <si>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</si>
  <si>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</si>
  <si>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</si>
  <si>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</si>
  <si>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</si>
  <si>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</si>
  <si>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</si>
  <si>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</si>
  <si>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</si>
  <si>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</si>
  <si>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</si>
  <si>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</si>
  <si>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</si>
  <si>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</si>
  <si>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</si>
  <si>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</si>
  <si>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</si>
  <si>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</si>
  <si>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</si>
  <si>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</si>
  <si>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</si>
  <si>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</si>
  <si>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</si>
  <si>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</si>
  <si>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</si>
  <si>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</si>
  <si>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</si>
  <si>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</si>
  <si>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</si>
  <si>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</si>
  <si>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</si>
  <si>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</si>
  <si>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</si>
  <si>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</si>
  <si>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</si>
  <si>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</si>
  <si>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</si>
  <si>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</si>
  <si>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</si>
  <si>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</si>
  <si>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</si>
  <si>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</si>
  <si>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</si>
  <si>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</si>
  <si>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</si>
  <si>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</si>
  <si>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</si>
  <si>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</si>
  <si>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</si>
  <si>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</si>
  <si>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</si>
  <si>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</si>
  <si>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</si>
  <si>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</si>
  <si>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</si>
  <si>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</si>
  <si>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</si>
  <si>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</si>
  <si>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</si>
  <si>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</si>
  <si>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</si>
  <si>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</si>
  <si>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</si>
  <si>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</si>
  <si>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</si>
  <si>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</si>
  <si>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</si>
  <si>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</si>
  <si>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</si>
  <si>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</si>
  <si>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</si>
  <si>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</si>
  <si>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</si>
  <si>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</si>
  <si>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</si>
  <si>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</si>
  <si>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</si>
  <si>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</si>
  <si>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</si>
  <si>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</si>
  <si>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</si>
  <si>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</si>
  <si>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</si>
  <si>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</si>
  <si>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</si>
  <si>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</si>
  <si>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</si>
  <si>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</si>
  <si>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</si>
  <si>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</si>
  <si>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</si>
  <si>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</si>
  <si>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</si>
  <si>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</si>
  <si>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</si>
  <si>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</si>
  <si>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</si>
  <si>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</si>
  <si>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</si>
  <si>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</si>
  <si>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</si>
  <si>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</si>
  <si>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</si>
  <si>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</si>
  <si>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</si>
  <si>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</si>
  <si>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</si>
  <si>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</si>
  <si>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</si>
  <si>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</si>
  <si>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</si>
  <si>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</si>
  <si>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</si>
  <si>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</si>
  <si>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</si>
  <si>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</si>
  <si>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</si>
  <si>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</si>
  <si>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</si>
  <si>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</si>
  <si>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</si>
  <si>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</si>
  <si>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</si>
  <si>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</si>
  <si>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</si>
  <si>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</si>
  <si>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</si>
  <si>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</si>
  <si>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</si>
  <si>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</si>
  <si>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</si>
  <si>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</si>
  <si>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</si>
  <si>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</si>
  <si>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</si>
  <si>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</si>
  <si>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</si>
  <si>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</si>
  <si>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</si>
  <si>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</si>
  <si>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</si>
  <si>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</si>
  <si>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</si>
  <si>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</si>
  <si>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</si>
  <si>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</si>
  <si>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</si>
  <si>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</si>
  <si>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</si>
  <si>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</si>
  <si>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</si>
  <si>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</si>
  <si>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</si>
  <si>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</si>
  <si>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</si>
  <si>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</si>
  <si>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</si>
  <si>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</si>
  <si>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</si>
  <si>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</si>
  <si>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</si>
  <si>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</si>
  <si>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</si>
  <si>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</si>
  <si>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</si>
  <si>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</si>
  <si>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</si>
  <si>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</si>
  <si>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</si>
  <si>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</si>
  <si>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</si>
  <si>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</si>
  <si>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</si>
  <si>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</si>
  <si>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</si>
  <si>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</si>
  <si>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</si>
  <si>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</si>
  <si>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</si>
  <si>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</si>
  <si>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</si>
  <si>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</si>
  <si>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</si>
  <si>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</si>
  <si>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</si>
  <si>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</si>
  <si>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</si>
  <si>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</si>
  <si>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</si>
  <si>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</si>
  <si>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</si>
  <si>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</si>
  <si>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</si>
  <si>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</si>
  <si>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</si>
  <si>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</si>
  <si>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</si>
  <si>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</si>
  <si>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</si>
  <si>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</si>
  <si>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</si>
  <si>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</si>
  <si>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</si>
  <si>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</si>
  <si>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</si>
  <si>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</si>
  <si>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</si>
  <si>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</si>
  <si>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</si>
  <si>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</si>
  <si>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</si>
  <si>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</si>
  <si>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</si>
  <si>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</si>
  <si>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</si>
  <si>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</si>
  <si>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</si>
  <si>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</si>
  <si>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</si>
  <si>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</si>
  <si>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</si>
  <si>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</si>
  <si>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</si>
  <si>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</si>
  <si>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</si>
  <si>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</si>
  <si>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</si>
  <si>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</si>
  <si>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</si>
  <si>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</si>
  <si>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</si>
  <si>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</si>
  <si>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</si>
  <si>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</si>
  <si>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</si>
  <si>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</si>
  <si>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</si>
  <si>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</si>
  <si>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</si>
  <si>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</si>
  <si>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</si>
  <si>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</si>
  <si>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</si>
  <si>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</si>
  <si>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</si>
  <si>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</si>
  <si>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</si>
  <si>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</si>
  <si>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</si>
  <si>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</si>
  <si>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</si>
  <si>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</si>
  <si>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</si>
  <si>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</si>
  <si>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</si>
  <si>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</si>
  <si>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</si>
  <si>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</si>
  <si>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</si>
  <si>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</si>
  <si>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</si>
  <si>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</si>
  <si>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</si>
  <si>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</si>
  <si>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</si>
  <si>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</si>
  <si>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</si>
  <si>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</si>
  <si>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</si>
  <si>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</si>
  <si>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</si>
  <si>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</si>
  <si>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</si>
  <si>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</si>
  <si>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</si>
  <si>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</si>
  <si>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</si>
  <si>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</si>
  <si>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</si>
  <si>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</si>
  <si>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</si>
  <si>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</si>
  <si>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</si>
  <si>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</si>
  <si>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</si>
  <si>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</si>
  <si>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</si>
  <si>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</si>
  <si>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</si>
  <si>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</si>
  <si>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</si>
  <si>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</si>
  <si>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</si>
  <si>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</si>
  <si>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</si>
  <si>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</si>
  <si>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</si>
  <si>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</si>
  <si>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</si>
  <si>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</si>
  <si>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</si>
  <si>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</si>
  <si>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</si>
  <si>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</si>
  <si>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</si>
  <si>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</si>
  <si>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</si>
  <si>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</si>
  <si>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</si>
  <si>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</si>
  <si>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</si>
  <si>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</si>
  <si>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</si>
  <si>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</si>
  <si>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Canceled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</si>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</sst>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8-9E43-9DFA-2345A822FA6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48-9E43-9DFA-2345A822FA6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48-9E43-9DFA-2345A822FA6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48-9E43-9DFA-2345A822F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2817167"/>
        <c:axId val="1452794207"/>
      </c:barChart>
      <c:catAx>
        <c:axId val="14528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94207"/>
        <c:crosses val="autoZero"/>
        <c:auto val="1"/>
        <c:lblAlgn val="ctr"/>
        <c:lblOffset val="100"/>
        <c:noMultiLvlLbl val="0"/>
      </c:catAx>
      <c:valAx>
        <c:axId val="14527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A-5C43-B072-C66672321187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A-5C43-B072-C66672321187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A-5C43-B072-C66672321187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A-5C43-B072-C6667232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8230383"/>
        <c:axId val="1508235279"/>
      </c:barChart>
      <c:catAx>
        <c:axId val="150823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235279"/>
        <c:crosses val="autoZero"/>
        <c:auto val="1"/>
        <c:lblAlgn val="ctr"/>
        <c:lblOffset val="100"/>
        <c:noMultiLvlLbl val="0"/>
      </c:catAx>
      <c:valAx>
        <c:axId val="15082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23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[StarterBook.xlsx]Month!PivotTable5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6-FA42-AB9D-92E54EB8D379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6-FA42-AB9D-92E54EB8D379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6-FA42-AB9D-92E54EB8D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122223"/>
        <c:axId val="1508864991"/>
      </c:lineChart>
      <c:catAx>
        <c:axId val="152312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64991"/>
        <c:crosses val="autoZero"/>
        <c:auto val="1"/>
        <c:lblAlgn val="ctr"/>
        <c:lblOffset val="100"/>
        <c:noMultiLvlLbl val="0"/>
      </c:catAx>
      <c:valAx>
        <c:axId val="150886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12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3-1341-9FB2-A98533174B6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3-1341-9FB2-A98533174B6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03-1341-9FB2-A98533174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9946799"/>
        <c:axId val="1573255295"/>
      </c:lineChart>
      <c:catAx>
        <c:axId val="1569946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55295"/>
        <c:crosses val="autoZero"/>
        <c:auto val="1"/>
        <c:lblAlgn val="ctr"/>
        <c:lblOffset val="100"/>
        <c:noMultiLvlLbl val="0"/>
      </c:catAx>
      <c:valAx>
        <c:axId val="15732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4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184150</xdr:rowOff>
    </xdr:from>
    <xdr:to>
      <xdr:col>12</xdr:col>
      <xdr:colOff>12700</xdr:colOff>
      <xdr:row>42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B0D388-E9B7-6041-9845-4FF9F13D9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6350</xdr:rowOff>
    </xdr:from>
    <xdr:to>
      <xdr:col>14</xdr:col>
      <xdr:colOff>673100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66C88-A1C7-F94A-9D4C-D24691328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19050</xdr:rowOff>
    </xdr:from>
    <xdr:to>
      <xdr:col>13</xdr:col>
      <xdr:colOff>800100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27F3F-7F96-3649-BFB5-BB7DC30F6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19050</xdr:rowOff>
    </xdr:from>
    <xdr:to>
      <xdr:col>8</xdr:col>
      <xdr:colOff>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9BF26-9EE6-A242-8041-F06033646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2.007318750002" createdVersion="6" refreshedVersion="6" minRefreshableVersion="3" recordCount="4115" xr:uid="{FD550E20-8D1D-C84C-904B-E337CA156D5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2.6844375" createdVersion="6" refreshedVersion="6" minRefreshableVersion="3" recordCount="4115" xr:uid="{E17399F8-F407-9E4D-9EEF-3E65792B0DF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DBE3F-CF42-3D4D-BBA9-0DB7D7C46E8A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69398-5E2A-654A-AAA9-62AD0B397103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072BB-3638-6F4F-8600-A49ADA401251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2" zoomScale="80" zoomScaleNormal="80" workbookViewId="0">
      <selection activeCell="B6" sqref="B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customWidth="1"/>
    <col min="16" max="16" width="35.5" customWidth="1"/>
    <col min="17" max="17" width="30.83203125" customWidth="1"/>
    <col min="18" max="18" width="29.83203125" customWidth="1"/>
    <col min="19" max="19" width="38.83203125" customWidth="1"/>
    <col min="20" max="20" width="3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1048576">
    <cfRule type="containsText" dxfId="4" priority="1" operator="containsText" text="failed">
      <formula>NOT(ISERROR(SEARCH("failed",F1)))</formula>
    </cfRule>
    <cfRule type="containsText" dxfId="3" priority="19" operator="containsText" text="live">
      <formula>NOT(ISERROR(SEARCH("live",F1)))</formula>
    </cfRule>
    <cfRule type="containsText" dxfId="2" priority="20" operator="containsText" text="canceled">
      <formula>NOT(ISERROR(SEARCH("canceled",F1)))</formula>
    </cfRule>
    <cfRule type="containsText" dxfId="1" priority="21" operator="containsText" text="failed">
      <formula>NOT(ISERROR(SEARCH("failed",F1)))</formula>
    </cfRule>
    <cfRule type="containsText" dxfId="0" priority="22" operator="containsText" text="successful">
      <formula>NOT(ISERROR(SEARCH("successful",F1)))</formula>
    </cfRule>
  </conditionalFormatting>
  <conditionalFormatting sqref="O1:O1048576 P1:T1">
    <cfRule type="colorScale" priority="2">
      <colorScale>
        <cfvo type="min"/>
        <cfvo type="num" val="100"/>
        <cfvo type="num" val="200"/>
        <color rgb="FFFF0000"/>
        <color rgb="FF00B050"/>
        <color rgb="FF0432FF"/>
      </colorScale>
    </cfRule>
    <cfRule type="colorScale" priority="3">
      <colorScale>
        <cfvo type="min"/>
        <cfvo type="num" val="100"/>
        <cfvo type="max"/>
        <color rgb="FFFF0000"/>
        <color rgb="FF00B050"/>
        <color rgb="FF0432FF"/>
      </colorScale>
    </cfRule>
    <cfRule type="colorScale" priority="4">
      <colorScale>
        <cfvo type="min"/>
        <cfvo type="max"/>
        <color rgb="FFFFEF9C"/>
        <color rgb="FF63BE7B"/>
      </colorScale>
    </cfRule>
    <cfRule type="colorScale" priority="5">
      <colorScale>
        <cfvo type="percent" val="0"/>
        <cfvo type="percent" val="50"/>
        <cfvo type="percent" val="100"/>
        <color rgb="FFF8696B"/>
        <color rgb="FFFFEB84"/>
        <color rgb="FF63BE7B"/>
      </colorScale>
    </cfRule>
    <cfRule type="colorScale" priority="7">
      <colorScale>
        <cfvo type="num" val="0"/>
        <cfvo type="num" val="100"/>
        <cfvo type="max"/>
        <color rgb="FFFF0000"/>
        <color rgb="FF00B05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A541-40EC-1149-AA94-DAD68CBE166A}">
  <dimension ref="A1:F14"/>
  <sheetViews>
    <sheetView topLeftCell="A5" zoomScale="80" zoomScaleNormal="80" workbookViewId="0">
      <selection activeCell="E4" sqref="E4:E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4" bestFit="1" customWidth="1"/>
    <col min="9" max="9" width="11.83203125" bestFit="1" customWidth="1"/>
    <col min="10" max="10" width="14" bestFit="1" customWidth="1"/>
    <col min="11" max="11" width="11.83203125" bestFit="1" customWidth="1"/>
    <col min="12" max="12" width="18.33203125" bestFit="1" customWidth="1"/>
    <col min="13" max="13" width="16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E4B3D-809D-5846-8DAD-7BA82A1CA887}">
  <dimension ref="A1:F46"/>
  <sheetViews>
    <sheetView topLeftCell="A6" workbookViewId="0">
      <selection activeCell="A10" sqref="A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8316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8344</v>
      </c>
      <c r="B6" s="7"/>
      <c r="C6" s="7"/>
      <c r="D6" s="7">
        <v>20</v>
      </c>
      <c r="E6" s="7"/>
      <c r="F6" s="7">
        <v>20</v>
      </c>
    </row>
    <row r="7" spans="1:6" x14ac:dyDescent="0.2">
      <c r="A7" s="9" t="s">
        <v>8332</v>
      </c>
      <c r="B7" s="7"/>
      <c r="C7" s="7"/>
      <c r="D7" s="7">
        <v>24</v>
      </c>
      <c r="E7" s="7"/>
      <c r="F7" s="7">
        <v>24</v>
      </c>
    </row>
    <row r="8" spans="1:6" x14ac:dyDescent="0.2">
      <c r="A8" s="9" t="s">
        <v>8358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8354</v>
      </c>
      <c r="B9" s="7">
        <v>40</v>
      </c>
      <c r="C9" s="7"/>
      <c r="D9" s="7"/>
      <c r="E9" s="7"/>
      <c r="F9" s="7">
        <v>40</v>
      </c>
    </row>
    <row r="10" spans="1:6" x14ac:dyDescent="0.2">
      <c r="A10" s="9" t="s">
        <v>8315</v>
      </c>
      <c r="B10" s="7">
        <v>180</v>
      </c>
      <c r="C10" s="7"/>
      <c r="D10" s="7"/>
      <c r="E10" s="7"/>
      <c r="F10" s="7">
        <v>180</v>
      </c>
    </row>
    <row r="11" spans="1:6" x14ac:dyDescent="0.2">
      <c r="A11" s="9" t="s">
        <v>8314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8330</v>
      </c>
      <c r="B12" s="7">
        <v>40</v>
      </c>
      <c r="C12" s="7"/>
      <c r="D12" s="7"/>
      <c r="E12" s="7"/>
      <c r="F12" s="7">
        <v>40</v>
      </c>
    </row>
    <row r="13" spans="1:6" x14ac:dyDescent="0.2">
      <c r="A13" s="9" t="s">
        <v>8347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">
      <c r="A14" s="9" t="s">
        <v>8324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8337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">
      <c r="A16" s="9" t="s">
        <v>8348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8349</v>
      </c>
      <c r="B17" s="7">
        <v>140</v>
      </c>
      <c r="C17" s="7"/>
      <c r="D17" s="7"/>
      <c r="E17" s="7"/>
      <c r="F17" s="7">
        <v>140</v>
      </c>
    </row>
    <row r="18" spans="1:6" x14ac:dyDescent="0.2">
      <c r="A18" s="9" t="s">
        <v>8329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">
      <c r="A19" s="9" t="s">
        <v>8328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8356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">
      <c r="A21" s="9" t="s">
        <v>8327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8335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8359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">
      <c r="A24" s="9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8323</v>
      </c>
      <c r="B25" s="7">
        <v>60</v>
      </c>
      <c r="C25" s="7"/>
      <c r="D25" s="7"/>
      <c r="E25" s="7"/>
      <c r="F25" s="7">
        <v>60</v>
      </c>
    </row>
    <row r="26" spans="1:6" x14ac:dyDescent="0.2">
      <c r="A26" s="9" t="s">
        <v>8350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8339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">
      <c r="A28" s="9" t="s">
        <v>8345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">
      <c r="A30" s="9" t="s">
        <v>8346</v>
      </c>
      <c r="B30" s="7">
        <v>40</v>
      </c>
      <c r="C30" s="7"/>
      <c r="D30" s="7"/>
      <c r="E30" s="7"/>
      <c r="F30" s="7">
        <v>40</v>
      </c>
    </row>
    <row r="31" spans="1:6" x14ac:dyDescent="0.2">
      <c r="A31" s="9" t="s">
        <v>8342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8353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8326</v>
      </c>
      <c r="B33" s="7">
        <v>260</v>
      </c>
      <c r="C33" s="7"/>
      <c r="D33" s="7"/>
      <c r="E33" s="7"/>
      <c r="F33" s="7">
        <v>260</v>
      </c>
    </row>
    <row r="34" spans="1:6" x14ac:dyDescent="0.2">
      <c r="A34" s="9" t="s">
        <v>8313</v>
      </c>
      <c r="B34" s="7"/>
      <c r="C34" s="7"/>
      <c r="D34" s="7">
        <v>40</v>
      </c>
      <c r="E34" s="7"/>
      <c r="F34" s="7">
        <v>40</v>
      </c>
    </row>
    <row r="35" spans="1:6" x14ac:dyDescent="0.2">
      <c r="A35" s="9" t="s">
        <v>8312</v>
      </c>
      <c r="B35" s="7">
        <v>60</v>
      </c>
      <c r="C35" s="7"/>
      <c r="D35" s="7"/>
      <c r="E35" s="7"/>
      <c r="F35" s="7">
        <v>60</v>
      </c>
    </row>
    <row r="36" spans="1:6" x14ac:dyDescent="0.2">
      <c r="A36" s="9" t="s">
        <v>8352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">
      <c r="A37" s="9" t="s">
        <v>8355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">
      <c r="A38" s="9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">
      <c r="A39" s="9" t="s">
        <v>8351</v>
      </c>
      <c r="B39" s="7">
        <v>80</v>
      </c>
      <c r="C39" s="7"/>
      <c r="D39" s="7"/>
      <c r="E39" s="7"/>
      <c r="F39" s="7">
        <v>80</v>
      </c>
    </row>
    <row r="40" spans="1:6" x14ac:dyDescent="0.2">
      <c r="A40" s="9" t="s">
        <v>8311</v>
      </c>
      <c r="B40" s="7">
        <v>60</v>
      </c>
      <c r="C40" s="7"/>
      <c r="D40" s="7"/>
      <c r="E40" s="7"/>
      <c r="F40" s="7">
        <v>60</v>
      </c>
    </row>
    <row r="41" spans="1:6" x14ac:dyDescent="0.2">
      <c r="A41" s="9" t="s">
        <v>8341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">
      <c r="A42" s="9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8321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">
      <c r="A44" s="9" t="s">
        <v>8320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">
      <c r="A45" s="9" t="s">
        <v>8340</v>
      </c>
      <c r="B45" s="7"/>
      <c r="C45" s="7"/>
      <c r="D45" s="7">
        <v>20</v>
      </c>
      <c r="E45" s="7"/>
      <c r="F45" s="7">
        <v>20</v>
      </c>
    </row>
    <row r="46" spans="1:6" x14ac:dyDescent="0.2">
      <c r="A46" s="9" t="s">
        <v>8362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71F6-B5A8-1848-A034-0747E60D6051}">
  <dimension ref="A1:E18"/>
  <sheetViews>
    <sheetView zoomScale="110" zoomScaleNormal="110" workbookViewId="0">
      <selection activeCell="L22" sqref="L2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8380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9" t="s">
        <v>8373</v>
      </c>
      <c r="B6" s="7">
        <v>184</v>
      </c>
      <c r="C6" s="7">
        <v>148</v>
      </c>
      <c r="D6" s="7">
        <v>34</v>
      </c>
      <c r="E6" s="7">
        <v>366</v>
      </c>
    </row>
    <row r="7" spans="1:5" x14ac:dyDescent="0.2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9" t="s">
        <v>8376</v>
      </c>
      <c r="B9" s="7">
        <v>193</v>
      </c>
      <c r="C9" s="7">
        <v>102</v>
      </c>
      <c r="D9" s="7">
        <v>27</v>
      </c>
      <c r="E9" s="7">
        <v>322</v>
      </c>
    </row>
    <row r="10" spans="1:5" x14ac:dyDescent="0.2">
      <c r="A10" s="9" t="s">
        <v>8367</v>
      </c>
      <c r="B10" s="7">
        <v>232</v>
      </c>
      <c r="C10" s="7">
        <v>126</v>
      </c>
      <c r="D10" s="7">
        <v>26</v>
      </c>
      <c r="E10" s="7">
        <v>384</v>
      </c>
    </row>
    <row r="11" spans="1:5" x14ac:dyDescent="0.2">
      <c r="A11" s="9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9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9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9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9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9" t="s">
        <v>8372</v>
      </c>
      <c r="B16" s="7">
        <v>180</v>
      </c>
      <c r="C16" s="7">
        <v>114</v>
      </c>
      <c r="D16" s="7">
        <v>37</v>
      </c>
      <c r="E16" s="7">
        <v>331</v>
      </c>
    </row>
    <row r="17" spans="1:5" x14ac:dyDescent="0.2">
      <c r="A17" s="9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A2CE6-FADE-654F-957E-235C919CFDDB}">
  <dimension ref="A1:H13"/>
  <sheetViews>
    <sheetView tabSelected="1" workbookViewId="0">
      <selection activeCell="I4" sqref="I4"/>
    </sheetView>
  </sheetViews>
  <sheetFormatPr baseColWidth="10" defaultRowHeight="15" x14ac:dyDescent="0.2"/>
  <cols>
    <col min="1" max="1" width="24.8320312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8388</v>
      </c>
      <c r="H1" t="s">
        <v>8387</v>
      </c>
    </row>
    <row r="2" spans="1:8" x14ac:dyDescent="0.2">
      <c r="A2" t="s">
        <v>8389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SUM(B2,C2,D2)</f>
        <v>453</v>
      </c>
      <c r="F2" s="6">
        <f>B2/E2*100</f>
        <v>71.081677704194263</v>
      </c>
      <c r="G2" s="6">
        <f>C2/E2*100</f>
        <v>24.944812362030905</v>
      </c>
      <c r="H2" s="6">
        <f>D2/E2*100</f>
        <v>3.9735099337748347</v>
      </c>
    </row>
    <row r="3" spans="1:8" x14ac:dyDescent="0.2">
      <c r="A3" t="s">
        <v>8390</v>
      </c>
      <c r="B3">
        <f>COUNTIFS(Data!D:D,"&gt;=1000", Data!D:D,"&lt;=4999",Data!F:F,"successful")</f>
        <v>932</v>
      </c>
      <c r="C3">
        <f>COUNTIFS(Data!D:D,"&gt;=1000", Data!D:D,"&lt;=4999",Data!F:F,"failed")</f>
        <v>420</v>
      </c>
      <c r="D3">
        <f>COUNTIFS(Data!D:D,"&gt;=1000", Data!D:D,"&lt;=4999",Data!F:F,"canceled")</f>
        <v>60</v>
      </c>
      <c r="E3">
        <f t="shared" ref="E3:E13" si="0">SUM(B3,C3,D3)</f>
        <v>1412</v>
      </c>
      <c r="F3" s="6">
        <f t="shared" ref="F3:F13" si="1">B3/E3*100</f>
        <v>66.005665722379604</v>
      </c>
      <c r="G3" s="6">
        <f t="shared" ref="G3:G13" si="2">C3/E3*100</f>
        <v>29.745042492917843</v>
      </c>
      <c r="H3" s="6">
        <f t="shared" ref="H3:H13" si="3">D3/E3*100</f>
        <v>4.2492917847025495</v>
      </c>
    </row>
    <row r="4" spans="1:8" x14ac:dyDescent="0.2">
      <c r="A4" t="s">
        <v>8391</v>
      </c>
      <c r="B4">
        <f>COUNTIFS(Data!D:D,"&gt;=5000", Data!D:D,"&lt;=9999",Data!F:F,"successful")</f>
        <v>381</v>
      </c>
      <c r="C4">
        <f>COUNTIFS(Data!D:D,"&gt;=5000", Data!D:D,"&lt;=9999",Data!F:F,"failed")</f>
        <v>283</v>
      </c>
      <c r="D4">
        <f>COUNTIFS(Data!D:D,"&gt;=5000", Data!D:D,"&lt;=9999",Data!F:F,"canceled")</f>
        <v>52</v>
      </c>
      <c r="E4">
        <f t="shared" si="0"/>
        <v>716</v>
      </c>
      <c r="F4" s="6">
        <f t="shared" si="1"/>
        <v>53.212290502793294</v>
      </c>
      <c r="G4" s="6">
        <f t="shared" si="2"/>
        <v>39.52513966480447</v>
      </c>
      <c r="H4" s="6">
        <f t="shared" si="3"/>
        <v>7.2625698324022352</v>
      </c>
    </row>
    <row r="5" spans="1:8" x14ac:dyDescent="0.2">
      <c r="A5" t="s">
        <v>8392</v>
      </c>
      <c r="B5">
        <f>COUNTIFS(Data!D:D,"&gt;=10000", Data!D:D,"&lt;=14999",Data!F:F,"successful")</f>
        <v>168</v>
      </c>
      <c r="C5">
        <f>COUNTIFS(Data!D:D,"&gt;=10000", Data!D:D,"&lt;=14999",Data!F:F,"failed")</f>
        <v>144</v>
      </c>
      <c r="D5">
        <f>COUNTIFS(Data!D:D,"&gt;=10000", Data!D:D,"&lt;=14999",Data!F:F,"canceled")</f>
        <v>40</v>
      </c>
      <c r="E5">
        <f t="shared" si="0"/>
        <v>352</v>
      </c>
      <c r="F5" s="6">
        <f t="shared" si="1"/>
        <v>47.727272727272727</v>
      </c>
      <c r="G5" s="6">
        <f t="shared" si="2"/>
        <v>40.909090909090914</v>
      </c>
      <c r="H5" s="6">
        <f t="shared" si="3"/>
        <v>11.363636363636363</v>
      </c>
    </row>
    <row r="6" spans="1:8" x14ac:dyDescent="0.2">
      <c r="A6" t="s">
        <v>8393</v>
      </c>
      <c r="B6">
        <f>COUNTIFS(Data!D:D,"&gt;=15000", Data!D:D,"&lt;=19999",Data!F:F,"successful")</f>
        <v>94</v>
      </c>
      <c r="C6">
        <f>COUNTIFS(Data!D:D,"&gt;=15000", Data!D:D,"&lt;=19999",Data!F:F,"failed")</f>
        <v>90</v>
      </c>
      <c r="D6">
        <f>COUNTIFS(Data!D:D,"&gt;=15000", Data!D:D,"&lt;=19999",Data!F:F,"canceled")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6">
        <f t="shared" si="3"/>
        <v>8.4577114427860707</v>
      </c>
    </row>
    <row r="7" spans="1:8" x14ac:dyDescent="0.2">
      <c r="A7" t="s">
        <v>8394</v>
      </c>
      <c r="B7">
        <f>COUNTIFS(Data!D:D,"&gt;=20000", Data!D:D,"&lt;=24999",Data!F:F,"successful")</f>
        <v>62</v>
      </c>
      <c r="C7">
        <f>COUNTIFS(Data!D:D,"&gt;=20000", Data!D:D,"&lt;=24999",Data!F:F,"failed")</f>
        <v>72</v>
      </c>
      <c r="D7">
        <f>COUNTIFS(Data!D:D,"&gt;=20000", Data!D:D,"&lt;=24999",Data!F:F,"canceled")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6">
        <f t="shared" si="3"/>
        <v>9.4594594594594597</v>
      </c>
    </row>
    <row r="8" spans="1:8" x14ac:dyDescent="0.2">
      <c r="A8" t="s">
        <v>8395</v>
      </c>
      <c r="B8">
        <f>COUNTIFS(Data!D:D,"&gt;=25000", Data!D:D,"&lt;=29999",Data!F:F,"successful")</f>
        <v>55</v>
      </c>
      <c r="C8">
        <f>COUNTIFS(Data!D:D,"&gt;=25000", Data!D:D,"&lt;=29999",Data!F:F,"failed")</f>
        <v>64</v>
      </c>
      <c r="D8">
        <f>COUNTIFS(Data!D:D,"&gt;=25000", Data!D:D,"&lt;=29999",Data!F:F,"canceled")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6">
        <f t="shared" si="3"/>
        <v>13.138686131386862</v>
      </c>
    </row>
    <row r="9" spans="1:8" x14ac:dyDescent="0.2">
      <c r="A9" t="s">
        <v>8396</v>
      </c>
      <c r="B9">
        <f>COUNTIFS(Data!D:D,"&gt;=30000", Data!D:D,"&lt;=34999",Data!F:F,"successful")</f>
        <v>32</v>
      </c>
      <c r="C9">
        <f>COUNTIFS(Data!D:D,"&gt;=30000", Data!D:D,"&lt;=34999",Data!F:F,"failed")</f>
        <v>37</v>
      </c>
      <c r="D9">
        <f>COUNTIFS(Data!D:D,"&gt;=30000", Data!D:D,"&lt;=34999",Data!F:F,"canceled")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6">
        <f t="shared" si="3"/>
        <v>15.853658536585366</v>
      </c>
    </row>
    <row r="10" spans="1:8" x14ac:dyDescent="0.2">
      <c r="A10" t="s">
        <v>8397</v>
      </c>
      <c r="B10">
        <f>COUNTIFS(Data!D:D,"&gt;=35000", Data!D:D,"&lt;=39999",Data!F:F,"successful")</f>
        <v>26</v>
      </c>
      <c r="C10">
        <f>COUNTIFS(Data!D:D,"&gt;=35000", Data!D:D,"&lt;=39999",Data!F:F,"failed")</f>
        <v>22</v>
      </c>
      <c r="D10">
        <f>COUNTIFS(Data!D:D,"&gt;=35000", Data!D:D,"&lt;=39999",Data!F:F,"canceled")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6">
        <f t="shared" si="3"/>
        <v>12.727272727272727</v>
      </c>
    </row>
    <row r="11" spans="1:8" x14ac:dyDescent="0.2">
      <c r="A11" t="s">
        <v>8398</v>
      </c>
      <c r="B11">
        <f>COUNTIFS(Data!D:D,"&gt;=40000", Data!D:D,"&lt;=44999",Data!F:F,"successful")</f>
        <v>21</v>
      </c>
      <c r="C11">
        <f>COUNTIFS(Data!D:D,"&gt;=40000", Data!D:D,"&lt;=44999",Data!F:F,"failed")</f>
        <v>16</v>
      </c>
      <c r="D11">
        <f>COUNTIFS(Data!D:D,"&gt;=40000", Data!D:D,"&lt;=44999",Data!F:F,"canceled")</f>
        <v>6</v>
      </c>
      <c r="E11">
        <f t="shared" si="0"/>
        <v>43</v>
      </c>
      <c r="F11" s="6">
        <f t="shared" si="1"/>
        <v>48.837209302325576</v>
      </c>
      <c r="G11" s="6">
        <f t="shared" si="2"/>
        <v>37.209302325581397</v>
      </c>
      <c r="H11" s="6">
        <f t="shared" si="3"/>
        <v>13.953488372093023</v>
      </c>
    </row>
    <row r="12" spans="1:8" x14ac:dyDescent="0.2">
      <c r="A12" t="s">
        <v>8399</v>
      </c>
      <c r="B12">
        <f>COUNTIFS(Data!D:D,"&gt;=45000", Data!D:D,"&lt;=49999",Data!F:F,"successful")</f>
        <v>6</v>
      </c>
      <c r="C12">
        <f>COUNTIFS(Data!D:D,"&gt;=45000", Data!D:D,"&lt;=49999",Data!F:F,"failed")</f>
        <v>11</v>
      </c>
      <c r="D12">
        <f>COUNTIFS(Data!D:D,"&gt;=45000", Data!D:D,"&lt;=49999",Data!F:F,"canceled")</f>
        <v>4</v>
      </c>
      <c r="E12">
        <f t="shared" si="0"/>
        <v>21</v>
      </c>
      <c r="F12" s="6">
        <f t="shared" si="1"/>
        <v>28.571428571428569</v>
      </c>
      <c r="G12" s="6">
        <f t="shared" si="2"/>
        <v>52.380952380952387</v>
      </c>
      <c r="H12" s="6">
        <f t="shared" si="3"/>
        <v>19.047619047619047</v>
      </c>
    </row>
    <row r="13" spans="1:8" x14ac:dyDescent="0.2">
      <c r="A13" t="s">
        <v>8400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6">
        <f t="shared" si="1"/>
        <v>19.36936936936937</v>
      </c>
      <c r="G13" s="6">
        <f t="shared" si="2"/>
        <v>58.108108108108105</v>
      </c>
      <c r="H13" s="6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2019-06-07T19:51:37Z</dcterms:modified>
</cp:coreProperties>
</file>