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B15C78C-A253-4992-8A99-C4414BB47176}" xr6:coauthVersionLast="43" xr6:coauthVersionMax="43" xr10:uidLastSave="{00000000-0000-0000-0000-000000000000}"/>
  <bookViews>
    <workbookView xWindow="-120" yWindow="-120" windowWidth="20730" windowHeight="11160" xr2:uid="{9C6C6E8F-6E10-4124-A3EA-7140A1CD18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" i="1" l="1"/>
  <c r="F89" i="1"/>
  <c r="E89" i="1"/>
  <c r="D89" i="1"/>
  <c r="F88" i="1"/>
  <c r="H91" i="1" s="1"/>
  <c r="E88" i="1"/>
  <c r="E93" i="1" s="1"/>
  <c r="D88" i="1"/>
  <c r="E92" i="1" s="1"/>
  <c r="C86" i="1"/>
  <c r="M85" i="1"/>
  <c r="K85" i="1"/>
  <c r="J85" i="1"/>
  <c r="I85" i="1"/>
  <c r="H85" i="1"/>
  <c r="G85" i="1"/>
  <c r="M84" i="1"/>
  <c r="K84" i="1"/>
  <c r="J84" i="1"/>
  <c r="I84" i="1"/>
  <c r="H84" i="1"/>
  <c r="G84" i="1"/>
  <c r="M83" i="1"/>
  <c r="K83" i="1"/>
  <c r="J83" i="1"/>
  <c r="I83" i="1"/>
  <c r="H83" i="1"/>
  <c r="G83" i="1"/>
  <c r="M82" i="1"/>
  <c r="M88" i="1" s="1"/>
  <c r="K82" i="1"/>
  <c r="J82" i="1"/>
  <c r="I82" i="1"/>
  <c r="I88" i="1" s="1"/>
  <c r="H82" i="1"/>
  <c r="G82" i="1"/>
  <c r="M81" i="1"/>
  <c r="K81" i="1"/>
  <c r="J81" i="1"/>
  <c r="I81" i="1"/>
  <c r="H81" i="1"/>
  <c r="G81" i="1"/>
  <c r="M80" i="1"/>
  <c r="K80" i="1"/>
  <c r="K88" i="1" s="1"/>
  <c r="H93" i="1" s="1"/>
  <c r="J80" i="1"/>
  <c r="J88" i="1" s="1"/>
  <c r="H92" i="1" s="1"/>
  <c r="I80" i="1"/>
  <c r="H80" i="1"/>
  <c r="H88" i="1" s="1"/>
  <c r="G93" i="1" s="1"/>
  <c r="G80" i="1"/>
  <c r="G88" i="1" s="1"/>
  <c r="F92" i="1" s="1"/>
  <c r="E72" i="1"/>
  <c r="F75" i="1" s="1"/>
  <c r="E68" i="1"/>
  <c r="D68" i="1"/>
  <c r="C68" i="1"/>
  <c r="D72" i="1" s="1"/>
  <c r="B68" i="1"/>
  <c r="E67" i="1"/>
  <c r="D67" i="1"/>
  <c r="C67" i="1"/>
  <c r="B67" i="1"/>
  <c r="D54" i="1"/>
  <c r="C54" i="1"/>
  <c r="D53" i="1"/>
  <c r="C53" i="1"/>
  <c r="B52" i="1"/>
  <c r="K51" i="1"/>
  <c r="H51" i="1"/>
  <c r="G51" i="1"/>
  <c r="F51" i="1"/>
  <c r="E51" i="1"/>
  <c r="I51" i="1" s="1"/>
  <c r="K50" i="1"/>
  <c r="H50" i="1"/>
  <c r="G50" i="1"/>
  <c r="F50" i="1"/>
  <c r="E50" i="1"/>
  <c r="I50" i="1" s="1"/>
  <c r="K49" i="1"/>
  <c r="H49" i="1"/>
  <c r="G49" i="1"/>
  <c r="F49" i="1"/>
  <c r="E49" i="1"/>
  <c r="I49" i="1" s="1"/>
  <c r="K48" i="1"/>
  <c r="H48" i="1"/>
  <c r="G48" i="1"/>
  <c r="F48" i="1"/>
  <c r="E48" i="1"/>
  <c r="I48" i="1" s="1"/>
  <c r="K47" i="1"/>
  <c r="H47" i="1"/>
  <c r="G47" i="1"/>
  <c r="F47" i="1"/>
  <c r="E47" i="1"/>
  <c r="I47" i="1" s="1"/>
  <c r="K46" i="1"/>
  <c r="K53" i="1" s="1"/>
  <c r="I46" i="1"/>
  <c r="I53" i="1" s="1"/>
  <c r="H46" i="1"/>
  <c r="H53" i="1" s="1"/>
  <c r="G46" i="1"/>
  <c r="G53" i="1" s="1"/>
  <c r="F46" i="1"/>
  <c r="F53" i="1" s="1"/>
  <c r="E46" i="1"/>
  <c r="E53" i="1" s="1"/>
  <c r="C36" i="1"/>
  <c r="G26" i="1" s="1"/>
  <c r="C35" i="1"/>
  <c r="B35" i="1"/>
  <c r="B36" i="1" s="1"/>
  <c r="B34" i="1"/>
  <c r="F33" i="1"/>
  <c r="E33" i="1"/>
  <c r="D33" i="1"/>
  <c r="G32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F35" i="1" s="1"/>
  <c r="F36" i="1" s="1"/>
  <c r="E25" i="1"/>
  <c r="D25" i="1"/>
  <c r="G24" i="1"/>
  <c r="F24" i="1"/>
  <c r="E24" i="1"/>
  <c r="E35" i="1" s="1"/>
  <c r="E36" i="1" s="1"/>
  <c r="D24" i="1"/>
  <c r="D35" i="1" s="1"/>
  <c r="D36" i="1" s="1"/>
  <c r="C17" i="1"/>
  <c r="C18" i="1" s="1"/>
  <c r="B17" i="1"/>
  <c r="B18" i="1" s="1"/>
  <c r="B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D17" i="1" s="1"/>
  <c r="F6" i="1"/>
  <c r="F17" i="1" s="1"/>
  <c r="E6" i="1"/>
  <c r="E17" i="1" s="1"/>
  <c r="D6" i="1"/>
  <c r="E96" i="1" l="1"/>
  <c r="H96" i="1"/>
  <c r="B37" i="1"/>
  <c r="B38" i="1" s="1"/>
  <c r="F74" i="1"/>
  <c r="F73" i="1" s="1"/>
  <c r="C19" i="1"/>
  <c r="G14" i="1"/>
  <c r="G13" i="1"/>
  <c r="G11" i="1"/>
  <c r="G9" i="1"/>
  <c r="C20" i="1"/>
  <c r="G8" i="1"/>
  <c r="G15" i="1"/>
  <c r="G12" i="1"/>
  <c r="G10" i="1"/>
  <c r="G7" i="1"/>
  <c r="G6" i="1"/>
  <c r="F93" i="1"/>
  <c r="G92" i="1"/>
  <c r="E97" i="1"/>
  <c r="H97" i="1"/>
  <c r="G27" i="1"/>
  <c r="G29" i="1"/>
  <c r="G31" i="1"/>
  <c r="F91" i="1"/>
  <c r="F96" i="1" s="1"/>
  <c r="G25" i="1"/>
  <c r="G35" i="1" s="1"/>
  <c r="G28" i="1"/>
  <c r="G30" i="1"/>
  <c r="G33" i="1"/>
  <c r="C72" i="1"/>
  <c r="G91" i="1"/>
  <c r="G96" i="1" s="1"/>
  <c r="J49" i="1" l="1"/>
  <c r="J50" i="1"/>
  <c r="J46" i="1"/>
  <c r="J47" i="1"/>
  <c r="J51" i="1"/>
  <c r="J48" i="1"/>
  <c r="H33" i="1"/>
  <c r="H30" i="1"/>
  <c r="H28" i="1"/>
  <c r="H25" i="1"/>
  <c r="H32" i="1"/>
  <c r="H24" i="1"/>
  <c r="H35" i="1" s="1"/>
  <c r="H26" i="1"/>
  <c r="H31" i="1"/>
  <c r="H29" i="1"/>
  <c r="H27" i="1"/>
  <c r="K28" i="1"/>
  <c r="G36" i="1"/>
  <c r="F97" i="1"/>
  <c r="G17" i="1"/>
  <c r="G97" i="1"/>
  <c r="I13" i="1"/>
  <c r="I15" i="1"/>
  <c r="I10" i="1"/>
  <c r="I8" i="1"/>
  <c r="I14" i="1"/>
  <c r="I11" i="1"/>
  <c r="I9" i="1"/>
  <c r="I12" i="1"/>
  <c r="I7" i="1"/>
  <c r="J53" i="1" l="1"/>
  <c r="H36" i="1"/>
  <c r="K27" i="1"/>
  <c r="M10" i="1"/>
  <c r="K30" i="1"/>
  <c r="I17" i="1"/>
  <c r="M9" i="1" s="1"/>
  <c r="G101" i="1"/>
  <c r="F101" i="1"/>
  <c r="H101" i="1"/>
  <c r="I104" i="1" s="1"/>
  <c r="K29" i="1"/>
  <c r="M12" i="1" l="1"/>
  <c r="M11" i="1"/>
  <c r="I103" i="1"/>
  <c r="I102" i="1"/>
  <c r="K56" i="1"/>
  <c r="K58" i="1"/>
  <c r="K57" i="1"/>
  <c r="L82" i="1" l="1"/>
  <c r="L83" i="1"/>
  <c r="L84" i="1"/>
  <c r="L80" i="1"/>
  <c r="L88" i="1" s="1"/>
  <c r="L85" i="1"/>
  <c r="L81" i="1"/>
  <c r="K90" i="1" l="1"/>
  <c r="K92" i="1"/>
  <c r="K91" i="1"/>
</calcChain>
</file>

<file path=xl/sharedStrings.xml><?xml version="1.0" encoding="utf-8"?>
<sst xmlns="http://schemas.openxmlformats.org/spreadsheetml/2006/main" count="94" uniqueCount="60">
  <si>
    <t>Soal 17.2</t>
  </si>
  <si>
    <t>xi</t>
  </si>
  <si>
    <t>yi</t>
  </si>
  <si>
    <t>xi*yi</t>
  </si>
  <si>
    <t>xi^2</t>
  </si>
  <si>
    <t>yi^2</t>
  </si>
  <si>
    <t>St = (Yi - Yrata)^2</t>
  </si>
  <si>
    <t>Sr =  (yi - a0 - a1 *Xi)^2</t>
  </si>
  <si>
    <t>Sy/x</t>
  </si>
  <si>
    <t>Sy</t>
  </si>
  <si>
    <t>r</t>
  </si>
  <si>
    <t>r^2</t>
  </si>
  <si>
    <t xml:space="preserve">n = </t>
  </si>
  <si>
    <t>Sum Y</t>
  </si>
  <si>
    <t>Rata</t>
  </si>
  <si>
    <t xml:space="preserve">a1 </t>
  </si>
  <si>
    <t>=</t>
  </si>
  <si>
    <t>a0</t>
  </si>
  <si>
    <t>(yi-yr)^2</t>
  </si>
  <si>
    <t>(yi-a0-a1*xi)^2</t>
  </si>
  <si>
    <t>n</t>
  </si>
  <si>
    <t xml:space="preserve">Sum </t>
  </si>
  <si>
    <t>Rata2</t>
  </si>
  <si>
    <t>a1</t>
  </si>
  <si>
    <t>Regresi Linier</t>
  </si>
  <si>
    <t xml:space="preserve">Regresi Polinomial </t>
  </si>
  <si>
    <t xml:space="preserve">y = a0 + a1x + a2x^2 + e </t>
  </si>
  <si>
    <t>ada di catatan</t>
  </si>
  <si>
    <t>Sr / ei^2</t>
  </si>
  <si>
    <t>St</t>
  </si>
  <si>
    <t>xi^3</t>
  </si>
  <si>
    <t>xi^4</t>
  </si>
  <si>
    <t>xi^2*yi</t>
  </si>
  <si>
    <t>(yi-a0-a1xi-a2xi^2)^2</t>
  </si>
  <si>
    <t>n=</t>
  </si>
  <si>
    <t>sum</t>
  </si>
  <si>
    <t>avg</t>
  </si>
  <si>
    <t>n = banyak data</t>
  </si>
  <si>
    <t xml:space="preserve">m = variable yg ada di soal </t>
  </si>
  <si>
    <t>Buat Dekomposisi Lu</t>
  </si>
  <si>
    <t>[A]</t>
  </si>
  <si>
    <t>[U']</t>
  </si>
  <si>
    <t>[U]</t>
  </si>
  <si>
    <t>a2</t>
  </si>
  <si>
    <t>regersi multiple linier</t>
  </si>
  <si>
    <t>Sr or ei^2</t>
  </si>
  <si>
    <t>x1</t>
  </si>
  <si>
    <t>x2</t>
  </si>
  <si>
    <t>y</t>
  </si>
  <si>
    <t>x1^2</t>
  </si>
  <si>
    <t>x2^2</t>
  </si>
  <si>
    <t>x1*x2</t>
  </si>
  <si>
    <t>x1*y</t>
  </si>
  <si>
    <t>x2*y</t>
  </si>
  <si>
    <t>(yi-a0a1x1-a2x2)^2</t>
  </si>
  <si>
    <t>m=</t>
  </si>
  <si>
    <t>Sum</t>
  </si>
  <si>
    <t>multiple</t>
  </si>
  <si>
    <t>a dan d</t>
  </si>
  <si>
    <t>linier dan polinom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</si>
</sst>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E+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7" borderId="1" xfId="0" applyFont="1" applyFill="1" applyBorder="1"/>
    <xf numFmtId="0" fontId="2" fillId="0" borderId="1" xfId="0" applyFont="1" applyBorder="1"/>
    <xf numFmtId="0" fontId="0" fillId="8" borderId="0" xfId="0" applyFill="1"/>
    <xf numFmtId="165" fontId="0" fillId="8" borderId="0" xfId="0" applyNumberFormat="1" applyFill="1"/>
    <xf numFmtId="0" fontId="0" fillId="9" borderId="0" xfId="0" applyFill="1"/>
    <xf numFmtId="0" fontId="0" fillId="9" borderId="0" xfId="0" applyNumberForma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A0755-A99F-4352-9D0D-4F305F36E31E}">
  <dimension ref="A1:N104"/>
  <sheetViews>
    <sheetView tabSelected="1" workbookViewId="0">
      <selection activeCell="I7" sqref="I7"/>
    </sheetView>
  </sheetViews>
  <sheetFormatPr defaultRowHeight="15" x14ac:dyDescent="0.25"/>
  <cols>
    <col min="10" max="10" width="35" customWidth="1"/>
    <col min="11" max="11" width="15.7109375" bestFit="1" customWidth="1"/>
    <col min="12" max="12" width="28.42578125" customWidth="1"/>
  </cols>
  <sheetData>
    <row r="1" spans="1:13" x14ac:dyDescent="0.25">
      <c r="A1" s="2" t="s">
        <v>24</v>
      </c>
      <c r="B1" s="2"/>
    </row>
    <row r="4" spans="1:13" x14ac:dyDescent="0.25">
      <c r="A4" t="s">
        <v>0</v>
      </c>
    </row>
    <row r="5" spans="1:13" x14ac:dyDescent="0.25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I5" t="s">
        <v>7</v>
      </c>
    </row>
    <row r="6" spans="1:13" x14ac:dyDescent="0.25">
      <c r="B6">
        <v>0</v>
      </c>
      <c r="C6">
        <v>5</v>
      </c>
      <c r="D6">
        <f>B6*C6</f>
        <v>0</v>
      </c>
      <c r="E6">
        <f>B6^2</f>
        <v>0</v>
      </c>
      <c r="F6">
        <f>C6^2</f>
        <v>25</v>
      </c>
      <c r="G6">
        <f>(C6-$C$18)^2</f>
        <v>10.239999999999995</v>
      </c>
      <c r="I6">
        <f>(C6-$C$20-$C$19*B6)^2</f>
        <v>2.2041743241099657E-2</v>
      </c>
    </row>
    <row r="7" spans="1:13" x14ac:dyDescent="0.25">
      <c r="B7">
        <v>2</v>
      </c>
      <c r="C7">
        <v>6</v>
      </c>
      <c r="D7">
        <f t="shared" ref="D7:D15" si="0">B7*C7</f>
        <v>12</v>
      </c>
      <c r="E7">
        <f t="shared" ref="E7:F15" si="1">B7^2</f>
        <v>4</v>
      </c>
      <c r="F7">
        <f>C7^2</f>
        <v>36</v>
      </c>
      <c r="G7">
        <f>(C7-$C$18)^2</f>
        <v>4.8399999999999972</v>
      </c>
      <c r="I7">
        <f t="shared" ref="I7:I15" si="2">(C7-$C$20-$C$19*B7)^2</f>
        <v>0.19671415915479729</v>
      </c>
    </row>
    <row r="8" spans="1:13" x14ac:dyDescent="0.25">
      <c r="B8">
        <v>4</v>
      </c>
      <c r="C8">
        <v>7</v>
      </c>
      <c r="D8">
        <f t="shared" si="0"/>
        <v>28</v>
      </c>
      <c r="E8">
        <f t="shared" si="1"/>
        <v>16</v>
      </c>
      <c r="F8">
        <f t="shared" si="1"/>
        <v>49</v>
      </c>
      <c r="G8">
        <f t="shared" ref="G8:G15" si="3">(C8-$C$18)^2</f>
        <v>1.4399999999999984</v>
      </c>
      <c r="I8">
        <f t="shared" si="2"/>
        <v>0.5455074768137681</v>
      </c>
    </row>
    <row r="9" spans="1:13" x14ac:dyDescent="0.25">
      <c r="B9">
        <v>6</v>
      </c>
      <c r="C9">
        <v>6</v>
      </c>
      <c r="D9">
        <f t="shared" si="0"/>
        <v>36</v>
      </c>
      <c r="E9">
        <f t="shared" si="1"/>
        <v>36</v>
      </c>
      <c r="F9">
        <f t="shared" si="1"/>
        <v>36</v>
      </c>
      <c r="G9">
        <f t="shared" si="3"/>
        <v>4.8399999999999972</v>
      </c>
      <c r="I9">
        <f t="shared" si="2"/>
        <v>0.93384225696567225</v>
      </c>
      <c r="L9" t="s">
        <v>8</v>
      </c>
      <c r="M9">
        <f>SQRT((I17/(B16-2)))</f>
        <v>1.0650096999000409</v>
      </c>
    </row>
    <row r="10" spans="1:13" x14ac:dyDescent="0.25">
      <c r="B10">
        <v>9</v>
      </c>
      <c r="C10">
        <v>9</v>
      </c>
      <c r="D10">
        <f t="shared" si="0"/>
        <v>81</v>
      </c>
      <c r="E10">
        <f t="shared" si="1"/>
        <v>81</v>
      </c>
      <c r="F10">
        <f t="shared" si="1"/>
        <v>81</v>
      </c>
      <c r="G10">
        <f t="shared" si="3"/>
        <v>0.64000000000000112</v>
      </c>
      <c r="I10">
        <f t="shared" si="2"/>
        <v>0.95303473612346712</v>
      </c>
      <c r="L10" t="s">
        <v>9</v>
      </c>
      <c r="M10">
        <f>SQRT((G17/(10-1)))</f>
        <v>2.485513584307633</v>
      </c>
    </row>
    <row r="11" spans="1:13" x14ac:dyDescent="0.25">
      <c r="B11">
        <v>11</v>
      </c>
      <c r="C11">
        <v>8</v>
      </c>
      <c r="D11">
        <f t="shared" si="0"/>
        <v>88</v>
      </c>
      <c r="E11">
        <f t="shared" si="1"/>
        <v>121</v>
      </c>
      <c r="F11">
        <f t="shared" si="1"/>
        <v>64</v>
      </c>
      <c r="G11">
        <f t="shared" si="3"/>
        <v>3.9999999999999716E-2</v>
      </c>
      <c r="I11">
        <f t="shared" si="2"/>
        <v>0.53101088946365427</v>
      </c>
      <c r="L11" t="s">
        <v>10</v>
      </c>
      <c r="M11">
        <f>SQRT((G17-I17)/G17)</f>
        <v>0.91476728487890457</v>
      </c>
    </row>
    <row r="12" spans="1:13" x14ac:dyDescent="0.25">
      <c r="B12">
        <v>12</v>
      </c>
      <c r="C12">
        <v>7</v>
      </c>
      <c r="D12">
        <f t="shared" si="0"/>
        <v>84</v>
      </c>
      <c r="E12">
        <f t="shared" si="1"/>
        <v>144</v>
      </c>
      <c r="F12">
        <f t="shared" si="1"/>
        <v>49</v>
      </c>
      <c r="G12">
        <f t="shared" si="3"/>
        <v>1.4399999999999984</v>
      </c>
      <c r="I12">
        <f t="shared" si="2"/>
        <v>4.331288963834286</v>
      </c>
      <c r="L12" t="s">
        <v>11</v>
      </c>
      <c r="M12">
        <f>(G17-I17)/G17</f>
        <v>0.83679918548472298</v>
      </c>
    </row>
    <row r="13" spans="1:13" x14ac:dyDescent="0.25">
      <c r="B13">
        <v>15</v>
      </c>
      <c r="C13">
        <v>10</v>
      </c>
      <c r="D13">
        <f t="shared" si="0"/>
        <v>150</v>
      </c>
      <c r="E13">
        <f t="shared" si="1"/>
        <v>225</v>
      </c>
      <c r="F13">
        <f t="shared" si="1"/>
        <v>100</v>
      </c>
      <c r="G13">
        <f t="shared" si="3"/>
        <v>3.2400000000000024</v>
      </c>
      <c r="I13">
        <f t="shared" si="2"/>
        <v>1.9205741166236627E-2</v>
      </c>
    </row>
    <row r="14" spans="1:13" x14ac:dyDescent="0.25">
      <c r="B14">
        <v>17</v>
      </c>
      <c r="C14">
        <v>12</v>
      </c>
      <c r="D14">
        <f t="shared" si="0"/>
        <v>204</v>
      </c>
      <c r="E14">
        <f t="shared" si="1"/>
        <v>289</v>
      </c>
      <c r="F14">
        <f t="shared" si="1"/>
        <v>144</v>
      </c>
      <c r="G14">
        <f t="shared" si="3"/>
        <v>14.440000000000005</v>
      </c>
      <c r="I14">
        <f t="shared" si="2"/>
        <v>1.3374351204365078</v>
      </c>
    </row>
    <row r="15" spans="1:13" x14ac:dyDescent="0.25">
      <c r="B15">
        <v>19</v>
      </c>
      <c r="C15">
        <v>12</v>
      </c>
      <c r="D15">
        <f t="shared" si="0"/>
        <v>228</v>
      </c>
      <c r="E15">
        <f t="shared" si="1"/>
        <v>361</v>
      </c>
      <c r="F15">
        <f t="shared" si="1"/>
        <v>144</v>
      </c>
      <c r="G15">
        <f t="shared" si="3"/>
        <v>14.440000000000005</v>
      </c>
      <c r="I15">
        <f t="shared" si="2"/>
        <v>0.20388419984991163</v>
      </c>
    </row>
    <row r="16" spans="1:13" x14ac:dyDescent="0.25">
      <c r="A16" t="s">
        <v>12</v>
      </c>
      <c r="B16">
        <f>COUNT(B6:B15)</f>
        <v>10</v>
      </c>
    </row>
    <row r="17" spans="1:11" x14ac:dyDescent="0.25">
      <c r="A17" t="s">
        <v>13</v>
      </c>
      <c r="B17">
        <f t="shared" ref="B17:G17" si="4">SUM(B6:B15)</f>
        <v>95</v>
      </c>
      <c r="C17">
        <f t="shared" si="4"/>
        <v>82</v>
      </c>
      <c r="D17">
        <f t="shared" si="4"/>
        <v>911</v>
      </c>
      <c r="E17">
        <f t="shared" si="4"/>
        <v>1277</v>
      </c>
      <c r="F17">
        <f t="shared" si="4"/>
        <v>728</v>
      </c>
      <c r="G17">
        <f t="shared" si="4"/>
        <v>55.599999999999994</v>
      </c>
      <c r="I17">
        <f>SUM(I6:I15)</f>
        <v>9.0739652870494005</v>
      </c>
    </row>
    <row r="18" spans="1:11" x14ac:dyDescent="0.25">
      <c r="A18" s="1" t="s">
        <v>14</v>
      </c>
      <c r="B18">
        <f>B17/B16</f>
        <v>9.5</v>
      </c>
      <c r="C18">
        <f>C17/B16</f>
        <v>8.1999999999999993</v>
      </c>
    </row>
    <row r="19" spans="1:11" x14ac:dyDescent="0.25">
      <c r="A19" t="s">
        <v>15</v>
      </c>
      <c r="B19" t="s">
        <v>16</v>
      </c>
      <c r="C19">
        <f>((B16*D17)-(B17*C17))/((B16*E17)-(B17^2))</f>
        <v>0.35246995994659547</v>
      </c>
    </row>
    <row r="20" spans="1:11" x14ac:dyDescent="0.25">
      <c r="A20" t="s">
        <v>17</v>
      </c>
      <c r="B20" t="s">
        <v>16</v>
      </c>
      <c r="C20">
        <f>C18-C19*B18</f>
        <v>4.8515353805073422</v>
      </c>
    </row>
    <row r="22" spans="1:11" x14ac:dyDescent="0.25">
      <c r="A22" t="s">
        <v>0</v>
      </c>
    </row>
    <row r="23" spans="1:11" x14ac:dyDescent="0.25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18</v>
      </c>
      <c r="H23" t="s">
        <v>19</v>
      </c>
    </row>
    <row r="24" spans="1:11" x14ac:dyDescent="0.25">
      <c r="B24">
        <v>5</v>
      </c>
      <c r="C24">
        <v>0</v>
      </c>
      <c r="D24">
        <f>B24*C24</f>
        <v>0</v>
      </c>
      <c r="E24">
        <f>B24^2</f>
        <v>25</v>
      </c>
      <c r="F24">
        <f>C24^2</f>
        <v>0</v>
      </c>
      <c r="G24">
        <f>(C24-$C$36)^2</f>
        <v>90.25</v>
      </c>
      <c r="H24">
        <f>(C24-$B$38-$B$37*B24)^2</f>
        <v>3.6209435329434334</v>
      </c>
    </row>
    <row r="25" spans="1:11" x14ac:dyDescent="0.25">
      <c r="B25">
        <v>6</v>
      </c>
      <c r="C25">
        <v>2</v>
      </c>
      <c r="D25">
        <f t="shared" ref="D25:D33" si="5">B25*C25</f>
        <v>12</v>
      </c>
      <c r="E25">
        <f t="shared" ref="E25:F33" si="6">B25^2</f>
        <v>36</v>
      </c>
      <c r="F25">
        <f t="shared" si="6"/>
        <v>4</v>
      </c>
      <c r="G25">
        <f t="shared" ref="G25:G33" si="7">(C25-$C$36)^2</f>
        <v>56.25</v>
      </c>
      <c r="H25">
        <f t="shared" ref="H25:H33" si="8">(C25-$B$38-$B$37*B25)^2</f>
        <v>5.1846307126960403</v>
      </c>
    </row>
    <row r="26" spans="1:11" x14ac:dyDescent="0.25">
      <c r="B26">
        <v>7</v>
      </c>
      <c r="C26">
        <v>4</v>
      </c>
      <c r="D26">
        <f t="shared" si="5"/>
        <v>28</v>
      </c>
      <c r="E26">
        <f t="shared" si="6"/>
        <v>49</v>
      </c>
      <c r="F26">
        <f t="shared" si="6"/>
        <v>16</v>
      </c>
      <c r="G26">
        <f t="shared" si="7"/>
        <v>30.25</v>
      </c>
      <c r="H26">
        <f t="shared" si="8"/>
        <v>7.0282205889964287</v>
      </c>
    </row>
    <row r="27" spans="1:11" x14ac:dyDescent="0.25">
      <c r="B27">
        <v>6</v>
      </c>
      <c r="C27">
        <v>6</v>
      </c>
      <c r="D27">
        <f t="shared" si="5"/>
        <v>36</v>
      </c>
      <c r="E27">
        <f t="shared" si="6"/>
        <v>36</v>
      </c>
      <c r="F27">
        <f t="shared" si="6"/>
        <v>36</v>
      </c>
      <c r="G27">
        <f t="shared" si="7"/>
        <v>12.25</v>
      </c>
      <c r="H27">
        <f t="shared" si="8"/>
        <v>2.9688033745665261</v>
      </c>
      <c r="J27" t="s">
        <v>8</v>
      </c>
      <c r="K27">
        <f>SQRT(H35/(B34-2))</f>
        <v>2.7640257107155146</v>
      </c>
    </row>
    <row r="28" spans="1:11" x14ac:dyDescent="0.25">
      <c r="B28">
        <v>9</v>
      </c>
      <c r="C28">
        <v>9</v>
      </c>
      <c r="D28">
        <f t="shared" si="5"/>
        <v>81</v>
      </c>
      <c r="E28">
        <f t="shared" si="6"/>
        <v>81</v>
      </c>
      <c r="F28">
        <f t="shared" si="6"/>
        <v>81</v>
      </c>
      <c r="G28">
        <f t="shared" si="7"/>
        <v>0.25</v>
      </c>
      <c r="H28">
        <f t="shared" si="8"/>
        <v>5.7565472801614934</v>
      </c>
      <c r="J28" t="s">
        <v>9</v>
      </c>
      <c r="K28">
        <f>SQRT(G35/(B34-1))</f>
        <v>6.4506674934545432</v>
      </c>
    </row>
    <row r="29" spans="1:11" x14ac:dyDescent="0.25">
      <c r="B29">
        <v>8</v>
      </c>
      <c r="C29">
        <v>11</v>
      </c>
      <c r="D29">
        <f t="shared" si="5"/>
        <v>88</v>
      </c>
      <c r="E29">
        <f t="shared" si="6"/>
        <v>64</v>
      </c>
      <c r="F29">
        <f t="shared" si="6"/>
        <v>121</v>
      </c>
      <c r="G29">
        <f t="shared" si="7"/>
        <v>2.25</v>
      </c>
      <c r="H29">
        <f t="shared" si="8"/>
        <v>3.8999146006935415</v>
      </c>
      <c r="J29" t="s">
        <v>10</v>
      </c>
      <c r="K29">
        <f>SQRT((G35-H35)/G35)</f>
        <v>0.91476728487890457</v>
      </c>
    </row>
    <row r="30" spans="1:11" x14ac:dyDescent="0.25">
      <c r="B30">
        <v>7</v>
      </c>
      <c r="C30">
        <v>12</v>
      </c>
      <c r="D30">
        <f t="shared" si="5"/>
        <v>84</v>
      </c>
      <c r="E30">
        <f t="shared" si="6"/>
        <v>49</v>
      </c>
      <c r="F30">
        <f t="shared" si="6"/>
        <v>144</v>
      </c>
      <c r="G30">
        <f t="shared" si="7"/>
        <v>6.25</v>
      </c>
      <c r="H30">
        <f t="shared" si="8"/>
        <v>28.610954401946071</v>
      </c>
      <c r="J30" t="s">
        <v>11</v>
      </c>
      <c r="K30">
        <f>(G35-H35)/G35</f>
        <v>0.83679918548472298</v>
      </c>
    </row>
    <row r="31" spans="1:11" x14ac:dyDescent="0.25">
      <c r="B31">
        <v>10</v>
      </c>
      <c r="C31">
        <v>15</v>
      </c>
      <c r="D31">
        <f t="shared" si="5"/>
        <v>150</v>
      </c>
      <c r="E31">
        <f t="shared" si="6"/>
        <v>100</v>
      </c>
      <c r="F31">
        <f t="shared" si="6"/>
        <v>225</v>
      </c>
      <c r="G31">
        <f t="shared" si="7"/>
        <v>30.25</v>
      </c>
      <c r="H31">
        <f t="shared" si="8"/>
        <v>1.5045934475441227</v>
      </c>
    </row>
    <row r="32" spans="1:11" x14ac:dyDescent="0.25">
      <c r="B32">
        <v>12</v>
      </c>
      <c r="C32">
        <v>17</v>
      </c>
      <c r="D32">
        <f t="shared" si="5"/>
        <v>204</v>
      </c>
      <c r="E32">
        <f t="shared" si="6"/>
        <v>144</v>
      </c>
      <c r="F32">
        <f t="shared" si="6"/>
        <v>289</v>
      </c>
      <c r="G32">
        <f t="shared" si="7"/>
        <v>56.25</v>
      </c>
      <c r="H32">
        <f t="shared" si="8"/>
        <v>2.3152140158376975</v>
      </c>
    </row>
    <row r="33" spans="1:11" x14ac:dyDescent="0.25">
      <c r="B33">
        <v>12</v>
      </c>
      <c r="C33">
        <v>19</v>
      </c>
      <c r="D33">
        <f t="shared" si="5"/>
        <v>228</v>
      </c>
      <c r="E33">
        <f t="shared" si="6"/>
        <v>144</v>
      </c>
      <c r="F33">
        <f t="shared" si="6"/>
        <v>361</v>
      </c>
      <c r="G33">
        <f t="shared" si="7"/>
        <v>90.25</v>
      </c>
      <c r="H33">
        <f t="shared" si="8"/>
        <v>0.22888308058588858</v>
      </c>
    </row>
    <row r="34" spans="1:11" x14ac:dyDescent="0.25">
      <c r="A34" t="s">
        <v>20</v>
      </c>
      <c r="B34">
        <f>COUNT(B24:B33)</f>
        <v>10</v>
      </c>
    </row>
    <row r="35" spans="1:11" x14ac:dyDescent="0.25">
      <c r="A35" t="s">
        <v>21</v>
      </c>
      <c r="B35">
        <f>SUM(B24:B33)</f>
        <v>82</v>
      </c>
      <c r="C35">
        <f>SUM(C24:C33)</f>
        <v>95</v>
      </c>
      <c r="D35">
        <f t="shared" ref="D35:H35" si="9">SUM(D24:D33)</f>
        <v>911</v>
      </c>
      <c r="E35">
        <f t="shared" si="9"/>
        <v>728</v>
      </c>
      <c r="F35">
        <f t="shared" si="9"/>
        <v>1277</v>
      </c>
      <c r="G35">
        <f t="shared" si="9"/>
        <v>374.5</v>
      </c>
      <c r="H35">
        <f t="shared" si="9"/>
        <v>61.118705035971246</v>
      </c>
    </row>
    <row r="36" spans="1:11" x14ac:dyDescent="0.25">
      <c r="A36" t="s">
        <v>22</v>
      </c>
      <c r="B36">
        <f>B35/$B$34</f>
        <v>8.1999999999999993</v>
      </c>
      <c r="C36">
        <f t="shared" ref="C36:H36" si="10">C35/$B$34</f>
        <v>9.5</v>
      </c>
      <c r="D36">
        <f t="shared" si="10"/>
        <v>91.1</v>
      </c>
      <c r="E36">
        <f t="shared" si="10"/>
        <v>72.8</v>
      </c>
      <c r="F36">
        <f t="shared" si="10"/>
        <v>127.7</v>
      </c>
      <c r="G36">
        <f t="shared" si="10"/>
        <v>37.450000000000003</v>
      </c>
      <c r="H36">
        <f t="shared" si="10"/>
        <v>6.1118705035971246</v>
      </c>
    </row>
    <row r="37" spans="1:11" x14ac:dyDescent="0.25">
      <c r="A37" t="s">
        <v>23</v>
      </c>
      <c r="B37">
        <f>((B34*D35)-(B35*C35))/((B34*E35)-(B35^2))</f>
        <v>2.3741007194244603</v>
      </c>
    </row>
    <row r="38" spans="1:11" x14ac:dyDescent="0.25">
      <c r="A38" t="s">
        <v>17</v>
      </c>
      <c r="B38">
        <f>C36-B37*B36</f>
        <v>-9.9676258992805735</v>
      </c>
    </row>
    <row r="41" spans="1:11" x14ac:dyDescent="0.25">
      <c r="B41" t="s">
        <v>25</v>
      </c>
    </row>
    <row r="42" spans="1:11" x14ac:dyDescent="0.25">
      <c r="B42" t="s">
        <v>26</v>
      </c>
    </row>
    <row r="43" spans="1:11" x14ac:dyDescent="0.25">
      <c r="B43" t="s">
        <v>27</v>
      </c>
    </row>
    <row r="44" spans="1:11" x14ac:dyDescent="0.25">
      <c r="J44" t="s">
        <v>28</v>
      </c>
      <c r="K44" t="s">
        <v>29</v>
      </c>
    </row>
    <row r="45" spans="1:11" x14ac:dyDescent="0.25">
      <c r="C45" s="3" t="s">
        <v>1</v>
      </c>
      <c r="D45" s="3" t="s">
        <v>2</v>
      </c>
      <c r="E45" s="3" t="s">
        <v>4</v>
      </c>
      <c r="F45" s="3" t="s">
        <v>30</v>
      </c>
      <c r="G45" s="3" t="s">
        <v>31</v>
      </c>
      <c r="H45" s="3" t="s">
        <v>3</v>
      </c>
      <c r="I45" s="3" t="s">
        <v>32</v>
      </c>
      <c r="J45" s="3" t="s">
        <v>33</v>
      </c>
      <c r="K45" s="3" t="s">
        <v>18</v>
      </c>
    </row>
    <row r="46" spans="1:11" x14ac:dyDescent="0.25">
      <c r="C46" s="4">
        <v>0</v>
      </c>
      <c r="D46" s="4">
        <v>2.1</v>
      </c>
      <c r="E46" s="4">
        <f>C46^2</f>
        <v>0</v>
      </c>
      <c r="F46" s="4">
        <f>C46^3</f>
        <v>0</v>
      </c>
      <c r="G46" s="4">
        <f>C46^4</f>
        <v>0</v>
      </c>
      <c r="H46" s="4">
        <f>C46*D46</f>
        <v>0</v>
      </c>
      <c r="I46" s="4">
        <f>E46*D46</f>
        <v>0</v>
      </c>
      <c r="J46" s="5">
        <f>(D46-$F$73-$F$74*C46-$F$75*E46)^2</f>
        <v>0.14331632653061324</v>
      </c>
      <c r="K46" s="5">
        <f t="shared" ref="K46:K51" si="11">(D46-$D$54)^2</f>
        <v>544.44444444444434</v>
      </c>
    </row>
    <row r="47" spans="1:11" x14ac:dyDescent="0.25">
      <c r="C47" s="4">
        <v>1</v>
      </c>
      <c r="D47" s="4">
        <v>7.7</v>
      </c>
      <c r="E47" s="4">
        <f t="shared" ref="E47:E51" si="12">C47^2</f>
        <v>1</v>
      </c>
      <c r="F47" s="4">
        <f t="shared" ref="F47:F51" si="13">C47^3</f>
        <v>1</v>
      </c>
      <c r="G47" s="4">
        <f t="shared" ref="G47:G51" si="14">C47^4</f>
        <v>1</v>
      </c>
      <c r="H47" s="4">
        <f t="shared" ref="H47:H51" si="15">C47*D47</f>
        <v>7.7</v>
      </c>
      <c r="I47" s="4">
        <f t="shared" ref="I47:I51" si="16">E47*D47</f>
        <v>7.7</v>
      </c>
      <c r="J47" s="5">
        <f t="shared" ref="J47:J51" si="17">(D47-$F$73-$F$74*C47-$F$75*E47)^2</f>
        <v>1.0028591836734786</v>
      </c>
      <c r="K47" s="5">
        <f t="shared" si="11"/>
        <v>314.47111111111116</v>
      </c>
    </row>
    <row r="48" spans="1:11" x14ac:dyDescent="0.25">
      <c r="C48" s="4">
        <v>2</v>
      </c>
      <c r="D48" s="4">
        <v>13.6</v>
      </c>
      <c r="E48" s="4">
        <f t="shared" si="12"/>
        <v>4</v>
      </c>
      <c r="F48" s="4">
        <f t="shared" si="13"/>
        <v>8</v>
      </c>
      <c r="G48" s="4">
        <f t="shared" si="14"/>
        <v>16</v>
      </c>
      <c r="H48" s="4">
        <f t="shared" si="15"/>
        <v>27.2</v>
      </c>
      <c r="I48" s="4">
        <f t="shared" si="16"/>
        <v>54.4</v>
      </c>
      <c r="J48" s="5">
        <f t="shared" si="17"/>
        <v>1.0815999999999852</v>
      </c>
      <c r="K48" s="5">
        <f t="shared" si="11"/>
        <v>140.0277777777778</v>
      </c>
    </row>
    <row r="49" spans="1:11" x14ac:dyDescent="0.25">
      <c r="C49" s="4">
        <v>3</v>
      </c>
      <c r="D49" s="4">
        <v>27.2</v>
      </c>
      <c r="E49" s="4">
        <f t="shared" si="12"/>
        <v>9</v>
      </c>
      <c r="F49" s="4">
        <f t="shared" si="13"/>
        <v>27</v>
      </c>
      <c r="G49" s="4">
        <f t="shared" si="14"/>
        <v>81</v>
      </c>
      <c r="H49" s="4">
        <f t="shared" si="15"/>
        <v>81.599999999999994</v>
      </c>
      <c r="I49" s="4">
        <f t="shared" si="16"/>
        <v>244.79999999999998</v>
      </c>
      <c r="J49" s="5">
        <f t="shared" si="17"/>
        <v>0.80486530612244833</v>
      </c>
      <c r="K49" s="5">
        <f t="shared" si="11"/>
        <v>3.1211111111111078</v>
      </c>
    </row>
    <row r="50" spans="1:11" x14ac:dyDescent="0.25">
      <c r="C50" s="4">
        <v>4</v>
      </c>
      <c r="D50" s="4">
        <v>40.9</v>
      </c>
      <c r="E50" s="4">
        <f t="shared" si="12"/>
        <v>16</v>
      </c>
      <c r="F50" s="4">
        <f t="shared" si="13"/>
        <v>64</v>
      </c>
      <c r="G50" s="4">
        <f t="shared" si="14"/>
        <v>256</v>
      </c>
      <c r="H50" s="4">
        <f t="shared" si="15"/>
        <v>163.6</v>
      </c>
      <c r="I50" s="4">
        <f t="shared" si="16"/>
        <v>654.4</v>
      </c>
      <c r="J50" s="5">
        <f t="shared" si="17"/>
        <v>0.6195938775510208</v>
      </c>
      <c r="K50" s="5">
        <f t="shared" si="11"/>
        <v>239.21777777777771</v>
      </c>
    </row>
    <row r="51" spans="1:11" x14ac:dyDescent="0.25">
      <c r="C51" s="4">
        <v>5</v>
      </c>
      <c r="D51" s="4">
        <v>61.1</v>
      </c>
      <c r="E51" s="4">
        <f t="shared" si="12"/>
        <v>25</v>
      </c>
      <c r="F51" s="4">
        <f t="shared" si="13"/>
        <v>125</v>
      </c>
      <c r="G51" s="4">
        <f t="shared" si="14"/>
        <v>625</v>
      </c>
      <c r="H51" s="4">
        <f t="shared" si="15"/>
        <v>305.5</v>
      </c>
      <c r="I51" s="4">
        <f t="shared" si="16"/>
        <v>1527.5</v>
      </c>
      <c r="J51" s="5">
        <f t="shared" si="17"/>
        <v>9.4336734693873062E-2</v>
      </c>
      <c r="K51" s="5">
        <f t="shared" si="11"/>
        <v>1272.1111111111115</v>
      </c>
    </row>
    <row r="52" spans="1:11" x14ac:dyDescent="0.25">
      <c r="A52" t="s">
        <v>34</v>
      </c>
      <c r="B52">
        <f>COUNT(C46:C51)</f>
        <v>6</v>
      </c>
    </row>
    <row r="53" spans="1:11" x14ac:dyDescent="0.25">
      <c r="B53" s="6" t="s">
        <v>35</v>
      </c>
      <c r="C53" s="6">
        <f>SUM(C46:C51)</f>
        <v>15</v>
      </c>
      <c r="D53" s="6">
        <f t="shared" ref="D53:J53" si="18">SUM(D46:D51)</f>
        <v>152.6</v>
      </c>
      <c r="E53" s="6">
        <f t="shared" si="18"/>
        <v>55</v>
      </c>
      <c r="F53" s="6">
        <f t="shared" si="18"/>
        <v>225</v>
      </c>
      <c r="G53" s="6">
        <f t="shared" si="18"/>
        <v>979</v>
      </c>
      <c r="H53" s="6">
        <f t="shared" si="18"/>
        <v>585.6</v>
      </c>
      <c r="I53" s="6">
        <f t="shared" si="18"/>
        <v>2488.8000000000002</v>
      </c>
      <c r="J53" s="6">
        <f t="shared" si="18"/>
        <v>3.7465714285714191</v>
      </c>
      <c r="K53" s="6">
        <f>SUM(K46:K51)</f>
        <v>2513.3933333333334</v>
      </c>
    </row>
    <row r="54" spans="1:11" x14ac:dyDescent="0.25">
      <c r="B54" t="s">
        <v>36</v>
      </c>
      <c r="C54">
        <f>AVERAGE(C46:C51)</f>
        <v>2.5</v>
      </c>
      <c r="D54">
        <f>AVERAGE(D46:D51)</f>
        <v>25.433333333333334</v>
      </c>
    </row>
    <row r="56" spans="1:11" x14ac:dyDescent="0.25">
      <c r="B56" t="s">
        <v>37</v>
      </c>
      <c r="F56" s="7"/>
      <c r="G56" s="7"/>
      <c r="H56" s="7"/>
      <c r="I56" s="7"/>
      <c r="J56" s="8" t="s">
        <v>8</v>
      </c>
      <c r="K56" s="8">
        <f>SQRT(J53/(B52-(2+1)))</f>
        <v>1.1175227706213149</v>
      </c>
    </row>
    <row r="57" spans="1:11" x14ac:dyDescent="0.25">
      <c r="B57" t="s">
        <v>38</v>
      </c>
      <c r="F57" s="7"/>
      <c r="G57" s="7"/>
      <c r="H57" s="7"/>
      <c r="I57" s="7"/>
      <c r="J57" s="8" t="s">
        <v>11</v>
      </c>
      <c r="K57" s="8">
        <f>(K53-J53)/K53</f>
        <v>0.99850935729840484</v>
      </c>
    </row>
    <row r="58" spans="1:11" x14ac:dyDescent="0.25">
      <c r="F58" s="7"/>
      <c r="G58" s="7"/>
      <c r="H58" s="7"/>
      <c r="I58" s="7"/>
      <c r="J58" s="8" t="s">
        <v>10</v>
      </c>
      <c r="K58" s="8">
        <f>SQRT((K53-J53)/K53)</f>
        <v>0.9992544006900369</v>
      </c>
    </row>
    <row r="60" spans="1:11" x14ac:dyDescent="0.25">
      <c r="A60" t="s">
        <v>39</v>
      </c>
    </row>
    <row r="62" spans="1:11" x14ac:dyDescent="0.25">
      <c r="B62" s="9">
        <v>6</v>
      </c>
      <c r="C62" s="9">
        <v>15</v>
      </c>
      <c r="D62" s="9">
        <v>55</v>
      </c>
      <c r="E62" s="10">
        <v>152.6</v>
      </c>
    </row>
    <row r="63" spans="1:11" x14ac:dyDescent="0.25">
      <c r="A63" t="s">
        <v>40</v>
      </c>
      <c r="B63" s="9">
        <v>15</v>
      </c>
      <c r="C63" s="9">
        <v>55</v>
      </c>
      <c r="D63" s="9">
        <v>225</v>
      </c>
      <c r="E63" s="10">
        <v>585.6</v>
      </c>
    </row>
    <row r="64" spans="1:11" x14ac:dyDescent="0.25">
      <c r="B64" s="9">
        <v>55</v>
      </c>
      <c r="C64" s="9">
        <v>225</v>
      </c>
      <c r="D64" s="9">
        <v>979</v>
      </c>
      <c r="E64" s="10">
        <v>2488.8000000000002</v>
      </c>
    </row>
    <row r="66" spans="1:13" x14ac:dyDescent="0.25">
      <c r="B66" s="7">
        <v>6</v>
      </c>
      <c r="C66" s="7">
        <v>15</v>
      </c>
      <c r="D66" s="7">
        <v>55</v>
      </c>
      <c r="E66" s="7">
        <v>152.6</v>
      </c>
    </row>
    <row r="67" spans="1:13" x14ac:dyDescent="0.25">
      <c r="A67" t="s">
        <v>41</v>
      </c>
      <c r="B67" s="7">
        <f>-($B$63/$B$62)*B62+B63</f>
        <v>0</v>
      </c>
      <c r="C67" s="7">
        <f t="shared" ref="C67:E67" si="19">-($B$63/$B$62)*C62+C63</f>
        <v>17.5</v>
      </c>
      <c r="D67" s="7">
        <f t="shared" si="19"/>
        <v>87.5</v>
      </c>
      <c r="E67" s="7">
        <f t="shared" si="19"/>
        <v>204.10000000000002</v>
      </c>
    </row>
    <row r="68" spans="1:13" x14ac:dyDescent="0.25">
      <c r="B68">
        <f>-($B$64/$B$62)*B62+B64</f>
        <v>0</v>
      </c>
      <c r="C68">
        <f>-($B$64/$B$62)*C62+C64</f>
        <v>87.5</v>
      </c>
      <c r="D68">
        <f t="shared" ref="D68:E68" si="20">-($B$64/$B$62)*D62+D64</f>
        <v>474.83333333333337</v>
      </c>
      <c r="E68">
        <f t="shared" si="20"/>
        <v>1089.9666666666669</v>
      </c>
    </row>
    <row r="70" spans="1:13" x14ac:dyDescent="0.25">
      <c r="B70" s="7">
        <v>6</v>
      </c>
      <c r="C70" s="7">
        <v>15</v>
      </c>
      <c r="D70" s="7">
        <v>55</v>
      </c>
      <c r="E70" s="7">
        <v>152.6</v>
      </c>
    </row>
    <row r="71" spans="1:13" x14ac:dyDescent="0.25">
      <c r="A71" t="s">
        <v>42</v>
      </c>
      <c r="B71">
        <v>0</v>
      </c>
      <c r="C71">
        <v>17.5</v>
      </c>
      <c r="D71">
        <v>87.5</v>
      </c>
      <c r="E71">
        <v>204.10000000000002</v>
      </c>
    </row>
    <row r="72" spans="1:13" x14ac:dyDescent="0.25">
      <c r="B72">
        <v>0</v>
      </c>
      <c r="C72">
        <f>-($C$68/$C$67)*C67+C68</f>
        <v>0</v>
      </c>
      <c r="D72">
        <f t="shared" ref="D72:E72" si="21">-($C$68/$C$67)*D67+D68</f>
        <v>37.333333333333371</v>
      </c>
      <c r="E72">
        <f t="shared" si="21"/>
        <v>69.466666666666811</v>
      </c>
    </row>
    <row r="73" spans="1:13" x14ac:dyDescent="0.25">
      <c r="E73" t="s">
        <v>17</v>
      </c>
      <c r="F73">
        <f>(E70-D70*F75-C70*F74)/B70</f>
        <v>2.47857142857143</v>
      </c>
    </row>
    <row r="74" spans="1:13" x14ac:dyDescent="0.25">
      <c r="E74" t="s">
        <v>23</v>
      </c>
      <c r="F74">
        <f>(E71-D71*F75)/C71</f>
        <v>2.359285714285706</v>
      </c>
    </row>
    <row r="75" spans="1:13" x14ac:dyDescent="0.25">
      <c r="E75" t="s">
        <v>43</v>
      </c>
      <c r="F75">
        <f>E72/D72</f>
        <v>1.8607142857142878</v>
      </c>
    </row>
    <row r="77" spans="1:13" x14ac:dyDescent="0.25">
      <c r="A77" t="s">
        <v>44</v>
      </c>
    </row>
    <row r="78" spans="1:13" x14ac:dyDescent="0.25">
      <c r="L78" t="s">
        <v>45</v>
      </c>
      <c r="M78" t="s">
        <v>29</v>
      </c>
    </row>
    <row r="79" spans="1:13" x14ac:dyDescent="0.25">
      <c r="D79" s="11" t="s">
        <v>46</v>
      </c>
      <c r="E79" s="11" t="s">
        <v>47</v>
      </c>
      <c r="F79" s="11" t="s">
        <v>48</v>
      </c>
      <c r="G79" s="11" t="s">
        <v>49</v>
      </c>
      <c r="H79" s="11" t="s">
        <v>50</v>
      </c>
      <c r="I79" s="11" t="s">
        <v>51</v>
      </c>
      <c r="J79" s="11" t="s">
        <v>52</v>
      </c>
      <c r="K79" s="11" t="s">
        <v>53</v>
      </c>
      <c r="L79" s="11" t="s">
        <v>54</v>
      </c>
      <c r="M79" s="11" t="s">
        <v>18</v>
      </c>
    </row>
    <row r="80" spans="1:13" x14ac:dyDescent="0.25">
      <c r="D80" s="12">
        <v>0</v>
      </c>
      <c r="E80" s="12">
        <v>0</v>
      </c>
      <c r="F80" s="12">
        <v>5</v>
      </c>
      <c r="G80" s="12">
        <f>D80^2</f>
        <v>0</v>
      </c>
      <c r="H80" s="12">
        <f>E80^2</f>
        <v>0</v>
      </c>
      <c r="I80" s="12">
        <f>D80*E80</f>
        <v>0</v>
      </c>
      <c r="J80" s="12">
        <f>D80*F80</f>
        <v>0</v>
      </c>
      <c r="K80" s="12">
        <f>E80*F80</f>
        <v>0</v>
      </c>
      <c r="L80" s="12">
        <f>(F80-$I$102-$I$103*D80-$I$104*E80)^2</f>
        <v>7.0997481469891062E-30</v>
      </c>
      <c r="M80" s="12">
        <f>(F80-$F$89)^2</f>
        <v>16</v>
      </c>
    </row>
    <row r="81" spans="2:14" x14ac:dyDescent="0.25">
      <c r="D81" s="12">
        <v>2</v>
      </c>
      <c r="E81" s="12">
        <v>1</v>
      </c>
      <c r="F81" s="12">
        <v>10</v>
      </c>
      <c r="G81" s="12">
        <f t="shared" ref="G81:H85" si="22">D81^2</f>
        <v>4</v>
      </c>
      <c r="H81" s="12">
        <f t="shared" si="22"/>
        <v>1</v>
      </c>
      <c r="I81" s="12">
        <f t="shared" ref="I81:I85" si="23">D81*E81</f>
        <v>2</v>
      </c>
      <c r="J81" s="12">
        <f t="shared" ref="J81:J85" si="24">D81*F81</f>
        <v>20</v>
      </c>
      <c r="K81" s="12">
        <f t="shared" ref="K81:K85" si="25">E81*F81</f>
        <v>10</v>
      </c>
      <c r="L81" s="12">
        <f t="shared" ref="L81:L85" si="26">(F81-$I$102-$I$103*D81-$I$104*E81)^2</f>
        <v>7.0997481469891062E-30</v>
      </c>
      <c r="M81" s="12">
        <f t="shared" ref="M81:M85" si="27">(F81-$F$89)^2</f>
        <v>1</v>
      </c>
    </row>
    <row r="82" spans="2:14" x14ac:dyDescent="0.25">
      <c r="D82" s="12">
        <v>2.5</v>
      </c>
      <c r="E82" s="12">
        <v>2</v>
      </c>
      <c r="F82" s="12">
        <v>9</v>
      </c>
      <c r="G82" s="12">
        <f t="shared" si="22"/>
        <v>6.25</v>
      </c>
      <c r="H82" s="12">
        <f t="shared" si="22"/>
        <v>4</v>
      </c>
      <c r="I82" s="12">
        <f t="shared" si="23"/>
        <v>5</v>
      </c>
      <c r="J82" s="12">
        <f t="shared" si="24"/>
        <v>22.5</v>
      </c>
      <c r="K82" s="12">
        <f t="shared" si="25"/>
        <v>18</v>
      </c>
      <c r="L82" s="12">
        <f t="shared" si="26"/>
        <v>7.8886090522101181E-31</v>
      </c>
      <c r="M82" s="12">
        <f t="shared" si="27"/>
        <v>0</v>
      </c>
    </row>
    <row r="83" spans="2:14" x14ac:dyDescent="0.25">
      <c r="D83" s="12">
        <v>1</v>
      </c>
      <c r="E83" s="12">
        <v>3</v>
      </c>
      <c r="F83" s="12">
        <v>0</v>
      </c>
      <c r="G83" s="12">
        <f t="shared" si="22"/>
        <v>1</v>
      </c>
      <c r="H83" s="12">
        <f t="shared" si="22"/>
        <v>9</v>
      </c>
      <c r="I83" s="12">
        <f t="shared" si="23"/>
        <v>3</v>
      </c>
      <c r="J83" s="12">
        <f t="shared" si="24"/>
        <v>0</v>
      </c>
      <c r="K83" s="12">
        <f t="shared" si="25"/>
        <v>0</v>
      </c>
      <c r="L83" s="12">
        <f t="shared" si="26"/>
        <v>3.1554436208840472E-30</v>
      </c>
      <c r="M83" s="12">
        <f t="shared" si="27"/>
        <v>81</v>
      </c>
    </row>
    <row r="84" spans="2:14" x14ac:dyDescent="0.25">
      <c r="D84" s="12">
        <v>4</v>
      </c>
      <c r="E84" s="12">
        <v>6</v>
      </c>
      <c r="F84" s="12">
        <v>3</v>
      </c>
      <c r="G84" s="12">
        <f t="shared" si="22"/>
        <v>16</v>
      </c>
      <c r="H84" s="12">
        <f t="shared" si="22"/>
        <v>36</v>
      </c>
      <c r="I84" s="12">
        <f t="shared" si="23"/>
        <v>24</v>
      </c>
      <c r="J84" s="12">
        <f t="shared" si="24"/>
        <v>12</v>
      </c>
      <c r="K84" s="12">
        <f t="shared" si="25"/>
        <v>18</v>
      </c>
      <c r="L84" s="12">
        <f t="shared" si="26"/>
        <v>1.2621774483536189E-29</v>
      </c>
      <c r="M84" s="12">
        <f t="shared" si="27"/>
        <v>36</v>
      </c>
    </row>
    <row r="85" spans="2:14" x14ac:dyDescent="0.25">
      <c r="D85" s="12">
        <v>7</v>
      </c>
      <c r="E85" s="12">
        <v>2</v>
      </c>
      <c r="F85" s="12">
        <v>27</v>
      </c>
      <c r="G85" s="12">
        <f t="shared" si="22"/>
        <v>49</v>
      </c>
      <c r="H85" s="12">
        <f t="shared" si="22"/>
        <v>4</v>
      </c>
      <c r="I85" s="12">
        <f t="shared" si="23"/>
        <v>14</v>
      </c>
      <c r="J85" s="12">
        <f t="shared" si="24"/>
        <v>189</v>
      </c>
      <c r="K85" s="12">
        <f t="shared" si="25"/>
        <v>54</v>
      </c>
      <c r="L85" s="12">
        <f t="shared" si="26"/>
        <v>5.0487097934144756E-29</v>
      </c>
      <c r="M85" s="12">
        <f t="shared" si="27"/>
        <v>324</v>
      </c>
    </row>
    <row r="86" spans="2:14" x14ac:dyDescent="0.25">
      <c r="B86" t="s">
        <v>34</v>
      </c>
      <c r="C86">
        <f>COUNT(D80:D85)</f>
        <v>6</v>
      </c>
    </row>
    <row r="87" spans="2:14" x14ac:dyDescent="0.25">
      <c r="B87" t="s">
        <v>55</v>
      </c>
      <c r="C87">
        <v>3</v>
      </c>
    </row>
    <row r="88" spans="2:14" x14ac:dyDescent="0.25">
      <c r="C88" s="13" t="s">
        <v>56</v>
      </c>
      <c r="D88" s="13">
        <f>SUM(D80:D85)</f>
        <v>16.5</v>
      </c>
      <c r="E88" s="13">
        <f t="shared" ref="E88:K88" si="28">SUM(E80:E85)</f>
        <v>14</v>
      </c>
      <c r="F88" s="13">
        <f t="shared" si="28"/>
        <v>54</v>
      </c>
      <c r="G88" s="13">
        <f t="shared" si="28"/>
        <v>76.25</v>
      </c>
      <c r="H88" s="13">
        <f t="shared" si="28"/>
        <v>54</v>
      </c>
      <c r="I88" s="13">
        <f t="shared" si="28"/>
        <v>48</v>
      </c>
      <c r="J88" s="13">
        <f t="shared" si="28"/>
        <v>243.5</v>
      </c>
      <c r="K88" s="13">
        <f t="shared" si="28"/>
        <v>100</v>
      </c>
      <c r="L88" s="14">
        <f>SUM(L80:L85)</f>
        <v>8.1252673237764216E-29</v>
      </c>
      <c r="M88" s="13">
        <f>SUM(M80:M85)</f>
        <v>458</v>
      </c>
    </row>
    <row r="89" spans="2:14" x14ac:dyDescent="0.25">
      <c r="C89" t="s">
        <v>36</v>
      </c>
      <c r="D89">
        <f>AVERAGE(D80:D85)</f>
        <v>2.75</v>
      </c>
      <c r="E89">
        <f t="shared" ref="E89:F89" si="29">AVERAGE(E80:E85)</f>
        <v>2.3333333333333335</v>
      </c>
      <c r="F89">
        <f t="shared" si="29"/>
        <v>9</v>
      </c>
    </row>
    <row r="90" spans="2:14" x14ac:dyDescent="0.25">
      <c r="J90" s="15" t="s">
        <v>8</v>
      </c>
      <c r="K90" s="15">
        <f>SQRT(L88/(C86-(C87+1)))</f>
        <v>6.3738792441402673E-15</v>
      </c>
    </row>
    <row r="91" spans="2:14" x14ac:dyDescent="0.25">
      <c r="E91" s="9">
        <v>6</v>
      </c>
      <c r="F91" s="9">
        <f>D88</f>
        <v>16.5</v>
      </c>
      <c r="G91" s="9">
        <f>E88</f>
        <v>14</v>
      </c>
      <c r="H91" s="10">
        <f>F88</f>
        <v>54</v>
      </c>
      <c r="J91" s="15" t="s">
        <v>11</v>
      </c>
      <c r="K91" s="16">
        <f>(M88-L88)/M88</f>
        <v>1</v>
      </c>
    </row>
    <row r="92" spans="2:14" x14ac:dyDescent="0.25">
      <c r="E92" s="9">
        <f>D88</f>
        <v>16.5</v>
      </c>
      <c r="F92" s="9">
        <f>G88</f>
        <v>76.25</v>
      </c>
      <c r="G92" s="9">
        <f>I88</f>
        <v>48</v>
      </c>
      <c r="H92" s="10">
        <f>J88</f>
        <v>243.5</v>
      </c>
      <c r="J92" s="15" t="s">
        <v>10</v>
      </c>
      <c r="K92" s="15">
        <f>SQRT((M88-L88)/M88)</f>
        <v>1</v>
      </c>
    </row>
    <row r="93" spans="2:14" x14ac:dyDescent="0.25">
      <c r="E93" s="9">
        <f>E88</f>
        <v>14</v>
      </c>
      <c r="F93" s="9">
        <f>I88</f>
        <v>48</v>
      </c>
      <c r="G93" s="9">
        <f>H88</f>
        <v>54</v>
      </c>
      <c r="H93" s="10">
        <f>K88</f>
        <v>100</v>
      </c>
      <c r="J93" s="7"/>
      <c r="K93" s="7"/>
    </row>
    <row r="95" spans="2:14" x14ac:dyDescent="0.25">
      <c r="E95" s="7">
        <v>6</v>
      </c>
      <c r="F95" s="7">
        <v>16.5</v>
      </c>
      <c r="G95" s="7">
        <v>14</v>
      </c>
      <c r="H95" s="7">
        <v>54</v>
      </c>
      <c r="L95">
        <v>17.190000000000001</v>
      </c>
      <c r="N95" t="s">
        <v>57</v>
      </c>
    </row>
    <row r="96" spans="2:14" x14ac:dyDescent="0.25">
      <c r="D96" t="s">
        <v>41</v>
      </c>
      <c r="E96">
        <f>-($E$92/$E$91)*E91+E92</f>
        <v>0</v>
      </c>
      <c r="F96">
        <f t="shared" ref="F96:H96" si="30">-($E$92/$E$91)*F91+F92</f>
        <v>30.875</v>
      </c>
      <c r="G96">
        <f t="shared" si="30"/>
        <v>9.5</v>
      </c>
      <c r="H96">
        <f t="shared" si="30"/>
        <v>95</v>
      </c>
      <c r="L96">
        <v>17.16</v>
      </c>
      <c r="M96" t="s">
        <v>58</v>
      </c>
      <c r="N96" t="s">
        <v>59</v>
      </c>
    </row>
    <row r="97" spans="4:9" x14ac:dyDescent="0.25">
      <c r="E97">
        <f>-($E$93/$E$91)*E91+E93</f>
        <v>0</v>
      </c>
      <c r="F97">
        <f t="shared" ref="F97:G97" si="31">-($E$93/$E$91)*F91+F93</f>
        <v>9.5</v>
      </c>
      <c r="G97">
        <f t="shared" si="31"/>
        <v>21.333333333333329</v>
      </c>
      <c r="H97">
        <f>-($E$93/$E$91)*H91+H93</f>
        <v>-26.000000000000014</v>
      </c>
    </row>
    <row r="99" spans="4:9" x14ac:dyDescent="0.25">
      <c r="E99" s="7">
        <v>6</v>
      </c>
      <c r="F99" s="7">
        <v>16.5</v>
      </c>
      <c r="G99" s="7">
        <v>14</v>
      </c>
      <c r="H99" s="7">
        <v>54</v>
      </c>
    </row>
    <row r="100" spans="4:9" x14ac:dyDescent="0.25">
      <c r="D100" t="s">
        <v>42</v>
      </c>
      <c r="E100">
        <v>0</v>
      </c>
      <c r="F100">
        <v>30.875</v>
      </c>
      <c r="G100">
        <v>9.5</v>
      </c>
      <c r="H100">
        <v>95</v>
      </c>
    </row>
    <row r="101" spans="4:9" x14ac:dyDescent="0.25">
      <c r="E101">
        <v>0</v>
      </c>
      <c r="F101">
        <f>-($F$97/$F$96)*F96+F97</f>
        <v>0</v>
      </c>
      <c r="G101">
        <f t="shared" ref="G101:H101" si="32">-($F$97/$F$96)*G96+G97</f>
        <v>18.410256410256405</v>
      </c>
      <c r="H101">
        <f t="shared" si="32"/>
        <v>-55.230769230769248</v>
      </c>
    </row>
    <row r="102" spans="4:9" x14ac:dyDescent="0.25">
      <c r="H102" s="17" t="s">
        <v>17</v>
      </c>
      <c r="I102" s="17">
        <f>(H99-G99*I104-F99*I103)/E99</f>
        <v>5.0000000000000027</v>
      </c>
    </row>
    <row r="103" spans="4:9" x14ac:dyDescent="0.25">
      <c r="H103" s="17" t="s">
        <v>23</v>
      </c>
      <c r="I103" s="17">
        <f>(H100-G100*I104)/F100</f>
        <v>4.0000000000000009</v>
      </c>
    </row>
    <row r="104" spans="4:9" x14ac:dyDescent="0.25">
      <c r="H104" s="17" t="s">
        <v>43</v>
      </c>
      <c r="I104" s="17">
        <f>H101/G101</f>
        <v>-3.0000000000000018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2019-04-21T14:42:13Z</dcterms:created>
  <dcterms:modified xsi:type="dcterms:W3CDTF">2019-04-21T14:43:13Z</dcterms:modified>
</cp:coreProperties>
</file>