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METNUM\"/>
    </mc:Choice>
  </mc:AlternateContent>
  <bookViews>
    <workbookView xWindow="0" yWindow="0" windowWidth="13845" windowHeight="7080" firstSheet="6" activeTab="10"/>
  </bookViews>
  <sheets>
    <sheet name="NAIVE GAUSS" sheetId="1" r:id="rId1"/>
    <sheet name="METODE BARU" sheetId="2" r:id="rId2"/>
    <sheet name="METODE LU" sheetId="3" r:id="rId3"/>
    <sheet name="METODE LU 2" sheetId="4" r:id="rId4"/>
    <sheet name="METODE ITERASI" sheetId="5" r:id="rId5"/>
    <sheet name="METODE REGRESI LINEAR" sheetId="6" r:id="rId6"/>
    <sheet name="INTERPOLASI KUADRATIK" sheetId="9" r:id="rId7"/>
    <sheet name="POLINOM" sheetId="10" r:id="rId8"/>
    <sheet name="LAGRANGE" sheetId="11" r:id="rId9"/>
    <sheet name="Forward Taylor" sheetId="12" r:id="rId10"/>
    <sheet name="Ricardson Extrapolation" sheetId="1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2" l="1"/>
  <c r="E37" i="12"/>
  <c r="C37" i="12"/>
  <c r="C36" i="12"/>
  <c r="G30" i="12"/>
  <c r="D29" i="12"/>
  <c r="G29" i="12" s="1"/>
  <c r="D30" i="12"/>
  <c r="D31" i="12"/>
  <c r="D32" i="12"/>
  <c r="D28" i="12"/>
  <c r="G28" i="12" s="1"/>
  <c r="C26" i="12"/>
  <c r="E25" i="12"/>
  <c r="E24" i="12"/>
  <c r="C24" i="12"/>
  <c r="G32" i="12"/>
  <c r="G31" i="12"/>
  <c r="C25" i="12"/>
  <c r="F12" i="13"/>
  <c r="C15" i="13" s="1"/>
  <c r="C16" i="13" s="1"/>
  <c r="F11" i="13"/>
  <c r="C19" i="13" s="1"/>
  <c r="F10" i="13"/>
  <c r="F9" i="13"/>
  <c r="F8" i="13"/>
  <c r="I15" i="13"/>
  <c r="H21" i="12"/>
  <c r="F7" i="12"/>
  <c r="F8" i="12"/>
  <c r="F9" i="12"/>
  <c r="F10" i="12"/>
  <c r="F11" i="12"/>
  <c r="E18" i="12" s="1"/>
  <c r="E19" i="12" s="1"/>
  <c r="C40" i="12" l="1"/>
  <c r="C41" i="12" s="1"/>
  <c r="E40" i="12"/>
  <c r="E41" i="12" s="1"/>
  <c r="E36" i="12"/>
  <c r="D36" i="12"/>
  <c r="D40" i="12"/>
  <c r="D41" i="12" s="1"/>
  <c r="C22" i="13"/>
  <c r="C20" i="13"/>
  <c r="C18" i="12"/>
  <c r="C19" i="12" s="1"/>
  <c r="D18" i="12"/>
  <c r="D19" i="12" s="1"/>
  <c r="E14" i="12"/>
  <c r="E15" i="12" s="1"/>
  <c r="C14" i="12"/>
  <c r="C15" i="12" s="1"/>
  <c r="D14" i="12"/>
  <c r="D15" i="12" s="1"/>
  <c r="D7" i="11"/>
  <c r="D6" i="11"/>
  <c r="C3" i="11"/>
  <c r="C4" i="11"/>
  <c r="C2" i="11"/>
  <c r="C7" i="10"/>
  <c r="F2" i="10"/>
  <c r="E3" i="10"/>
  <c r="E2" i="10"/>
  <c r="D2" i="10"/>
  <c r="D3" i="10"/>
  <c r="D4" i="10"/>
  <c r="C5" i="10"/>
  <c r="C4" i="10"/>
  <c r="C3" i="10"/>
  <c r="C2" i="10"/>
  <c r="C6" i="9"/>
  <c r="D4" i="9"/>
  <c r="D3" i="9"/>
  <c r="D2" i="9"/>
  <c r="C3" i="9"/>
  <c r="C4" i="9"/>
  <c r="C2" i="9"/>
  <c r="C13" i="6" l="1"/>
  <c r="C14" i="6"/>
  <c r="C16" i="6"/>
  <c r="C19" i="6" l="1"/>
  <c r="C15" i="6"/>
  <c r="C17" i="6"/>
  <c r="G4" i="6"/>
  <c r="G5" i="6"/>
  <c r="G6" i="6"/>
  <c r="G7" i="6"/>
  <c r="G8" i="6"/>
  <c r="G9" i="6"/>
  <c r="G3" i="6"/>
  <c r="H4" i="6"/>
  <c r="H5" i="6"/>
  <c r="H6" i="6"/>
  <c r="H7" i="6"/>
  <c r="H8" i="6"/>
  <c r="H9" i="6"/>
  <c r="H3" i="6"/>
  <c r="C11" i="6"/>
  <c r="D11" i="6"/>
  <c r="E11" i="6"/>
  <c r="F11" i="6"/>
  <c r="B11" i="6"/>
  <c r="B10" i="6"/>
  <c r="C10" i="6"/>
  <c r="H10" i="6" l="1"/>
  <c r="C18" i="6" s="1"/>
  <c r="G10" i="6"/>
  <c r="F4" i="6" l="1"/>
  <c r="F5" i="6"/>
  <c r="F6" i="6"/>
  <c r="F7" i="6"/>
  <c r="F8" i="6"/>
  <c r="F9" i="6"/>
  <c r="F3" i="6"/>
  <c r="E4" i="6"/>
  <c r="E5" i="6"/>
  <c r="E6" i="6"/>
  <c r="E7" i="6"/>
  <c r="E8" i="6"/>
  <c r="E9" i="6"/>
  <c r="E3" i="6"/>
  <c r="D4" i="6"/>
  <c r="D5" i="6"/>
  <c r="D6" i="6"/>
  <c r="D7" i="6"/>
  <c r="D8" i="6"/>
  <c r="D9" i="6"/>
  <c r="D3" i="6"/>
  <c r="L14" i="5"/>
  <c r="M14" i="5"/>
  <c r="N14" i="5"/>
  <c r="L15" i="5"/>
  <c r="M15" i="5"/>
  <c r="N15" i="5"/>
  <c r="L16" i="5"/>
  <c r="M16" i="5"/>
  <c r="N16" i="5"/>
  <c r="K16" i="5"/>
  <c r="K15" i="5"/>
  <c r="K14" i="5"/>
  <c r="C14" i="5"/>
  <c r="M11" i="5"/>
  <c r="M10" i="5"/>
  <c r="M9" i="5"/>
  <c r="N11" i="5"/>
  <c r="L11" i="5"/>
  <c r="K11" i="5"/>
  <c r="L10" i="5"/>
  <c r="L9" i="5"/>
  <c r="K10" i="5"/>
  <c r="K9" i="5"/>
  <c r="R19" i="3"/>
  <c r="R20" i="3" s="1"/>
  <c r="R21" i="3" s="1"/>
  <c r="O25" i="3" s="1"/>
  <c r="R25" i="3" s="1"/>
  <c r="N30" i="3" s="1"/>
  <c r="R11" i="3"/>
  <c r="R12" i="3" s="1"/>
  <c r="R13" i="3" s="1"/>
  <c r="O17" i="3" s="1"/>
  <c r="R3" i="3"/>
  <c r="O7" i="3" s="1"/>
  <c r="F10" i="6" l="1"/>
  <c r="E10" i="6"/>
  <c r="D10" i="6"/>
  <c r="O24" i="3"/>
  <c r="R24" i="3" s="1"/>
  <c r="R4" i="3"/>
  <c r="O16" i="3"/>
  <c r="O15" i="3"/>
  <c r="O23" i="3"/>
  <c r="R17" i="3"/>
  <c r="M30" i="3" s="1"/>
  <c r="D11" i="5"/>
  <c r="D10" i="5"/>
  <c r="C28" i="5"/>
  <c r="D28" i="5"/>
  <c r="E28" i="5"/>
  <c r="D29" i="5"/>
  <c r="E29" i="5"/>
  <c r="D30" i="5"/>
  <c r="E30" i="5"/>
  <c r="C29" i="5"/>
  <c r="C30" i="5"/>
  <c r="D25" i="5"/>
  <c r="D24" i="5"/>
  <c r="C25" i="5"/>
  <c r="C24" i="5"/>
  <c r="C23" i="5"/>
  <c r="C15" i="5"/>
  <c r="C16" i="5"/>
  <c r="D9" i="5"/>
  <c r="C10" i="5"/>
  <c r="C11" i="5" s="1"/>
  <c r="C9" i="5"/>
  <c r="H19" i="4"/>
  <c r="H18" i="4"/>
  <c r="C16" i="4"/>
  <c r="B16" i="4"/>
  <c r="B15" i="4"/>
  <c r="D12" i="4"/>
  <c r="E12" i="4"/>
  <c r="C12" i="4"/>
  <c r="C8" i="4"/>
  <c r="D8" i="4"/>
  <c r="E8" i="4"/>
  <c r="B8" i="4"/>
  <c r="C7" i="4"/>
  <c r="D7" i="4"/>
  <c r="E7" i="4"/>
  <c r="B7" i="4"/>
  <c r="H23" i="3"/>
  <c r="H24" i="3" s="1"/>
  <c r="H25" i="3" s="1"/>
  <c r="E8" i="3"/>
  <c r="E7" i="3"/>
  <c r="B15" i="3"/>
  <c r="B19" i="3" s="1"/>
  <c r="C7" i="3"/>
  <c r="C12" i="3" s="1"/>
  <c r="C18" i="3" s="1"/>
  <c r="K9" i="2"/>
  <c r="I7" i="2"/>
  <c r="C22" i="1"/>
  <c r="C16" i="1"/>
  <c r="C11" i="1"/>
  <c r="B8" i="1"/>
  <c r="B7" i="1"/>
  <c r="B18" i="3"/>
  <c r="B16" i="3"/>
  <c r="C8" i="3"/>
  <c r="D8" i="3"/>
  <c r="D7" i="3"/>
  <c r="B8" i="3"/>
  <c r="B7" i="3"/>
  <c r="E19" i="2"/>
  <c r="E18" i="2"/>
  <c r="K10" i="2"/>
  <c r="E15" i="2"/>
  <c r="D15" i="2"/>
  <c r="E13" i="2"/>
  <c r="D13" i="2"/>
  <c r="D10" i="2"/>
  <c r="E10" i="2"/>
  <c r="C10" i="2"/>
  <c r="J7" i="2"/>
  <c r="K7" i="2"/>
  <c r="D26" i="1"/>
  <c r="D27" i="1"/>
  <c r="E27" i="1"/>
  <c r="D22" i="1"/>
  <c r="E26" i="1" s="1"/>
  <c r="E22" i="1"/>
  <c r="D16" i="1"/>
  <c r="E16" i="1"/>
  <c r="D11" i="1"/>
  <c r="C8" i="1"/>
  <c r="D8" i="1"/>
  <c r="E8" i="1"/>
  <c r="C7" i="1"/>
  <c r="D7" i="1"/>
  <c r="E7" i="1"/>
  <c r="E11" i="1" s="1"/>
  <c r="E15" i="1" s="1"/>
  <c r="E19" i="1" s="1"/>
  <c r="C16" i="3" l="1"/>
  <c r="B20" i="3" s="1"/>
  <c r="E12" i="3"/>
  <c r="C29" i="3" s="1"/>
  <c r="O8" i="3"/>
  <c r="R5" i="3"/>
  <c r="O9" i="3" s="1"/>
  <c r="R9" i="3" s="1"/>
  <c r="H16" i="3"/>
  <c r="I16" i="3"/>
  <c r="D12" i="3"/>
  <c r="R23" i="3"/>
  <c r="N28" i="3" s="1"/>
  <c r="N29" i="3"/>
  <c r="R16" i="3"/>
  <c r="D23" i="5"/>
  <c r="E23" i="5"/>
  <c r="D14" i="5"/>
  <c r="E20" i="1"/>
  <c r="D20" i="1"/>
  <c r="D20" i="3" l="1"/>
  <c r="C28" i="3"/>
  <c r="C27" i="3" s="1"/>
  <c r="L30" i="3"/>
  <c r="R8" i="3"/>
  <c r="L29" i="3" s="1"/>
  <c r="R15" i="3"/>
  <c r="M28" i="3" s="1"/>
  <c r="M29" i="3"/>
  <c r="E24" i="5"/>
  <c r="E25" i="5"/>
  <c r="F23" i="5"/>
  <c r="D15" i="5"/>
  <c r="D16" i="5"/>
  <c r="N10" i="5" l="1"/>
  <c r="R7" i="3"/>
  <c r="L28" i="3" s="1"/>
  <c r="F24" i="5"/>
  <c r="F25" i="5"/>
  <c r="E9" i="5"/>
  <c r="N9" i="5" l="1"/>
  <c r="O11" i="5" s="1"/>
  <c r="E14" i="5"/>
  <c r="E10" i="5"/>
  <c r="O10" i="5" l="1"/>
  <c r="O9" i="5"/>
  <c r="E15" i="5"/>
  <c r="E11" i="5"/>
  <c r="F9" i="5" l="1"/>
  <c r="F10" i="5" s="1"/>
  <c r="F11" i="5" s="1"/>
  <c r="G9" i="5" s="1"/>
  <c r="G10" i="5" s="1"/>
  <c r="G11" i="5" s="1"/>
  <c r="E16" i="5"/>
</calcChain>
</file>

<file path=xl/sharedStrings.xml><?xml version="1.0" encoding="utf-8"?>
<sst xmlns="http://schemas.openxmlformats.org/spreadsheetml/2006/main" count="268" uniqueCount="137">
  <si>
    <t>Metode Biasa</t>
  </si>
  <si>
    <t>Metode Baru</t>
  </si>
  <si>
    <t>ini X2</t>
  </si>
  <si>
    <t>ini X1</t>
  </si>
  <si>
    <t>X2</t>
  </si>
  <si>
    <t>X1</t>
  </si>
  <si>
    <t>SAMA CUK</t>
  </si>
  <si>
    <t>Tuker Posisi</t>
  </si>
  <si>
    <t>METODE BIASA</t>
  </si>
  <si>
    <t>L</t>
  </si>
  <si>
    <t>U</t>
  </si>
  <si>
    <t>A</t>
  </si>
  <si>
    <t>LU</t>
  </si>
  <si>
    <t>U'</t>
  </si>
  <si>
    <t>L|B</t>
  </si>
  <si>
    <t>x1</t>
  </si>
  <si>
    <t>x2</t>
  </si>
  <si>
    <t>x3</t>
  </si>
  <si>
    <t>d1</t>
  </si>
  <si>
    <t>d2</t>
  </si>
  <si>
    <t>d3</t>
  </si>
  <si>
    <r>
      <t>A</t>
    </r>
    <r>
      <rPr>
        <vertAlign val="superscript"/>
        <sz val="11"/>
        <color theme="1"/>
        <rFont val="Calibri"/>
        <family val="2"/>
        <scheme val="minor"/>
      </rPr>
      <t>-1</t>
    </r>
  </si>
  <si>
    <t>B</t>
  </si>
  <si>
    <t>L|B -&gt;  D</t>
  </si>
  <si>
    <t>D1</t>
  </si>
  <si>
    <t>D2</t>
  </si>
  <si>
    <t>D3</t>
  </si>
  <si>
    <t>D1*-0.3+D2= -61.500</t>
  </si>
  <si>
    <t>E</t>
  </si>
  <si>
    <t>E1</t>
  </si>
  <si>
    <t>E2</t>
  </si>
  <si>
    <t>E3</t>
  </si>
  <si>
    <t>I = 2</t>
  </si>
  <si>
    <t>I = 3</t>
  </si>
  <si>
    <t>I = 1</t>
  </si>
  <si>
    <t>Iterasi</t>
  </si>
  <si>
    <t>i=1</t>
  </si>
  <si>
    <t>i=2</t>
  </si>
  <si>
    <t>i=3</t>
  </si>
  <si>
    <t>e1</t>
  </si>
  <si>
    <t>e2</t>
  </si>
  <si>
    <t>e3</t>
  </si>
  <si>
    <t>Ea</t>
  </si>
  <si>
    <t>KOLOM 1</t>
  </si>
  <si>
    <t>KOLOM 2</t>
  </si>
  <si>
    <t>KOLOM 3</t>
  </si>
  <si>
    <t>METODE GAUSS SEIDEL</t>
  </si>
  <si>
    <t>METODE JACOBI</t>
  </si>
  <si>
    <t>I = 4</t>
  </si>
  <si>
    <r>
      <t>y</t>
    </r>
    <r>
      <rPr>
        <vertAlign val="subscript"/>
        <sz val="11"/>
        <color theme="1"/>
        <rFont val="Calibri"/>
        <family val="2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</si>
  <si>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</si>
  <si>
    <t>Xi * Yi</t>
  </si>
  <si>
    <t>Xi ^ 2</t>
  </si>
  <si>
    <t>Yi ^ 2</t>
  </si>
  <si>
    <t>∑</t>
  </si>
  <si>
    <t>a1</t>
  </si>
  <si>
    <t>AVG</t>
  </si>
  <si>
    <t>a0</t>
  </si>
  <si>
    <r>
      <t>SR = 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-a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</si>
  <si>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t>ST</t>
  </si>
  <si>
    <t>SY/X</t>
  </si>
  <si>
    <t>SY</t>
  </si>
  <si>
    <t>r^2</t>
  </si>
  <si>
    <t>(yi - Yrata-rata)^2</t>
  </si>
  <si>
    <t>SR</t>
  </si>
  <si>
    <t>i</t>
  </si>
  <si>
    <t>xi</t>
  </si>
  <si>
    <t>f(xi)</t>
  </si>
  <si>
    <t>bi</t>
  </si>
  <si>
    <t>f1(x)</t>
  </si>
  <si>
    <t>f2(x)</t>
  </si>
  <si>
    <t>f2(x) = b0 + b1*(xyangdicari - x0) + b2 * (xyangdicari - x0) * (xyangdicari -x1)</t>
  </si>
  <si>
    <t>Rumus2</t>
  </si>
  <si>
    <t>b0 = f(x0)</t>
  </si>
  <si>
    <t>b1 = (f(x1) - f(x0)) / (x1 - x0)</t>
  </si>
  <si>
    <t>b2 =(((f(x2) - f(x1)) / (x2- x1)) -  b1) / (x2-x0)</t>
  </si>
  <si>
    <t>f(xi+1,xi)</t>
  </si>
  <si>
    <t>f(xi+2,xi+1,xi)</t>
  </si>
  <si>
    <t>f(xi+3,xi+2,xi+1,xi)</t>
  </si>
  <si>
    <t xml:space="preserve">f2(X) = f(xi) + f(xi+1,xi) * (xyangdicari - x0) + f(xi+2,xi+1,xi) * (xyangdicari - x1) * (xyangdicari - x0) + </t>
  </si>
  <si>
    <t>f(xi+3,xi+2,xi+1,xi) * (xyangdicari - x2) * (xyangdicari - x1) * (xyangdicari - x0)</t>
  </si>
  <si>
    <t>fi(x)</t>
  </si>
  <si>
    <t>Rumus</t>
  </si>
  <si>
    <t>(((xyangdicari - x1)/(x0-x1))*f(x0))+(((xyangdicari - x0) / (x1-x0))*f(x1))</t>
  </si>
  <si>
    <t>dst</t>
  </si>
  <si>
    <t>RUMUS</t>
  </si>
  <si>
    <t>f(xi+1) = f(xi) + f'(xi)h+ (f"(xi) / 2) h^2 + ….</t>
  </si>
  <si>
    <t>f'(xi) = ( ( f(xi+1) - f(xi) ) / h ) + O(h)</t>
  </si>
  <si>
    <t>f'(xi) = ( (-f(xi + 2) + 4 f (xi + 1) - 3 f( xi) ) / 2h) + O(h^2)</t>
  </si>
  <si>
    <t>Forward finite divided difference</t>
  </si>
  <si>
    <t>kalau O(h^2)</t>
  </si>
  <si>
    <t>kalau O(h)</t>
  </si>
  <si>
    <t>Backward finite divided difference</t>
  </si>
  <si>
    <t>f'(xi) = ( ( f(xi) - f(xi-1) ) / h) + O(h)</t>
  </si>
  <si>
    <t>centered</t>
  </si>
  <si>
    <t>f'(xi) = ( f(xi+1) - f(xi -1 ) ) / 2h</t>
  </si>
  <si>
    <t>f(x) = -0.1* x ^ 4 - 0.15 * x ^ 3 - 0.5 * x ^ 2 - 0.25 * x + 1.2</t>
  </si>
  <si>
    <t>h</t>
  </si>
  <si>
    <t>true value</t>
  </si>
  <si>
    <t>h itu kyk jarak yg di trapezoidal</t>
  </si>
  <si>
    <t>xi-2</t>
  </si>
  <si>
    <t>xi-1</t>
  </si>
  <si>
    <t>xi+1</t>
  </si>
  <si>
    <t>xi+2</t>
  </si>
  <si>
    <t>f(x)</t>
  </si>
  <si>
    <t>f(xi+2)</t>
  </si>
  <si>
    <t>backward</t>
  </si>
  <si>
    <t>forward</t>
  </si>
  <si>
    <t>f(xi-1)</t>
  </si>
  <si>
    <t>f(xi-2)</t>
  </si>
  <si>
    <t>f(xi+1)</t>
  </si>
  <si>
    <t>f'(x)</t>
  </si>
  <si>
    <t>e(%)</t>
  </si>
  <si>
    <t>O(h)</t>
  </si>
  <si>
    <t>f'(xi) = (( 3 * f(xi) - 4 f(xi - 1) + f(xi-2) ) / ( 2 * h )</t>
  </si>
  <si>
    <t>f'(xi) = ( ( -f (xi + 2) + 8 f(xi + 1 ) - 8 f (xi - 1) + f(xi -2) ) / (12 * h)</t>
  </si>
  <si>
    <t>2 suku</t>
  </si>
  <si>
    <t>3 suku</t>
  </si>
  <si>
    <t>O(h^2)</t>
  </si>
  <si>
    <t xml:space="preserve"> -0.4* x ^ 3 - 0.45 * x ^ 2 - x - 0.25</t>
  </si>
  <si>
    <t>Cara cari true value kalo kagak dikasih(ini bisa dicari dengan f'(x yang dikasih))</t>
  </si>
  <si>
    <t>(semacam jarak)</t>
  </si>
  <si>
    <t>h nya ada 2</t>
  </si>
  <si>
    <t>h2 = h1/2</t>
  </si>
  <si>
    <t>h1</t>
  </si>
  <si>
    <t>h2</t>
  </si>
  <si>
    <t>D(h1)</t>
  </si>
  <si>
    <t>D(h2)</t>
  </si>
  <si>
    <t>D</t>
  </si>
  <si>
    <t>D = (4/3 ) * D(h2) - (1/3) * D(h1)</t>
  </si>
  <si>
    <t>Contoh 2</t>
  </si>
  <si>
    <t>kalau O(h^4)</t>
  </si>
  <si>
    <t>f(x) = cos x</t>
  </si>
  <si>
    <t>xi = pi / 4</t>
  </si>
  <si>
    <t>h = pi / 12</t>
  </si>
  <si>
    <t>derajat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</si>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</sst>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00"/>
    <numFmt numFmtId="166" formatCode="0.000%"/>
    <numFmt numFmtId="167" formatCode="0.000000"/>
    <numFmt numFmtId="168" formatCode="0.000"/>
    <numFmt numFmtId="169" formatCode="0.0000000"/>
    <numFmt numFmtId="170" formatCode="0.000000000"/>
    <numFmt numFmtId="171" formatCode="0.00000000"/>
    <numFmt numFmtId="172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2" xfId="0" applyNumberFormat="1" applyBorder="1"/>
    <xf numFmtId="164" fontId="0" fillId="0" borderId="2" xfId="0" applyNumberFormat="1" applyBorder="1" applyAlignment="1">
      <alignment textRotation="45"/>
    </xf>
    <xf numFmtId="10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4" fontId="0" fillId="0" borderId="0" xfId="0" applyNumberFormat="1" applyBorder="1"/>
    <xf numFmtId="2" fontId="0" fillId="0" borderId="0" xfId="0" applyNumberFormat="1"/>
    <xf numFmtId="0" fontId="4" fillId="0" borderId="0" xfId="0" applyFont="1"/>
    <xf numFmtId="170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7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0</xdr:row>
      <xdr:rowOff>42862</xdr:rowOff>
    </xdr:from>
    <xdr:ext cx="1384290" cy="600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991100" y="42862"/>
              <a:ext cx="1384290" cy="600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nary>
                          <m:naryPr>
                            <m:chr m:val="∏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eqArr>
                              <m:eqArr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=0</m:t>
                                </m:r>
                              </m:e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≠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</m:eqAr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𝑥𝑗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𝑥𝑖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𝑥𝑗</m:t>
                                </m:r>
                              </m:den>
                            </m:f>
                          </m:e>
                        </m:nary>
                      </m:e>
                    </m:nary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𝑥𝑖</m:t>
                        </m:r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991100" y="42862"/>
              <a:ext cx="1384290" cy="600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𝑖=0)^𝑛▒∏24_█(𝑗=0@𝑗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≠𝑖)^</a:t>
              </a:r>
              <a:r>
                <a:rPr lang="en-US" sz="1100" b="0" i="0">
                  <a:latin typeface="Cambria Math" panose="02040503050406030204" pitchFamily="18" charset="0"/>
                </a:rPr>
                <a:t>𝑛▒(𝑥−𝑥𝑗)/(𝑥𝑖 −𝑥𝑗)∗𝑓(𝑥𝑖)</a:t>
              </a:r>
              <a:endParaRPr lang="en-US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workbookViewId="0">
      <selection activeCell="H1" sqref="H1:K12"/>
    </sheetView>
  </sheetViews>
  <sheetFormatPr defaultRowHeight="15" x14ac:dyDescent="0.25"/>
  <cols>
    <col min="2" max="2" width="12.28515625" bestFit="1" customWidth="1"/>
    <col min="3" max="3" width="10.28515625" bestFit="1" customWidth="1"/>
    <col min="4" max="4" width="12" bestFit="1" customWidth="1"/>
    <col min="5" max="5" width="10.5703125" bestFit="1" customWidth="1"/>
  </cols>
  <sheetData>
    <row r="1" spans="2:11" x14ac:dyDescent="0.25">
      <c r="B1" s="23" t="s">
        <v>8</v>
      </c>
      <c r="C1" s="23"/>
      <c r="D1" s="23"/>
      <c r="E1" s="23"/>
      <c r="H1" s="23"/>
      <c r="I1" s="23"/>
      <c r="J1" s="23"/>
      <c r="K1" s="23"/>
    </row>
    <row r="2" spans="2:11" x14ac:dyDescent="0.25">
      <c r="B2" s="1">
        <v>1</v>
      </c>
      <c r="C2" s="1">
        <v>-3.3300000000000003E-2</v>
      </c>
      <c r="D2" s="1">
        <v>-6.6699999999999995E-2</v>
      </c>
      <c r="E2" s="1">
        <v>2.6166999999999998</v>
      </c>
      <c r="H2" s="1"/>
      <c r="I2" s="1"/>
      <c r="J2" s="1"/>
      <c r="K2" s="1"/>
    </row>
    <row r="3" spans="2:11" x14ac:dyDescent="0.25">
      <c r="B3" s="1">
        <v>0.1</v>
      </c>
      <c r="C3" s="1">
        <v>7</v>
      </c>
      <c r="D3" s="1">
        <v>-0.3</v>
      </c>
      <c r="E3" s="1">
        <v>-19.3</v>
      </c>
      <c r="H3" s="1"/>
      <c r="I3" s="1"/>
      <c r="J3" s="1"/>
      <c r="K3" s="1"/>
    </row>
    <row r="4" spans="2:11" x14ac:dyDescent="0.25">
      <c r="B4" s="1">
        <v>0.3</v>
      </c>
      <c r="C4" s="1">
        <v>-0.2</v>
      </c>
      <c r="D4" s="1">
        <v>10</v>
      </c>
      <c r="E4" s="1">
        <v>71.400000000000006</v>
      </c>
      <c r="H4" s="1"/>
      <c r="I4" s="1"/>
      <c r="J4" s="1"/>
      <c r="K4" s="1"/>
    </row>
    <row r="5" spans="2:11" x14ac:dyDescent="0.25">
      <c r="B5" s="1"/>
      <c r="C5" s="1"/>
      <c r="D5" s="1"/>
      <c r="E5" s="1"/>
    </row>
    <row r="6" spans="2:11" x14ac:dyDescent="0.25">
      <c r="B6" s="1">
        <v>1</v>
      </c>
      <c r="C6" s="1">
        <v>-3.3300000000000003E-2</v>
      </c>
      <c r="D6" s="1">
        <v>-6.6699999999999995E-2</v>
      </c>
      <c r="E6" s="1">
        <v>2.6166999999999998</v>
      </c>
      <c r="H6" s="1"/>
      <c r="I6" s="1"/>
      <c r="J6" s="1"/>
      <c r="K6" s="1"/>
    </row>
    <row r="7" spans="2:11" x14ac:dyDescent="0.25">
      <c r="B7" s="1">
        <f>-0.1*B2+B3</f>
        <v>0</v>
      </c>
      <c r="C7" s="1">
        <f t="shared" ref="C7:E7" si="0">-0.1*C2+C3</f>
        <v>7.0033300000000001</v>
      </c>
      <c r="D7" s="1">
        <f t="shared" si="0"/>
        <v>-0.29332999999999998</v>
      </c>
      <c r="E7" s="1">
        <f t="shared" si="0"/>
        <v>-19.561669999999999</v>
      </c>
    </row>
    <row r="8" spans="2:11" x14ac:dyDescent="0.25">
      <c r="B8" s="1">
        <f>-0.3*B2+B4</f>
        <v>0</v>
      </c>
      <c r="C8" s="1">
        <f t="shared" ref="C8:E8" si="1">-0.3*C2+C4</f>
        <v>-0.19001000000000001</v>
      </c>
      <c r="D8" s="1">
        <f t="shared" si="1"/>
        <v>10.020009999999999</v>
      </c>
      <c r="E8" s="1">
        <f t="shared" si="1"/>
        <v>70.614990000000006</v>
      </c>
    </row>
    <row r="9" spans="2:11" x14ac:dyDescent="0.25">
      <c r="B9" s="1"/>
      <c r="C9" s="1"/>
      <c r="D9" s="1"/>
      <c r="E9" s="1"/>
    </row>
    <row r="10" spans="2:11" x14ac:dyDescent="0.25">
      <c r="B10" s="1">
        <v>1</v>
      </c>
      <c r="C10" s="1">
        <v>-3.3300000000000003E-2</v>
      </c>
      <c r="D10" s="1">
        <v>-6.6699999999999995E-2</v>
      </c>
      <c r="E10" s="1">
        <v>2.6166999999999998</v>
      </c>
      <c r="H10" s="1"/>
      <c r="I10" s="1"/>
      <c r="J10" s="1"/>
      <c r="K10" s="1"/>
    </row>
    <row r="11" spans="2:11" x14ac:dyDescent="0.25">
      <c r="B11" s="1">
        <v>0</v>
      </c>
      <c r="C11" s="1">
        <f>C7/7.00333</f>
        <v>1</v>
      </c>
      <c r="D11" s="1">
        <f t="shared" ref="D11:E11" si="2">D7/7.00333</f>
        <v>-4.1884360725540561E-2</v>
      </c>
      <c r="E11" s="1">
        <f t="shared" si="2"/>
        <v>-2.7931955227013434</v>
      </c>
    </row>
    <row r="12" spans="2:11" x14ac:dyDescent="0.25">
      <c r="B12" s="1">
        <v>0</v>
      </c>
      <c r="C12" s="1">
        <v>-0.19</v>
      </c>
      <c r="D12" s="1">
        <v>10.020009999999999</v>
      </c>
      <c r="E12" s="1">
        <v>70.614990000000006</v>
      </c>
    </row>
    <row r="13" spans="2:11" x14ac:dyDescent="0.25">
      <c r="B13" s="1"/>
      <c r="C13" s="1"/>
      <c r="D13" s="1"/>
      <c r="E13" s="1"/>
    </row>
    <row r="14" spans="2:11" x14ac:dyDescent="0.25">
      <c r="B14" s="1">
        <v>1</v>
      </c>
      <c r="C14" s="1">
        <v>-3.3300000000000003E-2</v>
      </c>
      <c r="D14" s="1">
        <v>-6.6699999999999995E-2</v>
      </c>
      <c r="E14" s="1">
        <v>2.6166999999999998</v>
      </c>
    </row>
    <row r="15" spans="2:11" x14ac:dyDescent="0.25">
      <c r="B15" s="1">
        <v>0</v>
      </c>
      <c r="C15" s="1">
        <v>1</v>
      </c>
      <c r="D15" s="1">
        <v>-4.1884360725540561E-2</v>
      </c>
      <c r="E15" s="1">
        <f>E11</f>
        <v>-2.7931955227013434</v>
      </c>
    </row>
    <row r="16" spans="2:11" x14ac:dyDescent="0.25">
      <c r="B16" s="1">
        <v>0</v>
      </c>
      <c r="C16" s="1">
        <f>0.19*C11+C12</f>
        <v>0</v>
      </c>
      <c r="D16" s="1">
        <f t="shared" ref="D16:E16" si="3">0.19*D11+D12</f>
        <v>10.012051971462146</v>
      </c>
      <c r="E16" s="1">
        <f t="shared" si="3"/>
        <v>70.084282850686748</v>
      </c>
    </row>
    <row r="17" spans="2:7" x14ac:dyDescent="0.25">
      <c r="B17" s="1"/>
      <c r="C17" s="1"/>
      <c r="D17" s="1"/>
      <c r="E17" s="1"/>
    </row>
    <row r="18" spans="2:7" x14ac:dyDescent="0.25">
      <c r="B18" s="1">
        <v>1</v>
      </c>
      <c r="C18" s="1">
        <v>-3.3300000000000003E-2</v>
      </c>
      <c r="D18" s="1">
        <v>-6.6699999999999995E-2</v>
      </c>
      <c r="E18" s="1">
        <v>2.6166999999999998</v>
      </c>
      <c r="G18" s="1"/>
    </row>
    <row r="19" spans="2:7" x14ac:dyDescent="0.25">
      <c r="B19" s="1">
        <v>0</v>
      </c>
      <c r="C19" s="1">
        <v>1</v>
      </c>
      <c r="D19" s="1">
        <v>-4.1884360725540561E-2</v>
      </c>
      <c r="E19" s="1">
        <f>E15</f>
        <v>-2.7931955227013434</v>
      </c>
    </row>
    <row r="20" spans="2:7" x14ac:dyDescent="0.25">
      <c r="B20" s="1">
        <v>0</v>
      </c>
      <c r="C20" s="1">
        <v>0</v>
      </c>
      <c r="D20" s="1">
        <f>D16/10.01205</f>
        <v>1.0000001969089394</v>
      </c>
      <c r="E20" s="1">
        <f>E16/10.01205</f>
        <v>6.9999932931504283</v>
      </c>
    </row>
    <row r="22" spans="2:7" x14ac:dyDescent="0.25">
      <c r="B22" s="1">
        <v>1</v>
      </c>
      <c r="C22" s="1">
        <f>0.0333*C23+C18</f>
        <v>0</v>
      </c>
      <c r="D22" s="1">
        <f>0.0333*D23+D18</f>
        <v>-6.8094749212160494E-2</v>
      </c>
      <c r="E22" s="1">
        <f>0.0333*E23+E18</f>
        <v>2.5236865890940452</v>
      </c>
    </row>
    <row r="23" spans="2:7" x14ac:dyDescent="0.25">
      <c r="B23" s="1">
        <v>0</v>
      </c>
      <c r="C23" s="1">
        <v>1</v>
      </c>
      <c r="D23" s="1">
        <v>-4.1884360725540561E-2</v>
      </c>
      <c r="E23" s="1">
        <v>-2.7931955227013434</v>
      </c>
    </row>
    <row r="24" spans="2:7" x14ac:dyDescent="0.25">
      <c r="B24" s="1">
        <v>0</v>
      </c>
      <c r="C24" s="1">
        <v>0</v>
      </c>
      <c r="D24" s="1">
        <v>1.0000001969089394</v>
      </c>
      <c r="E24" s="1">
        <v>6.9999932931504283</v>
      </c>
    </row>
    <row r="26" spans="2:7" x14ac:dyDescent="0.25">
      <c r="B26" s="1">
        <v>1</v>
      </c>
      <c r="C26">
        <v>0</v>
      </c>
      <c r="D26" s="1">
        <f>(-$D$22)*D24+D22</f>
        <v>1.340846483843805E-8</v>
      </c>
      <c r="E26" s="1">
        <f>(-$D$22)*E24+E22</f>
        <v>3.0003493768779292</v>
      </c>
    </row>
    <row r="27" spans="2:7" x14ac:dyDescent="0.25">
      <c r="B27" s="1">
        <v>0</v>
      </c>
      <c r="C27" s="1">
        <v>1</v>
      </c>
      <c r="D27" s="1">
        <f>(-$D$23)*D24+D23</f>
        <v>8.2474050436265323E-9</v>
      </c>
      <c r="E27" s="1">
        <f>(-$D$23)*E24+E23</f>
        <v>-2.5000052785346663</v>
      </c>
    </row>
    <row r="28" spans="2:7" x14ac:dyDescent="0.25">
      <c r="B28" s="1">
        <v>0</v>
      </c>
      <c r="C28" s="1">
        <v>0</v>
      </c>
      <c r="D28" s="1">
        <v>1.0000001969089394</v>
      </c>
      <c r="E28" s="1">
        <v>6.9999932931504283</v>
      </c>
    </row>
  </sheetData>
  <mergeCells count="2">
    <mergeCell ref="B1:E1"/>
    <mergeCell ref="H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topLeftCell="A23" workbookViewId="0">
      <selection activeCell="I37" sqref="I37"/>
    </sheetView>
  </sheetViews>
  <sheetFormatPr defaultRowHeight="15" x14ac:dyDescent="0.25"/>
  <cols>
    <col min="1" max="1" width="12.140625" bestFit="1" customWidth="1"/>
    <col min="3" max="3" width="11" customWidth="1"/>
    <col min="4" max="4" width="10.42578125" customWidth="1"/>
    <col min="5" max="5" width="12" bestFit="1" customWidth="1"/>
  </cols>
  <sheetData>
    <row r="2" spans="2:16" x14ac:dyDescent="0.25">
      <c r="B2" t="s">
        <v>96</v>
      </c>
      <c r="H2" t="s">
        <v>85</v>
      </c>
    </row>
    <row r="3" spans="2:16" x14ac:dyDescent="0.25">
      <c r="B3" t="s">
        <v>66</v>
      </c>
      <c r="C3">
        <v>0.5</v>
      </c>
      <c r="H3" t="s">
        <v>86</v>
      </c>
    </row>
    <row r="4" spans="2:16" x14ac:dyDescent="0.25">
      <c r="B4" t="s">
        <v>97</v>
      </c>
      <c r="C4">
        <v>0.25</v>
      </c>
      <c r="D4" t="s">
        <v>121</v>
      </c>
    </row>
    <row r="5" spans="2:16" x14ac:dyDescent="0.25">
      <c r="B5" t="s">
        <v>98</v>
      </c>
      <c r="C5">
        <v>-0.91249999999999998</v>
      </c>
      <c r="H5" t="s">
        <v>89</v>
      </c>
    </row>
    <row r="6" spans="2:16" x14ac:dyDescent="0.25">
      <c r="H6" t="s">
        <v>87</v>
      </c>
      <c r="N6" t="s">
        <v>91</v>
      </c>
      <c r="P6" t="s">
        <v>116</v>
      </c>
    </row>
    <row r="7" spans="2:16" x14ac:dyDescent="0.25">
      <c r="B7" t="s">
        <v>100</v>
      </c>
      <c r="C7">
        <v>0</v>
      </c>
      <c r="E7" t="s">
        <v>109</v>
      </c>
      <c r="F7" s="14">
        <f xml:space="preserve"> -0.1 *C7^4 - 0.15 * C7 ^ 3 - 0.5 * C7 ^ 2 - 0.25  *C7 + 1.2</f>
        <v>1.2</v>
      </c>
      <c r="H7" t="s">
        <v>88</v>
      </c>
      <c r="N7" t="s">
        <v>90</v>
      </c>
      <c r="P7" t="s">
        <v>117</v>
      </c>
    </row>
    <row r="8" spans="2:16" x14ac:dyDescent="0.25">
      <c r="B8" t="s">
        <v>101</v>
      </c>
      <c r="C8">
        <v>0.25</v>
      </c>
      <c r="E8" t="s">
        <v>108</v>
      </c>
      <c r="F8" s="14">
        <f t="shared" ref="F8:F11" si="0" xml:space="preserve"> -0.1 *C8^4 - 0.15 * C8 ^ 3 - 0.5 * C8 ^ 2 - 0.25  *C8 + 1.2</f>
        <v>1.103515625</v>
      </c>
    </row>
    <row r="9" spans="2:16" x14ac:dyDescent="0.25">
      <c r="B9" t="s">
        <v>66</v>
      </c>
      <c r="C9">
        <v>0.5</v>
      </c>
      <c r="E9" t="s">
        <v>67</v>
      </c>
      <c r="F9" s="14">
        <f t="shared" si="0"/>
        <v>0.92499999999999993</v>
      </c>
      <c r="H9" t="s">
        <v>92</v>
      </c>
    </row>
    <row r="10" spans="2:16" x14ac:dyDescent="0.25">
      <c r="B10" t="s">
        <v>102</v>
      </c>
      <c r="C10">
        <v>0.75</v>
      </c>
      <c r="E10" t="s">
        <v>110</v>
      </c>
      <c r="F10" s="14">
        <f t="shared" si="0"/>
        <v>0.63632812499999991</v>
      </c>
      <c r="H10" t="s">
        <v>93</v>
      </c>
      <c r="N10" t="s">
        <v>91</v>
      </c>
      <c r="P10" t="s">
        <v>116</v>
      </c>
    </row>
    <row r="11" spans="2:16" x14ac:dyDescent="0.25">
      <c r="B11" t="s">
        <v>103</v>
      </c>
      <c r="C11">
        <v>1</v>
      </c>
      <c r="E11" t="s">
        <v>105</v>
      </c>
      <c r="F11" s="14">
        <f t="shared" si="0"/>
        <v>0.19999999999999996</v>
      </c>
      <c r="H11" t="s">
        <v>114</v>
      </c>
      <c r="N11" t="s">
        <v>90</v>
      </c>
      <c r="P11" t="s">
        <v>117</v>
      </c>
    </row>
    <row r="13" spans="2:16" x14ac:dyDescent="0.25">
      <c r="B13" t="s">
        <v>113</v>
      </c>
      <c r="C13" t="s">
        <v>106</v>
      </c>
      <c r="D13" t="s">
        <v>94</v>
      </c>
      <c r="E13" t="s">
        <v>107</v>
      </c>
      <c r="H13" t="s">
        <v>94</v>
      </c>
    </row>
    <row r="14" spans="2:16" x14ac:dyDescent="0.25">
      <c r="B14" t="s">
        <v>111</v>
      </c>
      <c r="C14">
        <f xml:space="preserve"> (F9-F8) / C4</f>
        <v>-0.71406250000000027</v>
      </c>
      <c r="D14">
        <f xml:space="preserve"> ( F10 - F8 ) / (2 * C4)</f>
        <v>-0.93437500000000018</v>
      </c>
      <c r="E14">
        <f xml:space="preserve"> (F10 - F9) /C4</f>
        <v>-1.1546875000000001</v>
      </c>
      <c r="H14" t="s">
        <v>95</v>
      </c>
      <c r="N14" t="s">
        <v>90</v>
      </c>
      <c r="P14" t="s">
        <v>116</v>
      </c>
    </row>
    <row r="15" spans="2:16" x14ac:dyDescent="0.25">
      <c r="B15" t="s">
        <v>112</v>
      </c>
      <c r="C15" s="28">
        <f>ABS((C14-$C$5)/$C$5)</f>
        <v>0.21746575342465721</v>
      </c>
      <c r="D15" s="28">
        <f t="shared" ref="D15:E15" si="1">ABS((D14-$C$5)/$C$5)</f>
        <v>2.3972602739726248E-2</v>
      </c>
      <c r="E15" s="28">
        <f t="shared" si="1"/>
        <v>0.26541095890410971</v>
      </c>
      <c r="H15" t="s">
        <v>115</v>
      </c>
      <c r="N15" t="s">
        <v>131</v>
      </c>
      <c r="P15" t="s">
        <v>117</v>
      </c>
    </row>
    <row r="17" spans="2:9" x14ac:dyDescent="0.25">
      <c r="B17" t="s">
        <v>118</v>
      </c>
      <c r="C17" t="s">
        <v>106</v>
      </c>
      <c r="D17" t="s">
        <v>94</v>
      </c>
      <c r="E17" t="s">
        <v>107</v>
      </c>
      <c r="H17" t="s">
        <v>99</v>
      </c>
    </row>
    <row r="18" spans="2:9" x14ac:dyDescent="0.25">
      <c r="B18" t="s">
        <v>111</v>
      </c>
      <c r="C18">
        <f>((3*F9-4*F8+F7)/(2*C4))</f>
        <v>-0.87812500000000027</v>
      </c>
      <c r="D18">
        <f xml:space="preserve"> ( -F11 + 8 *F10 - 8 *F8 + F7 ) / (12 *C4)</f>
        <v>-0.9125000000000002</v>
      </c>
      <c r="E18">
        <f xml:space="preserve"> ( - F11 + 4 *F10 - 3 *F9) / ( 2 * C4)</f>
        <v>-0.85937500000000089</v>
      </c>
    </row>
    <row r="19" spans="2:9" x14ac:dyDescent="0.25">
      <c r="B19" t="s">
        <v>112</v>
      </c>
      <c r="C19" s="28">
        <f>ABS((C18-$C$5)/$C$5)</f>
        <v>3.7671232876712014E-2</v>
      </c>
      <c r="D19" s="28">
        <f t="shared" ref="D19:E19" si="2">ABS((D18-$C$5)/$C$5)</f>
        <v>2.4333655334250005E-16</v>
      </c>
      <c r="E19" s="28">
        <f t="shared" si="2"/>
        <v>5.8219178082190785E-2</v>
      </c>
      <c r="H19" t="s">
        <v>120</v>
      </c>
    </row>
    <row r="20" spans="2:9" x14ac:dyDescent="0.25">
      <c r="H20" t="s">
        <v>111</v>
      </c>
      <c r="I20" t="s">
        <v>119</v>
      </c>
    </row>
    <row r="21" spans="2:9" x14ac:dyDescent="0.25">
      <c r="H21">
        <f>-0.4 * 0.5 ^ 3 - 0.45 * 0.5 ^ 2 - 0.5 - 0.25</f>
        <v>-0.91249999999999998</v>
      </c>
    </row>
    <row r="22" spans="2:9" x14ac:dyDescent="0.25">
      <c r="B22" t="s">
        <v>130</v>
      </c>
    </row>
    <row r="23" spans="2:9" x14ac:dyDescent="0.25">
      <c r="B23" t="s">
        <v>132</v>
      </c>
    </row>
    <row r="24" spans="2:9" x14ac:dyDescent="0.25">
      <c r="B24" t="s">
        <v>133</v>
      </c>
      <c r="C24">
        <f>RADIANS(45)</f>
        <v>0.78539816339744828</v>
      </c>
      <c r="D24">
        <v>45</v>
      </c>
      <c r="E24">
        <f>PI() / 4</f>
        <v>0.78539816339744828</v>
      </c>
    </row>
    <row r="25" spans="2:9" x14ac:dyDescent="0.25">
      <c r="B25" t="s">
        <v>134</v>
      </c>
      <c r="C25">
        <f>RADIANS(15)</f>
        <v>0.26179938779914941</v>
      </c>
      <c r="D25">
        <v>15</v>
      </c>
      <c r="E25">
        <f>PI()  / 12</f>
        <v>0.26179938779914941</v>
      </c>
    </row>
    <row r="26" spans="2:9" x14ac:dyDescent="0.25">
      <c r="B26" t="s">
        <v>98</v>
      </c>
      <c r="C26">
        <f>-SIN(C24)</f>
        <v>-0.70710678118654746</v>
      </c>
    </row>
    <row r="27" spans="2:9" x14ac:dyDescent="0.25">
      <c r="C27" t="s">
        <v>135</v>
      </c>
      <c r="D27" t="s">
        <v>136</v>
      </c>
      <c r="F27" t="s">
        <v>104</v>
      </c>
    </row>
    <row r="28" spans="2:9" x14ac:dyDescent="0.25">
      <c r="B28" t="s">
        <v>100</v>
      </c>
      <c r="C28">
        <v>15</v>
      </c>
      <c r="D28">
        <f>RADIANS(C28)</f>
        <v>0.26179938779914941</v>
      </c>
      <c r="F28" t="s">
        <v>109</v>
      </c>
      <c r="G28" s="14">
        <f>COS(D28)</f>
        <v>0.96592582628906831</v>
      </c>
    </row>
    <row r="29" spans="2:9" x14ac:dyDescent="0.25">
      <c r="B29" t="s">
        <v>101</v>
      </c>
      <c r="C29">
        <v>30</v>
      </c>
      <c r="D29">
        <f t="shared" ref="D29:D32" si="3">RADIANS(C29)</f>
        <v>0.52359877559829882</v>
      </c>
      <c r="F29" t="s">
        <v>108</v>
      </c>
      <c r="G29" s="14">
        <f>COS(D29)</f>
        <v>0.86602540378443871</v>
      </c>
    </row>
    <row r="30" spans="2:9" x14ac:dyDescent="0.25">
      <c r="B30" t="s">
        <v>66</v>
      </c>
      <c r="C30">
        <v>45</v>
      </c>
      <c r="D30">
        <f t="shared" si="3"/>
        <v>0.78539816339744828</v>
      </c>
      <c r="F30" t="s">
        <v>67</v>
      </c>
      <c r="G30" s="14">
        <f>COS(D30)</f>
        <v>0.70710678118654757</v>
      </c>
    </row>
    <row r="31" spans="2:9" x14ac:dyDescent="0.25">
      <c r="B31" t="s">
        <v>102</v>
      </c>
      <c r="C31">
        <v>60</v>
      </c>
      <c r="D31">
        <f t="shared" si="3"/>
        <v>1.0471975511965976</v>
      </c>
      <c r="F31" t="s">
        <v>110</v>
      </c>
      <c r="G31" s="14">
        <f>COS(D31)</f>
        <v>0.50000000000000011</v>
      </c>
    </row>
    <row r="32" spans="2:9" x14ac:dyDescent="0.25">
      <c r="B32" t="s">
        <v>103</v>
      </c>
      <c r="C32">
        <v>75</v>
      </c>
      <c r="D32">
        <f t="shared" si="3"/>
        <v>1.3089969389957472</v>
      </c>
      <c r="F32" t="s">
        <v>105</v>
      </c>
      <c r="G32" s="14">
        <f>COS(D32)</f>
        <v>0.25881904510252074</v>
      </c>
    </row>
    <row r="35" spans="2:5" x14ac:dyDescent="0.25">
      <c r="B35" t="s">
        <v>113</v>
      </c>
      <c r="C35" s="22" t="s">
        <v>106</v>
      </c>
      <c r="D35" s="22" t="s">
        <v>94</v>
      </c>
      <c r="E35" s="22" t="s">
        <v>107</v>
      </c>
    </row>
    <row r="36" spans="2:5" x14ac:dyDescent="0.25">
      <c r="B36" t="s">
        <v>111</v>
      </c>
      <c r="C36" s="14">
        <f>(G30-G29)/C25</f>
        <v>-0.60702442405943424</v>
      </c>
      <c r="D36">
        <f>(G31-G29)/(2*C25)</f>
        <v>-0.69905702771400413</v>
      </c>
      <c r="E36">
        <f xml:space="preserve"> (G31 - G30) /C25</f>
        <v>-0.79108963136857402</v>
      </c>
    </row>
    <row r="37" spans="2:5" x14ac:dyDescent="0.25">
      <c r="B37" t="s">
        <v>112</v>
      </c>
      <c r="C37" s="28">
        <f>ABS((C36-$C$26)/$C$26)</f>
        <v>0.1415378268034311</v>
      </c>
      <c r="D37" s="28">
        <f t="shared" ref="D37:E37" si="4">ABS((D36-$C$26)/$C$26)</f>
        <v>1.1384070534630697E-2</v>
      </c>
      <c r="E37" s="28">
        <f t="shared" si="4"/>
        <v>0.11876968573416972</v>
      </c>
    </row>
    <row r="39" spans="2:5" x14ac:dyDescent="0.25">
      <c r="B39" t="s">
        <v>118</v>
      </c>
      <c r="C39" s="22" t="s">
        <v>106</v>
      </c>
      <c r="D39" s="22" t="s">
        <v>94</v>
      </c>
      <c r="E39" s="22" t="s">
        <v>107</v>
      </c>
    </row>
    <row r="40" spans="2:5" x14ac:dyDescent="0.25">
      <c r="B40" t="s">
        <v>111</v>
      </c>
      <c r="C40">
        <f>((3*G30-4*G29+G28)/(2*C25))</f>
        <v>-0.71974088338618358</v>
      </c>
      <c r="D40">
        <f xml:space="preserve"> ( -G32 + 8 *G31 - 8 *G29 + G28 ) / (12 *C25)</f>
        <v>-0.70699695791272887</v>
      </c>
      <c r="E40">
        <f xml:space="preserve"> ( - G32 + 4 *G31 - 3 *G30) / ( 2 * C25)</f>
        <v>-0.72601275323417358</v>
      </c>
    </row>
    <row r="41" spans="2:5" x14ac:dyDescent="0.25">
      <c r="B41" t="s">
        <v>112</v>
      </c>
      <c r="C41" s="28">
        <f>ABS((C40-$C$26)/$C$26)</f>
        <v>1.7867318679133156E-2</v>
      </c>
      <c r="D41" s="28">
        <f t="shared" ref="D41:E41" si="5">ABS((D40-$C$26)/$C$26)</f>
        <v>1.5531356329846093E-4</v>
      </c>
      <c r="E41" s="28">
        <f t="shared" si="5"/>
        <v>2.6737082079599492E-2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tabSelected="1" topLeftCell="A7" workbookViewId="0">
      <selection activeCell="J17" sqref="J17"/>
    </sheetView>
  </sheetViews>
  <sheetFormatPr defaultRowHeight="15" x14ac:dyDescent="0.25"/>
  <sheetData>
    <row r="2" spans="2:17" x14ac:dyDescent="0.25">
      <c r="B2" t="s">
        <v>96</v>
      </c>
      <c r="I2" t="s">
        <v>82</v>
      </c>
    </row>
    <row r="3" spans="2:17" x14ac:dyDescent="0.25">
      <c r="B3" t="s">
        <v>66</v>
      </c>
      <c r="C3">
        <v>0.5</v>
      </c>
      <c r="I3" t="s">
        <v>122</v>
      </c>
    </row>
    <row r="4" spans="2:17" x14ac:dyDescent="0.25">
      <c r="B4" t="s">
        <v>124</v>
      </c>
      <c r="C4">
        <v>0.5</v>
      </c>
    </row>
    <row r="5" spans="2:17" x14ac:dyDescent="0.25">
      <c r="B5" t="s">
        <v>125</v>
      </c>
      <c r="C5">
        <v>0.25</v>
      </c>
      <c r="D5" t="s">
        <v>121</v>
      </c>
      <c r="I5" t="s">
        <v>123</v>
      </c>
    </row>
    <row r="6" spans="2:17" x14ac:dyDescent="0.25">
      <c r="B6" t="s">
        <v>98</v>
      </c>
      <c r="C6">
        <v>-0.91249999999999998</v>
      </c>
    </row>
    <row r="7" spans="2:17" x14ac:dyDescent="0.25">
      <c r="I7" t="s">
        <v>94</v>
      </c>
    </row>
    <row r="8" spans="2:17" x14ac:dyDescent="0.25">
      <c r="B8" t="s">
        <v>100</v>
      </c>
      <c r="C8">
        <v>0</v>
      </c>
      <c r="E8" t="s">
        <v>109</v>
      </c>
      <c r="F8" s="14">
        <f xml:space="preserve"> -0.1 *C8^4 - 0.15 * C8 ^ 3 - 0.5 * C8 ^ 2 - 0.25  *C8 + 1.2</f>
        <v>1.2</v>
      </c>
      <c r="I8" t="s">
        <v>95</v>
      </c>
      <c r="O8" t="s">
        <v>90</v>
      </c>
      <c r="Q8" t="s">
        <v>116</v>
      </c>
    </row>
    <row r="9" spans="2:17" x14ac:dyDescent="0.25">
      <c r="B9" t="s">
        <v>101</v>
      </c>
      <c r="C9">
        <v>0.25</v>
      </c>
      <c r="E9" t="s">
        <v>108</v>
      </c>
      <c r="F9" s="14">
        <f t="shared" ref="F9:F12" si="0" xml:space="preserve"> -0.1 *C9^4 - 0.15 * C9 ^ 3 - 0.5 * C9 ^ 2 - 0.25  *C9 + 1.2</f>
        <v>1.103515625</v>
      </c>
      <c r="I9" t="s">
        <v>115</v>
      </c>
      <c r="O9" t="s">
        <v>131</v>
      </c>
      <c r="Q9" t="s">
        <v>117</v>
      </c>
    </row>
    <row r="10" spans="2:17" x14ac:dyDescent="0.25">
      <c r="B10" t="s">
        <v>66</v>
      </c>
      <c r="C10">
        <v>0.5</v>
      </c>
      <c r="E10" t="s">
        <v>67</v>
      </c>
      <c r="F10" s="14">
        <f t="shared" si="0"/>
        <v>0.92499999999999993</v>
      </c>
    </row>
    <row r="11" spans="2:17" x14ac:dyDescent="0.25">
      <c r="B11" t="s">
        <v>102</v>
      </c>
      <c r="C11">
        <v>0.75</v>
      </c>
      <c r="E11" t="s">
        <v>110</v>
      </c>
      <c r="F11" s="14">
        <f t="shared" si="0"/>
        <v>0.63632812499999991</v>
      </c>
      <c r="I11" t="s">
        <v>99</v>
      </c>
    </row>
    <row r="12" spans="2:17" x14ac:dyDescent="0.25">
      <c r="B12" t="s">
        <v>103</v>
      </c>
      <c r="C12">
        <v>1</v>
      </c>
      <c r="E12" t="s">
        <v>105</v>
      </c>
      <c r="F12" s="14">
        <f t="shared" si="0"/>
        <v>0.19999999999999996</v>
      </c>
    </row>
    <row r="13" spans="2:17" x14ac:dyDescent="0.25">
      <c r="I13" t="s">
        <v>120</v>
      </c>
    </row>
    <row r="14" spans="2:17" x14ac:dyDescent="0.25">
      <c r="B14" t="s">
        <v>126</v>
      </c>
      <c r="C14" t="s">
        <v>94</v>
      </c>
      <c r="I14" t="s">
        <v>111</v>
      </c>
      <c r="J14" t="s">
        <v>119</v>
      </c>
    </row>
    <row r="15" spans="2:17" x14ac:dyDescent="0.25">
      <c r="B15" t="s">
        <v>111</v>
      </c>
      <c r="C15">
        <f>(F12-F8)/(2 * C4)</f>
        <v>-1</v>
      </c>
      <c r="I15">
        <f>-0.4 * 0.5 ^ 3 - 0.45 * 0.5 ^ 2 - 0.5 - 0.25</f>
        <v>-0.91249999999999998</v>
      </c>
    </row>
    <row r="16" spans="2:17" x14ac:dyDescent="0.25">
      <c r="B16" t="s">
        <v>112</v>
      </c>
      <c r="C16" s="28">
        <f>ABS((C15-C6)/C6)</f>
        <v>9.5890410958904132E-2</v>
      </c>
      <c r="D16" s="28"/>
    </row>
    <row r="17" spans="2:9" x14ac:dyDescent="0.25">
      <c r="I17" t="s">
        <v>129</v>
      </c>
    </row>
    <row r="18" spans="2:9" x14ac:dyDescent="0.25">
      <c r="B18" t="s">
        <v>127</v>
      </c>
      <c r="C18" t="s">
        <v>94</v>
      </c>
    </row>
    <row r="19" spans="2:9" x14ac:dyDescent="0.25">
      <c r="B19" t="s">
        <v>111</v>
      </c>
      <c r="C19">
        <f>(F11-F9)/(2*C5)</f>
        <v>-0.93437500000000018</v>
      </c>
    </row>
    <row r="20" spans="2:9" x14ac:dyDescent="0.25">
      <c r="B20" t="s">
        <v>112</v>
      </c>
      <c r="C20" s="28">
        <f>ABS((C19-C6)/C6)</f>
        <v>2.3972602739726248E-2</v>
      </c>
      <c r="D20" s="28"/>
    </row>
    <row r="22" spans="2:9" x14ac:dyDescent="0.25">
      <c r="B22" t="s">
        <v>128</v>
      </c>
      <c r="C22">
        <f xml:space="preserve"> (4/3) *C19 - (1/3) *C15</f>
        <v>-0.91250000000000031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workbookViewId="0">
      <selection activeCell="J3" sqref="J3"/>
    </sheetView>
  </sheetViews>
  <sheetFormatPr defaultRowHeight="15" x14ac:dyDescent="0.25"/>
  <cols>
    <col min="3" max="3" width="9.5703125" bestFit="1" customWidth="1"/>
    <col min="6" max="6" width="9.140625" style="6"/>
    <col min="9" max="9" width="9.28515625" bestFit="1" customWidth="1"/>
    <col min="10" max="11" width="11.28515625" bestFit="1" customWidth="1"/>
  </cols>
  <sheetData>
    <row r="2" spans="2:13" x14ac:dyDescent="0.25">
      <c r="C2" s="24" t="s">
        <v>0</v>
      </c>
      <c r="D2" s="24"/>
      <c r="E2" s="24"/>
      <c r="F2" s="4"/>
      <c r="G2" s="3"/>
      <c r="I2" s="24" t="s">
        <v>1</v>
      </c>
      <c r="J2" s="24"/>
      <c r="K2" s="24"/>
    </row>
    <row r="3" spans="2:13" x14ac:dyDescent="0.25">
      <c r="C3" s="7">
        <v>2.9999999999999997E-4</v>
      </c>
      <c r="D3" s="7">
        <v>3</v>
      </c>
      <c r="E3" s="7">
        <v>2.0001000000000002</v>
      </c>
      <c r="F3" s="5"/>
      <c r="G3" s="1"/>
      <c r="I3" s="7">
        <v>2.9999999999999997E-4</v>
      </c>
      <c r="J3" s="7">
        <v>3</v>
      </c>
      <c r="K3" s="7">
        <v>2.0001000000000002</v>
      </c>
    </row>
    <row r="4" spans="2:13" x14ac:dyDescent="0.25">
      <c r="C4" s="7">
        <v>1</v>
      </c>
      <c r="D4" s="7">
        <v>1</v>
      </c>
      <c r="E4" s="7">
        <v>1</v>
      </c>
      <c r="F4" s="5"/>
      <c r="G4" s="1"/>
      <c r="I4" s="7">
        <v>1</v>
      </c>
      <c r="J4" s="7">
        <v>1</v>
      </c>
      <c r="K4" s="7">
        <v>1</v>
      </c>
    </row>
    <row r="5" spans="2:13" x14ac:dyDescent="0.25">
      <c r="C5" s="7"/>
      <c r="D5" s="7"/>
      <c r="E5" s="7"/>
      <c r="F5" s="5"/>
      <c r="G5" s="1"/>
      <c r="I5" s="7"/>
      <c r="J5" s="7"/>
      <c r="K5" s="7"/>
    </row>
    <row r="6" spans="2:13" x14ac:dyDescent="0.25">
      <c r="B6" s="25" t="s">
        <v>7</v>
      </c>
      <c r="C6" s="7">
        <v>1</v>
      </c>
      <c r="D6" s="7">
        <v>1</v>
      </c>
      <c r="E6" s="7">
        <v>1</v>
      </c>
      <c r="F6" s="5"/>
      <c r="G6" s="1"/>
      <c r="I6" s="7">
        <v>2.9999999999999997E-4</v>
      </c>
      <c r="J6" s="7">
        <v>3</v>
      </c>
      <c r="K6" s="7">
        <v>2.0001000000000002</v>
      </c>
      <c r="M6" s="1" t="s">
        <v>3</v>
      </c>
    </row>
    <row r="7" spans="2:13" x14ac:dyDescent="0.25">
      <c r="B7" s="25"/>
      <c r="C7" s="7">
        <v>2.9999999999999997E-4</v>
      </c>
      <c r="D7" s="7">
        <v>3</v>
      </c>
      <c r="E7" s="7">
        <v>2.0001000000000002</v>
      </c>
      <c r="F7" s="5"/>
      <c r="G7" s="1"/>
      <c r="I7" s="7">
        <f>-($I$4/$I$3)*I3+I4</f>
        <v>0</v>
      </c>
      <c r="J7" s="7">
        <f t="shared" ref="J7:K7" si="0">-($I$4/$I$3)*J3+J4</f>
        <v>-9999</v>
      </c>
      <c r="K7" s="7">
        <f t="shared" si="0"/>
        <v>-6666.0000000000009</v>
      </c>
      <c r="M7" t="s">
        <v>2</v>
      </c>
    </row>
    <row r="8" spans="2:13" x14ac:dyDescent="0.25">
      <c r="C8" s="7"/>
      <c r="D8" s="7"/>
      <c r="E8" s="7"/>
      <c r="F8" s="5"/>
      <c r="G8" s="1"/>
      <c r="I8" s="8"/>
      <c r="J8" s="8"/>
      <c r="K8" s="8"/>
    </row>
    <row r="9" spans="2:13" x14ac:dyDescent="0.25">
      <c r="C9" s="7">
        <v>1</v>
      </c>
      <c r="D9" s="7">
        <v>1</v>
      </c>
      <c r="E9" s="7">
        <v>1</v>
      </c>
      <c r="F9" s="5"/>
      <c r="G9" s="1"/>
      <c r="J9" s="8" t="s">
        <v>4</v>
      </c>
      <c r="K9" s="7">
        <f>K7/J7</f>
        <v>0.66666666666666674</v>
      </c>
    </row>
    <row r="10" spans="2:13" x14ac:dyDescent="0.25">
      <c r="C10" s="7">
        <f>(-$C$7)*C6+C7</f>
        <v>0</v>
      </c>
      <c r="D10" s="7">
        <f t="shared" ref="D10:E10" si="1">(-$C$7)*D6+D7</f>
        <v>2.9996999999999998</v>
      </c>
      <c r="E10" s="7">
        <f t="shared" si="1"/>
        <v>1.9998000000000002</v>
      </c>
      <c r="F10" s="5"/>
      <c r="G10" s="1"/>
      <c r="J10" s="8" t="s">
        <v>5</v>
      </c>
      <c r="K10" s="7">
        <f>(K6-(J6*K9))/I6</f>
        <v>0.33333333333403681</v>
      </c>
    </row>
    <row r="11" spans="2:13" x14ac:dyDescent="0.25">
      <c r="C11" s="7"/>
      <c r="D11" s="7"/>
      <c r="E11" s="7"/>
      <c r="F11" s="5"/>
      <c r="G11" s="1"/>
    </row>
    <row r="12" spans="2:13" x14ac:dyDescent="0.25">
      <c r="C12" s="7">
        <v>1</v>
      </c>
      <c r="D12" s="7">
        <v>1</v>
      </c>
      <c r="E12" s="7">
        <v>1</v>
      </c>
      <c r="F12" s="5"/>
      <c r="G12" s="1"/>
    </row>
    <row r="13" spans="2:13" x14ac:dyDescent="0.25">
      <c r="C13" s="7">
        <v>0</v>
      </c>
      <c r="D13" s="7">
        <f>D10/$D$10</f>
        <v>1</v>
      </c>
      <c r="E13" s="7">
        <f>E10/$D$10</f>
        <v>0.66666666666666674</v>
      </c>
      <c r="F13" s="5"/>
      <c r="G13" s="1"/>
    </row>
    <row r="14" spans="2:13" x14ac:dyDescent="0.25">
      <c r="C14" s="7"/>
      <c r="D14" s="7"/>
      <c r="E14" s="7"/>
      <c r="F14" s="5"/>
      <c r="G14" s="1"/>
    </row>
    <row r="15" spans="2:13" x14ac:dyDescent="0.25">
      <c r="C15" s="7">
        <v>1</v>
      </c>
      <c r="D15" s="7">
        <f>(-$D$12)*D13+D12</f>
        <v>0</v>
      </c>
      <c r="E15" s="7">
        <f>(-$D$12)*E13+E12</f>
        <v>0.33333333333333326</v>
      </c>
      <c r="F15" s="5"/>
      <c r="G15" s="1"/>
      <c r="H15" t="s">
        <v>6</v>
      </c>
    </row>
    <row r="16" spans="2:13" x14ac:dyDescent="0.25">
      <c r="C16" s="7">
        <v>0</v>
      </c>
      <c r="D16" s="7">
        <v>1</v>
      </c>
      <c r="E16" s="7">
        <v>0.66666666666666674</v>
      </c>
      <c r="F16" s="5"/>
      <c r="G16" s="1"/>
    </row>
    <row r="17" spans="3:5" x14ac:dyDescent="0.25">
      <c r="C17" s="8"/>
      <c r="D17" s="8"/>
      <c r="E17" s="8"/>
    </row>
    <row r="18" spans="3:5" x14ac:dyDescent="0.25">
      <c r="D18" s="8" t="s">
        <v>5</v>
      </c>
      <c r="E18" s="7">
        <f>E15</f>
        <v>0.33333333333333326</v>
      </c>
    </row>
    <row r="19" spans="3:5" x14ac:dyDescent="0.25">
      <c r="D19" s="8" t="s">
        <v>4</v>
      </c>
      <c r="E19" s="7">
        <f>E16</f>
        <v>0.66666666666666674</v>
      </c>
    </row>
  </sheetData>
  <mergeCells count="3">
    <mergeCell ref="C2:E2"/>
    <mergeCell ref="I2:K2"/>
    <mergeCell ref="B6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B15" workbookViewId="0">
      <selection activeCell="H25" sqref="H25"/>
    </sheetView>
  </sheetViews>
  <sheetFormatPr defaultRowHeight="15" x14ac:dyDescent="0.25"/>
  <cols>
    <col min="12" max="12" width="10.28515625" bestFit="1" customWidth="1"/>
    <col min="13" max="14" width="9.5703125" bestFit="1" customWidth="1"/>
  </cols>
  <sheetData>
    <row r="1" spans="1:18" ht="17.25" x14ac:dyDescent="0.25">
      <c r="K1" s="23" t="s">
        <v>21</v>
      </c>
      <c r="L1" s="23"/>
      <c r="M1" s="23"/>
      <c r="N1" s="23"/>
      <c r="O1" s="23"/>
      <c r="P1" s="23"/>
      <c r="Q1" s="23"/>
      <c r="R1" s="23"/>
    </row>
    <row r="2" spans="1:18" x14ac:dyDescent="0.25">
      <c r="A2" t="s">
        <v>11</v>
      </c>
      <c r="B2" s="2">
        <v>3</v>
      </c>
      <c r="C2" s="2">
        <v>-0.1</v>
      </c>
      <c r="D2" s="2">
        <v>-0.2</v>
      </c>
      <c r="E2" s="1">
        <v>7.85</v>
      </c>
      <c r="K2" t="s">
        <v>43</v>
      </c>
    </row>
    <row r="3" spans="1:18" x14ac:dyDescent="0.25">
      <c r="B3" s="2">
        <v>0.1</v>
      </c>
      <c r="C3" s="2">
        <v>7</v>
      </c>
      <c r="D3" s="2">
        <v>-0.3</v>
      </c>
      <c r="E3" s="1">
        <v>-19.3</v>
      </c>
      <c r="K3" t="s">
        <v>9</v>
      </c>
      <c r="L3" s="2">
        <v>1</v>
      </c>
      <c r="M3" s="2">
        <v>0</v>
      </c>
      <c r="N3" s="2">
        <v>0</v>
      </c>
      <c r="O3" s="2">
        <v>1</v>
      </c>
      <c r="Q3" t="s">
        <v>18</v>
      </c>
      <c r="R3" s="1">
        <f>O3</f>
        <v>1</v>
      </c>
    </row>
    <row r="4" spans="1:18" x14ac:dyDescent="0.25">
      <c r="B4" s="2">
        <v>0.3</v>
      </c>
      <c r="C4" s="2">
        <v>-0.2</v>
      </c>
      <c r="D4" s="2">
        <v>10</v>
      </c>
      <c r="E4" s="1">
        <v>71.400000000000006</v>
      </c>
      <c r="L4" s="2">
        <v>3.3333333333333333E-2</v>
      </c>
      <c r="M4" s="2">
        <v>1</v>
      </c>
      <c r="N4" s="2">
        <v>0</v>
      </c>
      <c r="O4" s="2">
        <v>0</v>
      </c>
      <c r="Q4" t="s">
        <v>19</v>
      </c>
      <c r="R4">
        <f>O4-(R3*L4)</f>
        <v>-3.3333333333333333E-2</v>
      </c>
    </row>
    <row r="5" spans="1:18" x14ac:dyDescent="0.25">
      <c r="B5" s="2"/>
      <c r="C5" s="2"/>
      <c r="D5" s="2"/>
      <c r="L5" s="2">
        <v>9.9999999999999992E-2</v>
      </c>
      <c r="M5" s="2">
        <v>-2.7129938124702525E-2</v>
      </c>
      <c r="N5" s="2">
        <v>1</v>
      </c>
      <c r="O5" s="2">
        <v>0</v>
      </c>
      <c r="Q5" t="s">
        <v>20</v>
      </c>
      <c r="R5">
        <f>O5-(R4*M5)-(R3*L5)</f>
        <v>-0.10090433127082341</v>
      </c>
    </row>
    <row r="6" spans="1:18" x14ac:dyDescent="0.25">
      <c r="A6" t="s">
        <v>13</v>
      </c>
      <c r="B6" s="2">
        <v>3</v>
      </c>
      <c r="C6" s="2">
        <v>-0.1</v>
      </c>
      <c r="D6" s="2">
        <v>-0.2</v>
      </c>
      <c r="E6" s="1">
        <v>7.85</v>
      </c>
    </row>
    <row r="7" spans="1:18" x14ac:dyDescent="0.25">
      <c r="B7" s="2">
        <f>-($B$3/$B$2)*B2+B3</f>
        <v>0</v>
      </c>
      <c r="C7" s="2">
        <f>-($B$3/$B$2)*C2+C3</f>
        <v>7.003333333333333</v>
      </c>
      <c r="D7" s="2">
        <f t="shared" ref="D7:E7" si="0">-($B$3/$B$2)*D2+D3</f>
        <v>-0.29333333333333333</v>
      </c>
      <c r="E7" s="2">
        <f t="shared" si="0"/>
        <v>-19.561666666666667</v>
      </c>
      <c r="K7" t="s">
        <v>10</v>
      </c>
      <c r="L7" s="2">
        <v>3</v>
      </c>
      <c r="M7" s="2">
        <v>-0.1</v>
      </c>
      <c r="N7" s="2">
        <v>-0.2</v>
      </c>
      <c r="O7" s="1">
        <f>R3</f>
        <v>1</v>
      </c>
      <c r="Q7" t="s">
        <v>15</v>
      </c>
      <c r="R7">
        <f>(O7-(N7*R9)-(M7*R8))/L7</f>
        <v>0.33248872133984303</v>
      </c>
    </row>
    <row r="8" spans="1:18" x14ac:dyDescent="0.25">
      <c r="B8" s="2">
        <f>-($B$4/$B$2)*B2+B4</f>
        <v>0</v>
      </c>
      <c r="C8" s="2">
        <f t="shared" ref="C8:E8" si="1">-($B$4/$B$2)*C2+C4</f>
        <v>-0.19</v>
      </c>
      <c r="D8" s="2">
        <f t="shared" si="1"/>
        <v>10.02</v>
      </c>
      <c r="E8" s="2">
        <f t="shared" si="1"/>
        <v>70.615000000000009</v>
      </c>
      <c r="L8" s="2">
        <v>0</v>
      </c>
      <c r="M8" s="2">
        <v>7.003333333333333</v>
      </c>
      <c r="N8" s="2">
        <v>-0.29333333333333333</v>
      </c>
      <c r="O8" s="1">
        <f t="shared" ref="O8:O9" si="2">R4</f>
        <v>-3.3333333333333333E-2</v>
      </c>
      <c r="Q8" t="s">
        <v>16</v>
      </c>
      <c r="R8">
        <f>(O8-(R9*N8))/M8</f>
        <v>-5.1817658887679278E-3</v>
      </c>
    </row>
    <row r="9" spans="1:18" x14ac:dyDescent="0.25">
      <c r="B9" s="2"/>
      <c r="C9" s="2"/>
      <c r="D9" s="2"/>
      <c r="L9" s="2">
        <v>0</v>
      </c>
      <c r="M9" s="2">
        <v>0</v>
      </c>
      <c r="N9" s="2">
        <v>10.012041884816753</v>
      </c>
      <c r="O9" s="1">
        <f t="shared" si="2"/>
        <v>-0.10090433127082341</v>
      </c>
      <c r="Q9" t="s">
        <v>17</v>
      </c>
      <c r="R9">
        <f>O9/N9</f>
        <v>-1.0078296957970649E-2</v>
      </c>
    </row>
    <row r="10" spans="1:18" x14ac:dyDescent="0.25">
      <c r="A10" t="s">
        <v>10</v>
      </c>
      <c r="B10" s="2">
        <v>3</v>
      </c>
      <c r="C10" s="2">
        <v>-0.1</v>
      </c>
      <c r="D10" s="2">
        <v>-0.2</v>
      </c>
      <c r="E10" s="1">
        <v>7.85</v>
      </c>
      <c r="K10" t="s">
        <v>44</v>
      </c>
    </row>
    <row r="11" spans="1:18" x14ac:dyDescent="0.25">
      <c r="B11" s="2">
        <v>0</v>
      </c>
      <c r="C11" s="2">
        <v>7.003333333333333</v>
      </c>
      <c r="D11" s="2">
        <v>-0.29333333333333333</v>
      </c>
      <c r="E11" s="2">
        <v>-19.561666666666667</v>
      </c>
      <c r="K11" t="s">
        <v>9</v>
      </c>
      <c r="L11" s="2">
        <v>1</v>
      </c>
      <c r="M11" s="2">
        <v>0</v>
      </c>
      <c r="N11" s="2">
        <v>0</v>
      </c>
      <c r="O11" s="2">
        <v>0</v>
      </c>
      <c r="Q11" t="s">
        <v>18</v>
      </c>
      <c r="R11" s="14">
        <f>O11</f>
        <v>0</v>
      </c>
    </row>
    <row r="12" spans="1:18" x14ac:dyDescent="0.25">
      <c r="B12" s="2">
        <v>0</v>
      </c>
      <c r="C12" s="2">
        <f>-($C$8/$C$7)*C7+C8</f>
        <v>0</v>
      </c>
      <c r="D12" s="2">
        <f>-($C$8/$C$7)*D7+D8</f>
        <v>10.012041884816753</v>
      </c>
      <c r="E12" s="2">
        <f>-($C$8/$C$7)*E7+E8</f>
        <v>70.084293193717286</v>
      </c>
      <c r="L12" s="2">
        <v>3.3333333333333333E-2</v>
      </c>
      <c r="M12" s="2">
        <v>1</v>
      </c>
      <c r="N12" s="2">
        <v>0</v>
      </c>
      <c r="O12" s="2">
        <v>1</v>
      </c>
      <c r="Q12" t="s">
        <v>19</v>
      </c>
      <c r="R12" s="14">
        <f>O12-(R11*L12)</f>
        <v>1</v>
      </c>
    </row>
    <row r="13" spans="1:18" x14ac:dyDescent="0.25">
      <c r="B13" s="2"/>
      <c r="C13" s="2"/>
      <c r="D13" s="2"/>
      <c r="L13" s="2">
        <v>9.9999999999999992E-2</v>
      </c>
      <c r="M13" s="2">
        <v>-2.7129938124702525E-2</v>
      </c>
      <c r="N13" s="2">
        <v>1</v>
      </c>
      <c r="O13" s="2">
        <v>0</v>
      </c>
      <c r="Q13" t="s">
        <v>20</v>
      </c>
      <c r="R13" s="14">
        <f>O13-(R12*M13)-(R11*L13)</f>
        <v>2.7129938124702525E-2</v>
      </c>
    </row>
    <row r="14" spans="1:18" x14ac:dyDescent="0.25">
      <c r="A14" t="s">
        <v>9</v>
      </c>
      <c r="B14" s="2">
        <v>1</v>
      </c>
      <c r="C14" s="2">
        <v>0</v>
      </c>
      <c r="D14" s="2">
        <v>0</v>
      </c>
      <c r="G14" s="2">
        <v>3</v>
      </c>
      <c r="H14" s="2">
        <v>-0.1</v>
      </c>
      <c r="I14" s="2">
        <v>-0.2</v>
      </c>
    </row>
    <row r="15" spans="1:18" x14ac:dyDescent="0.25">
      <c r="B15" s="2">
        <f>B3/B2</f>
        <v>3.3333333333333333E-2</v>
      </c>
      <c r="C15" s="2">
        <v>1</v>
      </c>
      <c r="D15" s="2">
        <v>0</v>
      </c>
      <c r="G15" s="2">
        <v>0</v>
      </c>
      <c r="H15" s="2">
        <v>7.003333333333333</v>
      </c>
      <c r="I15" s="2">
        <v>-0.29333333333333333</v>
      </c>
      <c r="K15" t="s">
        <v>10</v>
      </c>
      <c r="L15" s="2">
        <v>3</v>
      </c>
      <c r="M15" s="2">
        <v>-0.1</v>
      </c>
      <c r="N15" s="2">
        <v>-0.2</v>
      </c>
      <c r="O15" s="1">
        <f>R11</f>
        <v>0</v>
      </c>
      <c r="Q15" t="s">
        <v>15</v>
      </c>
      <c r="R15">
        <f>(O15-(N15*R17)-(M15*R16))/L15</f>
        <v>4.9440702057969221E-3</v>
      </c>
    </row>
    <row r="16" spans="1:18" x14ac:dyDescent="0.25">
      <c r="B16" s="2">
        <f>B4/B2</f>
        <v>9.9999999999999992E-2</v>
      </c>
      <c r="C16" s="2">
        <f>C8/C7</f>
        <v>-2.7129938124702525E-2</v>
      </c>
      <c r="D16" s="2">
        <v>1</v>
      </c>
      <c r="G16" s="2">
        <v>0</v>
      </c>
      <c r="H16" s="2">
        <f>-($C$8/$C$7)*G11+G12</f>
        <v>0</v>
      </c>
      <c r="I16" s="2">
        <f>-($C$8/$C$7)*H11+H12</f>
        <v>0</v>
      </c>
      <c r="L16" s="2">
        <v>0</v>
      </c>
      <c r="M16" s="2">
        <v>7.003333333333333</v>
      </c>
      <c r="N16" s="2">
        <v>-0.29333333333333333</v>
      </c>
      <c r="O16" s="1">
        <f t="shared" ref="O16:O17" si="3">R12</f>
        <v>1</v>
      </c>
      <c r="Q16" t="s">
        <v>16</v>
      </c>
      <c r="R16">
        <f>(O16-(R17*N16))/M16</f>
        <v>0.14290264460216873</v>
      </c>
    </row>
    <row r="17" spans="1:18" x14ac:dyDescent="0.25">
      <c r="L17" s="2">
        <v>0</v>
      </c>
      <c r="M17" s="2">
        <v>0</v>
      </c>
      <c r="N17" s="2">
        <v>10.012041884816753</v>
      </c>
      <c r="O17" s="1">
        <f t="shared" si="3"/>
        <v>2.7129938124702525E-2</v>
      </c>
      <c r="Q17" t="s">
        <v>17</v>
      </c>
      <c r="R17" s="14">
        <f>O17/N17</f>
        <v>2.7097307858694676E-3</v>
      </c>
    </row>
    <row r="18" spans="1:18" ht="14.25" customHeight="1" x14ac:dyDescent="0.25">
      <c r="A18" t="s">
        <v>12</v>
      </c>
      <c r="B18">
        <f>(B14*B10)+(C14*B11)+(D14*B12)</f>
        <v>3</v>
      </c>
      <c r="C18">
        <f>(B14*C10)+(C14*C11)+(D14*C12)</f>
        <v>-0.1</v>
      </c>
      <c r="K18" t="s">
        <v>45</v>
      </c>
    </row>
    <row r="19" spans="1:18" x14ac:dyDescent="0.25">
      <c r="B19">
        <f>(B15*B10)+(C15*B11)+(D15*B12)</f>
        <v>0.1</v>
      </c>
      <c r="K19" t="s">
        <v>9</v>
      </c>
      <c r="L19" s="2">
        <v>1</v>
      </c>
      <c r="M19" s="2">
        <v>0</v>
      </c>
      <c r="N19" s="2">
        <v>0</v>
      </c>
      <c r="O19" s="2">
        <v>0</v>
      </c>
      <c r="Q19" t="s">
        <v>18</v>
      </c>
      <c r="R19" s="14">
        <f>O19</f>
        <v>0</v>
      </c>
    </row>
    <row r="20" spans="1:18" x14ac:dyDescent="0.25">
      <c r="B20">
        <f>(B16*B10)+(C16*B11)+(D16*B12)</f>
        <v>0.3</v>
      </c>
      <c r="D20">
        <f>(B16*D10)+(C16*D11)+(D16*D12)</f>
        <v>10</v>
      </c>
      <c r="L20" s="2">
        <v>3.3333333333333333E-2</v>
      </c>
      <c r="M20" s="2">
        <v>1</v>
      </c>
      <c r="N20" s="2">
        <v>0</v>
      </c>
      <c r="O20" s="2">
        <v>0</v>
      </c>
      <c r="Q20" t="s">
        <v>19</v>
      </c>
      <c r="R20" s="14">
        <f>O20-(R19*L20)</f>
        <v>0</v>
      </c>
    </row>
    <row r="21" spans="1:18" x14ac:dyDescent="0.25">
      <c r="L21" s="2">
        <v>9.9999999999999992E-2</v>
      </c>
      <c r="M21" s="2">
        <v>-2.7129938124702525E-2</v>
      </c>
      <c r="N21" s="2">
        <v>1</v>
      </c>
      <c r="O21" s="2">
        <v>1</v>
      </c>
      <c r="Q21" t="s">
        <v>20</v>
      </c>
      <c r="R21" s="14">
        <f>O21-(R20*M21)-(R19*L21)</f>
        <v>1</v>
      </c>
    </row>
    <row r="23" spans="1:18" x14ac:dyDescent="0.25">
      <c r="A23" t="s">
        <v>14</v>
      </c>
      <c r="B23" s="2">
        <v>1</v>
      </c>
      <c r="C23" s="2">
        <v>0</v>
      </c>
      <c r="D23" s="2">
        <v>0</v>
      </c>
      <c r="E23" s="1">
        <v>7.85</v>
      </c>
      <c r="G23" t="s">
        <v>18</v>
      </c>
      <c r="H23" s="1">
        <f>E23</f>
        <v>7.85</v>
      </c>
      <c r="K23" t="s">
        <v>10</v>
      </c>
      <c r="L23" s="2">
        <v>3</v>
      </c>
      <c r="M23" s="2">
        <v>-0.1</v>
      </c>
      <c r="N23" s="2">
        <v>-0.2</v>
      </c>
      <c r="O23" s="14">
        <f>R19</f>
        <v>0</v>
      </c>
      <c r="Q23" t="s">
        <v>15</v>
      </c>
      <c r="R23">
        <f>(O23-(N23*R25)-(M23*R24))/L23</f>
        <v>6.7980965329707691E-3</v>
      </c>
    </row>
    <row r="24" spans="1:18" x14ac:dyDescent="0.25">
      <c r="B24" s="2">
        <v>3.3333333333333333E-2</v>
      </c>
      <c r="C24" s="2">
        <v>1</v>
      </c>
      <c r="D24" s="2">
        <v>0</v>
      </c>
      <c r="E24" s="2">
        <v>-19.3</v>
      </c>
      <c r="G24" t="s">
        <v>19</v>
      </c>
      <c r="H24">
        <f>E24-(H23*B24)</f>
        <v>-19.561666666666667</v>
      </c>
      <c r="L24" s="2">
        <v>0</v>
      </c>
      <c r="M24" s="2">
        <v>7.003333333333333</v>
      </c>
      <c r="N24" s="2">
        <v>-0.29333333333333333</v>
      </c>
      <c r="O24" s="14">
        <f t="shared" ref="O24:O25" si="4">R20</f>
        <v>0</v>
      </c>
      <c r="Q24" t="s">
        <v>16</v>
      </c>
      <c r="R24">
        <f>(O24-(R25*N24))/M24</f>
        <v>4.1834440202897036E-3</v>
      </c>
    </row>
    <row r="25" spans="1:18" x14ac:dyDescent="0.25">
      <c r="B25" s="2">
        <v>9.9999999999999992E-2</v>
      </c>
      <c r="C25" s="2">
        <v>-2.7129938124702525E-2</v>
      </c>
      <c r="D25" s="2">
        <v>1</v>
      </c>
      <c r="E25" s="2">
        <v>71.400000000000006</v>
      </c>
      <c r="G25" t="s">
        <v>20</v>
      </c>
      <c r="H25">
        <f>E25-(H24*C25)-(H23*B25)</f>
        <v>70.084293193717286</v>
      </c>
      <c r="L25" s="2">
        <v>0</v>
      </c>
      <c r="M25" s="2">
        <v>0</v>
      </c>
      <c r="N25" s="2">
        <v>10.012041884816753</v>
      </c>
      <c r="O25" s="14">
        <f t="shared" si="4"/>
        <v>1</v>
      </c>
      <c r="Q25" t="s">
        <v>17</v>
      </c>
      <c r="R25" s="14">
        <f>O25/N25</f>
        <v>9.9879725984416676E-2</v>
      </c>
    </row>
    <row r="27" spans="1:18" x14ac:dyDescent="0.25">
      <c r="B27" t="s">
        <v>15</v>
      </c>
      <c r="C27" s="1">
        <f>(E10-(C29*D10)-(C28*C10))/B10</f>
        <v>3</v>
      </c>
    </row>
    <row r="28" spans="1:18" ht="17.25" x14ac:dyDescent="0.25">
      <c r="B28" t="s">
        <v>16</v>
      </c>
      <c r="C28">
        <f>(E11-(D11*C29))/C11</f>
        <v>-2.5</v>
      </c>
      <c r="K28" t="s">
        <v>21</v>
      </c>
      <c r="L28" s="14">
        <f>R7</f>
        <v>0.33248872133984303</v>
      </c>
      <c r="M28" s="14">
        <f>R15</f>
        <v>4.9440702057969221E-3</v>
      </c>
      <c r="N28" s="14">
        <f>R23</f>
        <v>6.7980965329707691E-3</v>
      </c>
    </row>
    <row r="29" spans="1:18" x14ac:dyDescent="0.25">
      <c r="B29" t="s">
        <v>17</v>
      </c>
      <c r="C29">
        <f>E12/D12</f>
        <v>7.0000000000000018</v>
      </c>
      <c r="L29" s="14">
        <f>R8</f>
        <v>-5.1817658887679278E-3</v>
      </c>
      <c r="M29" s="14">
        <f>R16</f>
        <v>0.14290264460216873</v>
      </c>
      <c r="N29" s="14">
        <f t="shared" ref="N29:N30" si="5">R24</f>
        <v>4.1834440202897036E-3</v>
      </c>
    </row>
    <row r="30" spans="1:18" x14ac:dyDescent="0.25">
      <c r="L30" s="14">
        <f>R9</f>
        <v>-1.0078296957970649E-2</v>
      </c>
      <c r="M30" s="14">
        <f>R17</f>
        <v>2.7097307858694676E-3</v>
      </c>
      <c r="N30" s="14">
        <f t="shared" si="5"/>
        <v>9.9879725984416676E-2</v>
      </c>
    </row>
    <row r="32" spans="1:18" x14ac:dyDescent="0.25">
      <c r="A32" s="23"/>
      <c r="B32" s="23"/>
      <c r="C32" s="23"/>
      <c r="D32" s="23"/>
      <c r="E32" s="23"/>
      <c r="F32" s="23"/>
      <c r="G32" s="23"/>
      <c r="H32" s="23"/>
    </row>
    <row r="37" spans="2:5" x14ac:dyDescent="0.25">
      <c r="B37" s="2"/>
      <c r="C37" s="2"/>
      <c r="D37" s="2"/>
      <c r="E37" s="2"/>
    </row>
    <row r="38" spans="2:5" x14ac:dyDescent="0.25">
      <c r="B38" s="2"/>
      <c r="C38" s="2"/>
      <c r="D38" s="2"/>
      <c r="E38" s="2"/>
    </row>
    <row r="39" spans="2:5" x14ac:dyDescent="0.25">
      <c r="B39" s="2"/>
      <c r="C39" s="2"/>
      <c r="D39" s="2"/>
      <c r="E39" s="2"/>
    </row>
    <row r="41" spans="2:5" x14ac:dyDescent="0.25">
      <c r="B41" s="2"/>
      <c r="C41" s="2"/>
      <c r="D41" s="2"/>
    </row>
    <row r="42" spans="2:5" x14ac:dyDescent="0.25">
      <c r="B42" s="2"/>
      <c r="C42" s="2"/>
      <c r="D42" s="2"/>
    </row>
    <row r="43" spans="2:5" x14ac:dyDescent="0.25">
      <c r="B43" s="2"/>
      <c r="C43" s="2"/>
      <c r="D43" s="2"/>
    </row>
  </sheetData>
  <mergeCells count="2">
    <mergeCell ref="A32:H32"/>
    <mergeCell ref="K1:R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zoomScale="85" zoomScaleNormal="85" workbookViewId="0">
      <selection activeCell="D14" sqref="D14"/>
    </sheetView>
  </sheetViews>
  <sheetFormatPr defaultRowHeight="15" x14ac:dyDescent="0.25"/>
  <cols>
    <col min="1" max="16384" width="9.140625" style="1"/>
  </cols>
  <sheetData>
    <row r="2" spans="1:5" x14ac:dyDescent="0.25">
      <c r="A2" s="1" t="s">
        <v>11</v>
      </c>
      <c r="B2" s="1">
        <v>10</v>
      </c>
      <c r="C2" s="1">
        <v>2</v>
      </c>
      <c r="D2" s="1">
        <v>-1</v>
      </c>
      <c r="E2" s="1">
        <v>27</v>
      </c>
    </row>
    <row r="3" spans="1:5" x14ac:dyDescent="0.25">
      <c r="B3" s="1">
        <v>-3</v>
      </c>
      <c r="C3" s="1">
        <v>-6</v>
      </c>
      <c r="D3" s="1">
        <v>2</v>
      </c>
      <c r="E3" s="1">
        <v>-61.5</v>
      </c>
    </row>
    <row r="4" spans="1:5" x14ac:dyDescent="0.25">
      <c r="B4" s="1">
        <v>1</v>
      </c>
      <c r="C4" s="1">
        <v>1</v>
      </c>
      <c r="D4" s="1">
        <v>5</v>
      </c>
      <c r="E4" s="1">
        <v>-21.5</v>
      </c>
    </row>
    <row r="6" spans="1:5" x14ac:dyDescent="0.25">
      <c r="A6" s="1" t="s">
        <v>13</v>
      </c>
      <c r="B6" s="1">
        <v>10</v>
      </c>
      <c r="C6" s="1">
        <v>2</v>
      </c>
      <c r="D6" s="1">
        <v>-1</v>
      </c>
      <c r="E6" s="1">
        <v>27</v>
      </c>
    </row>
    <row r="7" spans="1:5" x14ac:dyDescent="0.25">
      <c r="B7" s="1">
        <f>-($B$3/$B$2)*B2+B3</f>
        <v>0</v>
      </c>
      <c r="C7" s="1">
        <f t="shared" ref="C7:E7" si="0">-($B$3/$B$2)*C2+C3</f>
        <v>-5.4</v>
      </c>
      <c r="D7" s="1">
        <f t="shared" si="0"/>
        <v>1.7</v>
      </c>
      <c r="E7" s="1">
        <f t="shared" si="0"/>
        <v>-53.4</v>
      </c>
    </row>
    <row r="8" spans="1:5" x14ac:dyDescent="0.25">
      <c r="B8" s="1">
        <f>-($B$4/$B$2)*B2+B4</f>
        <v>0</v>
      </c>
      <c r="C8" s="1">
        <f t="shared" ref="C8:E8" si="1">-($B$4/$B$2)*C2+C4</f>
        <v>0.8</v>
      </c>
      <c r="D8" s="1">
        <f t="shared" si="1"/>
        <v>5.0999999999999996</v>
      </c>
      <c r="E8" s="1">
        <f t="shared" si="1"/>
        <v>-24.2</v>
      </c>
    </row>
    <row r="10" spans="1:5" x14ac:dyDescent="0.25">
      <c r="A10" s="1" t="s">
        <v>10</v>
      </c>
      <c r="B10" s="1">
        <v>10</v>
      </c>
      <c r="C10" s="1">
        <v>2</v>
      </c>
      <c r="D10" s="1">
        <v>-1</v>
      </c>
      <c r="E10" s="1">
        <v>27</v>
      </c>
    </row>
    <row r="11" spans="1:5" x14ac:dyDescent="0.25">
      <c r="B11" s="1">
        <v>0</v>
      </c>
      <c r="C11" s="1">
        <v>-5.4</v>
      </c>
      <c r="D11" s="1">
        <v>1.7</v>
      </c>
      <c r="E11" s="1">
        <v>-53.4</v>
      </c>
    </row>
    <row r="12" spans="1:5" x14ac:dyDescent="0.25">
      <c r="B12" s="1">
        <v>0</v>
      </c>
      <c r="C12" s="1">
        <f>-($C$8/$C$7)*C7+C8</f>
        <v>0</v>
      </c>
      <c r="D12" s="1">
        <f t="shared" ref="D12:E12" si="2">-($C$8/$C$7)*D7+D8</f>
        <v>5.3518518518518512</v>
      </c>
      <c r="E12" s="1">
        <f t="shared" si="2"/>
        <v>-32.111111111111107</v>
      </c>
    </row>
    <row r="14" spans="1:5" x14ac:dyDescent="0.25">
      <c r="A14" s="1" t="s">
        <v>9</v>
      </c>
      <c r="B14" s="1">
        <v>1</v>
      </c>
      <c r="C14" s="1">
        <v>0</v>
      </c>
      <c r="D14" s="1">
        <v>0</v>
      </c>
    </row>
    <row r="15" spans="1:5" x14ac:dyDescent="0.25">
      <c r="B15" s="1">
        <f>B3/B2</f>
        <v>-0.3</v>
      </c>
      <c r="C15" s="1">
        <v>1</v>
      </c>
      <c r="D15" s="1">
        <v>0</v>
      </c>
    </row>
    <row r="16" spans="1:5" x14ac:dyDescent="0.25">
      <c r="B16" s="1">
        <f>B4/B2</f>
        <v>0.1</v>
      </c>
      <c r="C16" s="1">
        <f>C8/C7</f>
        <v>-0.14814814814814814</v>
      </c>
      <c r="D16" s="1">
        <v>1</v>
      </c>
    </row>
    <row r="18" spans="1:10" x14ac:dyDescent="0.25">
      <c r="A18" s="1" t="s">
        <v>23</v>
      </c>
      <c r="B18" s="1">
        <v>1</v>
      </c>
      <c r="C18" s="1">
        <v>0</v>
      </c>
      <c r="D18" s="1">
        <v>0</v>
      </c>
      <c r="E18" s="1">
        <v>27</v>
      </c>
      <c r="G18" s="1" t="s">
        <v>24</v>
      </c>
      <c r="H18" s="1">
        <f>E18/B18</f>
        <v>27</v>
      </c>
    </row>
    <row r="19" spans="1:10" x14ac:dyDescent="0.25">
      <c r="B19" s="1">
        <v>-0.3</v>
      </c>
      <c r="C19" s="1">
        <v>1</v>
      </c>
      <c r="D19" s="1">
        <v>0</v>
      </c>
      <c r="E19" s="1">
        <v>-61.5</v>
      </c>
      <c r="G19" s="1" t="s">
        <v>25</v>
      </c>
      <c r="H19" s="1">
        <f>(E19-(B19*H18))/C19</f>
        <v>-53.4</v>
      </c>
      <c r="J19" s="1" t="s">
        <v>27</v>
      </c>
    </row>
    <row r="20" spans="1:10" x14ac:dyDescent="0.25">
      <c r="B20" s="1">
        <v>0.1</v>
      </c>
      <c r="C20" s="1">
        <v>-0.14814814814814814</v>
      </c>
      <c r="D20" s="1">
        <v>1</v>
      </c>
      <c r="E20" s="1">
        <v>-21.5</v>
      </c>
      <c r="G20" s="1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B5" zoomScale="145" zoomScaleNormal="145" workbookViewId="0">
      <selection activeCell="J15" sqref="J15"/>
    </sheetView>
  </sheetViews>
  <sheetFormatPr defaultRowHeight="15" x14ac:dyDescent="0.25"/>
  <cols>
    <col min="1" max="16384" width="9.140625" style="1"/>
  </cols>
  <sheetData>
    <row r="2" spans="1:15" x14ac:dyDescent="0.25">
      <c r="B2" s="26" t="s">
        <v>11</v>
      </c>
      <c r="C2" s="26"/>
      <c r="D2" s="26"/>
      <c r="E2" s="9" t="s">
        <v>22</v>
      </c>
    </row>
    <row r="3" spans="1:15" x14ac:dyDescent="0.25">
      <c r="B3" s="7">
        <v>3</v>
      </c>
      <c r="C3" s="7">
        <v>-0.1</v>
      </c>
      <c r="D3" s="7">
        <v>-0.2</v>
      </c>
      <c r="E3" s="7">
        <v>7.85</v>
      </c>
    </row>
    <row r="4" spans="1:15" x14ac:dyDescent="0.25">
      <c r="B4" s="7">
        <v>0.1</v>
      </c>
      <c r="C4" s="7">
        <v>7</v>
      </c>
      <c r="D4" s="7">
        <v>-0.3</v>
      </c>
      <c r="E4" s="7">
        <v>-19.3</v>
      </c>
    </row>
    <row r="5" spans="1:15" x14ac:dyDescent="0.25">
      <c r="B5" s="7">
        <v>0.3</v>
      </c>
      <c r="C5" s="7">
        <v>-0.2</v>
      </c>
      <c r="D5" s="7">
        <v>10</v>
      </c>
      <c r="E5" s="7">
        <v>71.400000000000006</v>
      </c>
    </row>
    <row r="6" spans="1:15" x14ac:dyDescent="0.25">
      <c r="B6" s="17"/>
      <c r="C6" s="17"/>
      <c r="D6" s="17"/>
      <c r="E6" s="17"/>
    </row>
    <row r="7" spans="1:15" x14ac:dyDescent="0.25">
      <c r="A7" s="27" t="s">
        <v>46</v>
      </c>
      <c r="B7" s="27"/>
      <c r="C7" s="27"/>
      <c r="D7" s="27"/>
      <c r="E7" s="27"/>
      <c r="F7" s="27"/>
      <c r="G7" s="27"/>
      <c r="I7" s="1" t="s">
        <v>47</v>
      </c>
    </row>
    <row r="8" spans="1:15" x14ac:dyDescent="0.25">
      <c r="A8" s="11"/>
      <c r="B8" s="7"/>
      <c r="C8" s="10">
        <v>1</v>
      </c>
      <c r="D8" s="10">
        <v>2</v>
      </c>
      <c r="E8" s="10">
        <v>3</v>
      </c>
      <c r="F8" s="10">
        <v>4</v>
      </c>
      <c r="G8" s="10">
        <v>5</v>
      </c>
      <c r="I8" s="11"/>
      <c r="J8" s="7"/>
      <c r="K8" s="10">
        <v>1</v>
      </c>
      <c r="L8" s="10">
        <v>2</v>
      </c>
      <c r="M8" s="10">
        <v>3</v>
      </c>
      <c r="N8" s="10">
        <v>4</v>
      </c>
      <c r="O8" s="10">
        <v>5</v>
      </c>
    </row>
    <row r="9" spans="1:15" x14ac:dyDescent="0.25">
      <c r="A9" s="7" t="s">
        <v>15</v>
      </c>
      <c r="B9" s="7">
        <v>0</v>
      </c>
      <c r="C9" s="7">
        <f>($E3-(B10*$C3)-(B11*$D3))/$B3</f>
        <v>2.6166666666666667</v>
      </c>
      <c r="D9" s="7">
        <f>($E3-(C10*$C3)-(C11*$D3))/$B3</f>
        <v>2.9905565079365082</v>
      </c>
      <c r="E9" s="7">
        <f>($E3-(D10*$C3)-(D11*$D3))/$B3</f>
        <v>3.0000318979108087</v>
      </c>
      <c r="F9" s="7">
        <f t="shared" ref="F9:G9" si="0">($E3-(E10*$C3)-(E11*$D3))/$B3</f>
        <v>3.0000003524692729</v>
      </c>
      <c r="G9" s="7">
        <f t="shared" si="0"/>
        <v>2.9999999980555683</v>
      </c>
      <c r="I9" s="7" t="s">
        <v>15</v>
      </c>
      <c r="J9" s="7">
        <v>0</v>
      </c>
      <c r="K9" s="7">
        <f>($E3-(J10*$C3)-(J11*$D3))/$B3</f>
        <v>2.6166666666666667</v>
      </c>
      <c r="L9" s="7">
        <f t="shared" ref="L9:O9" si="1">($E3-(K10*$C3)-(K11*$D3))/$B3</f>
        <v>3.0007619047619047</v>
      </c>
      <c r="M9" s="7">
        <f>($E3-(L10*$C3)-(L11*$D3))/$B3</f>
        <v>3.0008063492063495</v>
      </c>
      <c r="N9" s="7">
        <f t="shared" si="1"/>
        <v>3.0000224965986395</v>
      </c>
      <c r="O9" s="7">
        <f t="shared" si="1"/>
        <v>2.9999986473167044</v>
      </c>
    </row>
    <row r="10" spans="1:15" x14ac:dyDescent="0.25">
      <c r="A10" s="7" t="s">
        <v>16</v>
      </c>
      <c r="B10" s="7">
        <v>0</v>
      </c>
      <c r="C10" s="7">
        <f>($E4-(C9*$B4)-(B11*$D4))/$C4</f>
        <v>-2.7945238095238096</v>
      </c>
      <c r="D10" s="7">
        <f>($E4-(D9*$B4)-(C11*$D4))/$C4</f>
        <v>-2.4996246848072561</v>
      </c>
      <c r="E10" s="7">
        <f t="shared" ref="E10:G10" si="2">($E4-(E9*$B4)-(D11*$D4))/$C4</f>
        <v>-2.4999879923530508</v>
      </c>
      <c r="F10" s="7">
        <f t="shared" si="2"/>
        <v>-2.5000000357546064</v>
      </c>
      <c r="G10" s="7">
        <f t="shared" si="2"/>
        <v>-2.5000000004560441</v>
      </c>
      <c r="I10" s="7" t="s">
        <v>16</v>
      </c>
      <c r="J10" s="7">
        <v>0</v>
      </c>
      <c r="K10" s="7">
        <f>($E4-(J9*$B4)-(J11*$D4))/$C4</f>
        <v>-2.7571428571428571</v>
      </c>
      <c r="L10" s="7">
        <f t="shared" ref="L10:O10" si="3">($E4-(K9*$B4)-(K11*$D4))/$C4</f>
        <v>-2.4885238095238096</v>
      </c>
      <c r="M10" s="7">
        <f>($E4-(L9*$B4)-(L11*$D4))/$C4</f>
        <v>-2.4997384353741494</v>
      </c>
      <c r="N10" s="7">
        <f t="shared" si="3"/>
        <v>-2.5000026621315192</v>
      </c>
      <c r="O10" s="7">
        <f t="shared" si="3"/>
        <v>-2.5000011339164239</v>
      </c>
    </row>
    <row r="11" spans="1:15" x14ac:dyDescent="0.25">
      <c r="A11" s="7" t="s">
        <v>17</v>
      </c>
      <c r="B11" s="7">
        <v>0</v>
      </c>
      <c r="C11" s="7">
        <f>($E5-($B5*C9)-(C10*$C5))/$D5</f>
        <v>7.0056095238095253</v>
      </c>
      <c r="D11" s="7">
        <f>($E5-($B5*D9)-(D10*$C5))/$D5</f>
        <v>7.00029081106576</v>
      </c>
      <c r="E11" s="7">
        <f t="shared" ref="E11:G11" si="4">($E5-($B5*E9)-(E10*$C5))/$D5</f>
        <v>6.9999992832156153</v>
      </c>
      <c r="F11" s="7">
        <f t="shared" si="4"/>
        <v>6.9999999887108304</v>
      </c>
      <c r="G11" s="7">
        <f t="shared" si="4"/>
        <v>7.000000000049214</v>
      </c>
      <c r="I11" s="7" t="s">
        <v>17</v>
      </c>
      <c r="J11" s="7">
        <v>0</v>
      </c>
      <c r="K11" s="7">
        <f>($E5-($B5*J9)-(J10*$C5))/$D5</f>
        <v>7.1400000000000006</v>
      </c>
      <c r="L11" s="7">
        <f>($E5-($B5*K9)-(K10*$C5))/$D5</f>
        <v>7.0063571428571434</v>
      </c>
      <c r="M11" s="7">
        <f>($E5-($B5*L9)-(L10*$C5))/$D5</f>
        <v>7.000206666666668</v>
      </c>
      <c r="N11" s="7">
        <f>($E5-($B5*M9)-(M10*$C5))/$D5</f>
        <v>6.9999810408163272</v>
      </c>
      <c r="O11" s="7">
        <f t="shared" ref="O11" si="5">($E5-($B5*N9)-(N10*$C5))/$D5</f>
        <v>6.9999992718594113</v>
      </c>
    </row>
    <row r="13" spans="1:15" x14ac:dyDescent="0.25">
      <c r="A13" s="1" t="s">
        <v>28</v>
      </c>
      <c r="B13" s="1" t="s">
        <v>35</v>
      </c>
      <c r="C13" s="1" t="s">
        <v>34</v>
      </c>
      <c r="D13" s="1" t="s">
        <v>32</v>
      </c>
      <c r="E13" s="1" t="s">
        <v>33</v>
      </c>
      <c r="I13" s="1" t="s">
        <v>28</v>
      </c>
      <c r="J13" s="1" t="s">
        <v>35</v>
      </c>
      <c r="K13" s="1" t="s">
        <v>34</v>
      </c>
      <c r="L13" s="1" t="s">
        <v>32</v>
      </c>
      <c r="M13" s="1" t="s">
        <v>33</v>
      </c>
      <c r="N13" s="1" t="s">
        <v>48</v>
      </c>
    </row>
    <row r="14" spans="1:15" x14ac:dyDescent="0.25">
      <c r="A14" s="1" t="s">
        <v>29</v>
      </c>
      <c r="C14" s="12">
        <f>ABS((C9-B9)/C9)</f>
        <v>1</v>
      </c>
      <c r="D14" s="12">
        <f>ABS((D9-C9)/D9)</f>
        <v>0.12502349989963121</v>
      </c>
      <c r="E14" s="12">
        <f>ABS((E9-D9)/E9)</f>
        <v>3.1584297423301044E-3</v>
      </c>
      <c r="I14" s="1" t="s">
        <v>29</v>
      </c>
      <c r="K14" s="12">
        <f>ABS((K9-J9)/K9)</f>
        <v>1</v>
      </c>
      <c r="L14" s="12">
        <f t="shared" ref="L14:N16" si="6">ABS((L9-K9)/L9)</f>
        <v>0.12799923828868856</v>
      </c>
      <c r="M14" s="12">
        <f t="shared" si="6"/>
        <v>1.4810833913521355E-5</v>
      </c>
      <c r="N14" s="12">
        <f t="shared" si="6"/>
        <v>2.6128224324940309E-4</v>
      </c>
    </row>
    <row r="15" spans="1:15" x14ac:dyDescent="0.25">
      <c r="A15" s="1" t="s">
        <v>30</v>
      </c>
      <c r="C15" s="12">
        <f t="shared" ref="C15:C16" si="7">ABS((C10-B10)/C10)</f>
        <v>1</v>
      </c>
      <c r="D15" s="12">
        <f t="shared" ref="D15:E16" si="8">ABS((D10-C10)/D10)</f>
        <v>0.11797736136506948</v>
      </c>
      <c r="E15" s="12">
        <f t="shared" si="8"/>
        <v>1.4532371631624039E-4</v>
      </c>
      <c r="I15" s="1" t="s">
        <v>30</v>
      </c>
      <c r="K15" s="12">
        <f t="shared" ref="K15:K16" si="9">ABS((K10-J10)/K10)</f>
        <v>1</v>
      </c>
      <c r="L15" s="12">
        <f t="shared" si="6"/>
        <v>0.1079431294131154</v>
      </c>
      <c r="M15" s="12">
        <f t="shared" si="6"/>
        <v>4.4863197251520754E-3</v>
      </c>
      <c r="N15" s="12">
        <f t="shared" si="6"/>
        <v>1.0569059040302402E-4</v>
      </c>
    </row>
    <row r="16" spans="1:15" x14ac:dyDescent="0.25">
      <c r="A16" s="1" t="s">
        <v>31</v>
      </c>
      <c r="C16" s="12">
        <f t="shared" si="7"/>
        <v>1</v>
      </c>
      <c r="D16" s="12">
        <f t="shared" si="8"/>
        <v>7.5978454143043337E-4</v>
      </c>
      <c r="E16" s="12">
        <f>ABS((E11-D11)/E11)</f>
        <v>4.1646839999507229E-5</v>
      </c>
      <c r="I16" s="1" t="s">
        <v>31</v>
      </c>
      <c r="K16" s="12">
        <f t="shared" si="9"/>
        <v>1</v>
      </c>
      <c r="L16" s="12">
        <f t="shared" si="6"/>
        <v>1.9074513961810195E-2</v>
      </c>
      <c r="M16" s="12">
        <f t="shared" si="6"/>
        <v>8.7861351576411163E-4</v>
      </c>
      <c r="N16" s="12">
        <f t="shared" si="6"/>
        <v>3.2232351634268529E-5</v>
      </c>
    </row>
    <row r="19" spans="1:6" x14ac:dyDescent="0.25">
      <c r="C19" s="1">
        <v>10</v>
      </c>
      <c r="D19" s="1">
        <v>2</v>
      </c>
      <c r="E19" s="1">
        <v>-1</v>
      </c>
      <c r="F19" s="1">
        <v>27</v>
      </c>
    </row>
    <row r="20" spans="1:6" x14ac:dyDescent="0.25">
      <c r="C20" s="1">
        <v>-3</v>
      </c>
      <c r="D20" s="1">
        <v>-6</v>
      </c>
      <c r="E20" s="1">
        <v>2</v>
      </c>
      <c r="F20" s="1">
        <v>-61.5</v>
      </c>
    </row>
    <row r="21" spans="1:6" x14ac:dyDescent="0.25">
      <c r="C21" s="1">
        <v>1</v>
      </c>
      <c r="D21" s="1">
        <v>1</v>
      </c>
      <c r="E21" s="1">
        <v>5</v>
      </c>
      <c r="F21" s="1">
        <v>-21.5</v>
      </c>
    </row>
    <row r="23" spans="1:6" x14ac:dyDescent="0.25">
      <c r="A23" s="1" t="s">
        <v>15</v>
      </c>
      <c r="B23" s="1">
        <v>0</v>
      </c>
      <c r="C23" s="1">
        <f>($F$19-($D$19*B24)-($E$19*B25))/$C$19</f>
        <v>2.7</v>
      </c>
      <c r="D23" s="1">
        <f>($F$19-($D$19*C24)-($E$19*C25))/$C$19</f>
        <v>0.2579999999999999</v>
      </c>
      <c r="E23" s="1">
        <f t="shared" ref="E23:F23" si="10">($F$19-($D$19*D24)-($E$19*D25))/$C$19</f>
        <v>0.52368666666666686</v>
      </c>
      <c r="F23" s="1">
        <f t="shared" si="10"/>
        <v>0.49732602222222233</v>
      </c>
    </row>
    <row r="24" spans="1:6" x14ac:dyDescent="0.25">
      <c r="A24" s="1" t="s">
        <v>16</v>
      </c>
      <c r="B24" s="1">
        <v>0</v>
      </c>
      <c r="C24" s="1">
        <f>($F$20-($C$20*C23)-($E$20*B25))/$D$20</f>
        <v>8.9</v>
      </c>
      <c r="D24" s="1">
        <f t="shared" ref="D24:F24" si="11">($F$20-($C$20*D23)-($E$20*C25))/$D$20</f>
        <v>7.9143333333333326</v>
      </c>
      <c r="E24" s="1">
        <f t="shared" si="11"/>
        <v>8.0100011111111105</v>
      </c>
      <c r="F24" s="1">
        <f t="shared" si="11"/>
        <v>7.9990911370370368</v>
      </c>
    </row>
    <row r="25" spans="1:6" x14ac:dyDescent="0.25">
      <c r="A25" s="1" t="s">
        <v>17</v>
      </c>
      <c r="B25" s="1">
        <v>0</v>
      </c>
      <c r="C25" s="1">
        <f>($F$21-($C$21*C23)-($D$21*C24))/$E$21</f>
        <v>-6.62</v>
      </c>
      <c r="D25" s="1">
        <f>($F$21-($C$21*D23)-($D$21*D24))/$E$21</f>
        <v>-5.9344666666666663</v>
      </c>
      <c r="E25" s="1">
        <f t="shared" ref="E25:F25" si="12">($F$21-($C$21*E23)-($D$21*E24))/$E$21</f>
        <v>-6.0067375555555556</v>
      </c>
      <c r="F25" s="1">
        <f t="shared" si="12"/>
        <v>-5.9992834318518522</v>
      </c>
    </row>
    <row r="27" spans="1:6" x14ac:dyDescent="0.25">
      <c r="A27" s="1" t="s">
        <v>42</v>
      </c>
      <c r="B27" s="1" t="s">
        <v>35</v>
      </c>
      <c r="C27" s="1" t="s">
        <v>36</v>
      </c>
      <c r="D27" s="1" t="s">
        <v>37</v>
      </c>
      <c r="E27" s="1" t="s">
        <v>38</v>
      </c>
    </row>
    <row r="28" spans="1:6" x14ac:dyDescent="0.25">
      <c r="A28" s="1" t="s">
        <v>39</v>
      </c>
      <c r="C28" s="13">
        <f>ABS((C23-B23)/C23)</f>
        <v>1</v>
      </c>
      <c r="D28" s="13">
        <f>ABS((D23-C23)/D23)</f>
        <v>9.4651162790697718</v>
      </c>
      <c r="E28" s="13">
        <f t="shared" ref="E28" si="13">ABS((E23-D23)/E23)</f>
        <v>0.50733899405496963</v>
      </c>
    </row>
    <row r="29" spans="1:6" x14ac:dyDescent="0.25">
      <c r="A29" s="1" t="s">
        <v>40</v>
      </c>
      <c r="C29" s="13">
        <f t="shared" ref="C29:E30" si="14">ABS((C24-B24)/C24)</f>
        <v>1</v>
      </c>
      <c r="D29" s="13">
        <f t="shared" si="14"/>
        <v>0.12454197026492034</v>
      </c>
      <c r="E29" s="13">
        <f t="shared" si="14"/>
        <v>1.1943541136975861E-2</v>
      </c>
    </row>
    <row r="30" spans="1:6" x14ac:dyDescent="0.25">
      <c r="A30" s="1" t="s">
        <v>41</v>
      </c>
      <c r="C30" s="13">
        <f t="shared" si="14"/>
        <v>1</v>
      </c>
      <c r="D30" s="13">
        <f t="shared" si="14"/>
        <v>0.1155172607479471</v>
      </c>
      <c r="E30" s="13">
        <f t="shared" si="14"/>
        <v>1.2031637510456369E-2</v>
      </c>
    </row>
  </sheetData>
  <mergeCells count="2">
    <mergeCell ref="B2:D2"/>
    <mergeCell ref="A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zoomScale="115" zoomScaleNormal="115" workbookViewId="0">
      <selection activeCell="C17" sqref="C17"/>
    </sheetView>
  </sheetViews>
  <sheetFormatPr defaultRowHeight="15" x14ac:dyDescent="0.25"/>
  <cols>
    <col min="2" max="2" width="9.42578125" bestFit="1" customWidth="1"/>
    <col min="3" max="3" width="20" customWidth="1"/>
    <col min="4" max="6" width="10.5703125" bestFit="1" customWidth="1"/>
    <col min="7" max="7" width="16.28515625" bestFit="1" customWidth="1"/>
    <col min="8" max="8" width="15.140625" bestFit="1" customWidth="1"/>
  </cols>
  <sheetData>
    <row r="2" spans="1:8" ht="18.75" x14ac:dyDescent="0.35">
      <c r="B2" t="s">
        <v>50</v>
      </c>
      <c r="C2" t="s">
        <v>49</v>
      </c>
      <c r="D2" t="s">
        <v>51</v>
      </c>
      <c r="E2" t="s">
        <v>52</v>
      </c>
      <c r="F2" t="s">
        <v>53</v>
      </c>
      <c r="G2" t="s">
        <v>63</v>
      </c>
      <c r="H2" t="s">
        <v>58</v>
      </c>
    </row>
    <row r="3" spans="1:8" x14ac:dyDescent="0.25">
      <c r="B3">
        <v>1</v>
      </c>
      <c r="C3" s="18">
        <v>0.5</v>
      </c>
      <c r="D3" s="18">
        <f t="shared" ref="D3:D9" si="0">B3*C3</f>
        <v>0.5</v>
      </c>
      <c r="E3" s="18">
        <f>B3*B3</f>
        <v>1</v>
      </c>
      <c r="F3" s="18">
        <f>C3*C3</f>
        <v>0.25</v>
      </c>
      <c r="G3" s="21">
        <f>(C3-$C$11)^2</f>
        <v>8.5765306122448965</v>
      </c>
      <c r="H3" s="16">
        <f>(C3-$C$14-($C$13*B3))^2</f>
        <v>0.16868622448979573</v>
      </c>
    </row>
    <row r="4" spans="1:8" x14ac:dyDescent="0.25">
      <c r="B4">
        <v>2</v>
      </c>
      <c r="C4" s="18">
        <v>2.5</v>
      </c>
      <c r="D4" s="18">
        <f t="shared" si="0"/>
        <v>5</v>
      </c>
      <c r="E4" s="18">
        <f t="shared" ref="E4:E9" si="1">B4*B4</f>
        <v>4</v>
      </c>
      <c r="F4" s="18">
        <f t="shared" ref="F4:F9" si="2">C4*C4</f>
        <v>6.25</v>
      </c>
      <c r="G4" s="21">
        <f t="shared" ref="G4:G9" si="3">(C4-$C$11)^2</f>
        <v>0.86224489795918335</v>
      </c>
      <c r="H4" s="16">
        <f t="shared" ref="H4:H9" si="4">(C4-$C$14-($C$13*B4))^2</f>
        <v>0.56250000000000033</v>
      </c>
    </row>
    <row r="5" spans="1:8" x14ac:dyDescent="0.25">
      <c r="B5">
        <v>3</v>
      </c>
      <c r="C5" s="18">
        <v>2</v>
      </c>
      <c r="D5" s="18">
        <f t="shared" si="0"/>
        <v>6</v>
      </c>
      <c r="E5" s="18">
        <f t="shared" si="1"/>
        <v>9</v>
      </c>
      <c r="F5" s="18">
        <f t="shared" si="2"/>
        <v>4</v>
      </c>
      <c r="G5" s="21">
        <f t="shared" si="3"/>
        <v>2.0408163265306118</v>
      </c>
      <c r="H5" s="16">
        <f t="shared" si="4"/>
        <v>0.34725765306122414</v>
      </c>
    </row>
    <row r="6" spans="1:8" x14ac:dyDescent="0.25">
      <c r="B6">
        <v>4</v>
      </c>
      <c r="C6" s="18">
        <v>4</v>
      </c>
      <c r="D6" s="18">
        <f t="shared" si="0"/>
        <v>16</v>
      </c>
      <c r="E6" s="18">
        <f t="shared" si="1"/>
        <v>16</v>
      </c>
      <c r="F6" s="18">
        <f t="shared" si="2"/>
        <v>16</v>
      </c>
      <c r="G6" s="21">
        <f t="shared" si="3"/>
        <v>0.32653061224489816</v>
      </c>
      <c r="H6" s="16">
        <f t="shared" si="4"/>
        <v>0.32653061224489816</v>
      </c>
    </row>
    <row r="7" spans="1:8" x14ac:dyDescent="0.25">
      <c r="B7">
        <v>5</v>
      </c>
      <c r="C7" s="18">
        <v>3.5</v>
      </c>
      <c r="D7" s="18">
        <f t="shared" si="0"/>
        <v>17.5</v>
      </c>
      <c r="E7" s="18">
        <f t="shared" si="1"/>
        <v>25</v>
      </c>
      <c r="F7" s="18">
        <f t="shared" si="2"/>
        <v>12.25</v>
      </c>
      <c r="G7" s="21">
        <f t="shared" si="3"/>
        <v>5.102040816326558E-3</v>
      </c>
      <c r="H7" s="16">
        <f t="shared" si="4"/>
        <v>0.58960459183673386</v>
      </c>
    </row>
    <row r="8" spans="1:8" x14ac:dyDescent="0.25">
      <c r="B8">
        <v>6</v>
      </c>
      <c r="C8" s="18">
        <v>6</v>
      </c>
      <c r="D8" s="18">
        <f t="shared" si="0"/>
        <v>36</v>
      </c>
      <c r="E8" s="18">
        <f t="shared" si="1"/>
        <v>36</v>
      </c>
      <c r="F8" s="18">
        <f t="shared" si="2"/>
        <v>36</v>
      </c>
      <c r="G8" s="21">
        <f t="shared" si="3"/>
        <v>6.6122448979591848</v>
      </c>
      <c r="H8" s="16">
        <f t="shared" si="4"/>
        <v>0.79719387755102111</v>
      </c>
    </row>
    <row r="9" spans="1:8" x14ac:dyDescent="0.25">
      <c r="B9">
        <v>7</v>
      </c>
      <c r="C9" s="18">
        <v>5.5</v>
      </c>
      <c r="D9" s="18">
        <f t="shared" si="0"/>
        <v>38.5</v>
      </c>
      <c r="E9" s="18">
        <f t="shared" si="1"/>
        <v>49</v>
      </c>
      <c r="F9" s="18">
        <f t="shared" si="2"/>
        <v>30.25</v>
      </c>
      <c r="G9" s="21">
        <f t="shared" si="3"/>
        <v>4.2908163265306127</v>
      </c>
      <c r="H9" s="16">
        <f t="shared" si="4"/>
        <v>0.19929846938775486</v>
      </c>
    </row>
    <row r="10" spans="1:8" x14ac:dyDescent="0.25">
      <c r="A10" s="19" t="s">
        <v>54</v>
      </c>
      <c r="B10" s="15">
        <f t="shared" ref="B10:C10" si="5">SUM(B3:B9)</f>
        <v>28</v>
      </c>
      <c r="C10" s="15">
        <f t="shared" si="5"/>
        <v>24</v>
      </c>
      <c r="D10" s="15">
        <f>SUM(D3:D9)</f>
        <v>119.5</v>
      </c>
      <c r="E10" s="15">
        <f t="shared" ref="E10:F10" si="6">SUM(E3:E9)</f>
        <v>140</v>
      </c>
      <c r="F10" s="15">
        <f t="shared" si="6"/>
        <v>105</v>
      </c>
      <c r="G10" s="21">
        <f>SUM(G3:G9)</f>
        <v>22.714285714285715</v>
      </c>
      <c r="H10" s="16">
        <f>SUM(H3:H9)</f>
        <v>2.9910714285714279</v>
      </c>
    </row>
    <row r="11" spans="1:8" x14ac:dyDescent="0.25">
      <c r="A11" t="s">
        <v>56</v>
      </c>
      <c r="B11" s="15">
        <f>AVERAGE(B3:B9)</f>
        <v>4</v>
      </c>
      <c r="C11" s="15">
        <f t="shared" ref="C11:F11" si="7">AVERAGE(C3:C9)</f>
        <v>3.4285714285714284</v>
      </c>
      <c r="D11" s="15">
        <f t="shared" si="7"/>
        <v>17.071428571428573</v>
      </c>
      <c r="E11" s="15">
        <f t="shared" si="7"/>
        <v>20</v>
      </c>
      <c r="F11" s="15">
        <f t="shared" si="7"/>
        <v>15</v>
      </c>
    </row>
    <row r="13" spans="1:8" x14ac:dyDescent="0.25">
      <c r="B13" t="s">
        <v>55</v>
      </c>
      <c r="C13" s="20">
        <f>((7*D10)-(C10*B10))/(-(B10^2)+(7*E10))</f>
        <v>0.8392857142857143</v>
      </c>
    </row>
    <row r="14" spans="1:8" x14ac:dyDescent="0.25">
      <c r="B14" t="s">
        <v>57</v>
      </c>
      <c r="C14" s="20">
        <f>C11-C13*B11</f>
        <v>7.1428571428571175E-2</v>
      </c>
    </row>
    <row r="15" spans="1:8" x14ac:dyDescent="0.25">
      <c r="B15" t="s">
        <v>59</v>
      </c>
      <c r="C15" s="20">
        <f>G10</f>
        <v>22.714285714285715</v>
      </c>
    </row>
    <row r="16" spans="1:8" x14ac:dyDescent="0.25">
      <c r="B16" t="s">
        <v>64</v>
      </c>
      <c r="C16" s="20">
        <f>H10</f>
        <v>2.9910714285714279</v>
      </c>
    </row>
    <row r="17" spans="2:3" x14ac:dyDescent="0.25">
      <c r="B17" t="s">
        <v>61</v>
      </c>
      <c r="C17" s="20">
        <f>SQRT(G10/(7-1))</f>
        <v>1.9456912102680337</v>
      </c>
    </row>
    <row r="18" spans="2:3" x14ac:dyDescent="0.25">
      <c r="B18" t="s">
        <v>60</v>
      </c>
      <c r="C18" s="20">
        <f>SQRT((H10/(7-2)))</f>
        <v>0.7734431367038469</v>
      </c>
    </row>
    <row r="19" spans="2:3" x14ac:dyDescent="0.25">
      <c r="B19" t="s">
        <v>62</v>
      </c>
      <c r="C19" s="20">
        <f>(C15-C16)/C15</f>
        <v>0.86831761006289321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19" sqref="I19"/>
    </sheetView>
  </sheetViews>
  <sheetFormatPr defaultRowHeight="15" x14ac:dyDescent="0.25"/>
  <sheetData>
    <row r="1" spans="1:7" x14ac:dyDescent="0.25">
      <c r="A1" t="s">
        <v>65</v>
      </c>
      <c r="B1" t="s">
        <v>66</v>
      </c>
      <c r="C1" t="s">
        <v>67</v>
      </c>
      <c r="D1" t="s">
        <v>68</v>
      </c>
      <c r="G1" t="s">
        <v>72</v>
      </c>
    </row>
    <row r="2" spans="1:7" x14ac:dyDescent="0.25">
      <c r="A2">
        <v>0</v>
      </c>
      <c r="B2">
        <v>1</v>
      </c>
      <c r="C2">
        <f>LN(B2)</f>
        <v>0</v>
      </c>
      <c r="D2">
        <f>C2</f>
        <v>0</v>
      </c>
      <c r="G2" t="s">
        <v>73</v>
      </c>
    </row>
    <row r="3" spans="1:7" x14ac:dyDescent="0.25">
      <c r="A3">
        <v>1</v>
      </c>
      <c r="B3">
        <v>4</v>
      </c>
      <c r="C3">
        <f t="shared" ref="C3:C4" si="0">LN(B3)</f>
        <v>1.3862943611198906</v>
      </c>
      <c r="D3">
        <f>(C3-C2)/(B3-B2)</f>
        <v>0.46209812037329684</v>
      </c>
      <c r="G3" t="s">
        <v>74</v>
      </c>
    </row>
    <row r="4" spans="1:7" x14ac:dyDescent="0.25">
      <c r="A4">
        <v>2</v>
      </c>
      <c r="B4">
        <v>6</v>
      </c>
      <c r="C4">
        <f t="shared" si="0"/>
        <v>1.791759469228055</v>
      </c>
      <c r="D4">
        <f>(((C4-C3)/(B4-B3))-D3)/(B4-B2)</f>
        <v>-5.1873113263842932E-2</v>
      </c>
      <c r="G4" t="s">
        <v>75</v>
      </c>
    </row>
    <row r="5" spans="1:7" x14ac:dyDescent="0.25">
      <c r="G5" t="s">
        <v>71</v>
      </c>
    </row>
    <row r="6" spans="1:7" x14ac:dyDescent="0.25">
      <c r="B6" t="s">
        <v>70</v>
      </c>
      <c r="C6">
        <f>D2+D3*(B4-B2)+D4*(B4-B2)*(B4-B3)</f>
        <v>1.791759469228055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7" sqref="B7"/>
    </sheetView>
  </sheetViews>
  <sheetFormatPr defaultRowHeight="15" x14ac:dyDescent="0.25"/>
  <cols>
    <col min="5" max="5" width="13.140625" bestFit="1" customWidth="1"/>
    <col min="6" max="6" width="17.42578125" bestFit="1" customWidth="1"/>
  </cols>
  <sheetData>
    <row r="1" spans="1:8" x14ac:dyDescent="0.25">
      <c r="A1" t="s">
        <v>65</v>
      </c>
      <c r="B1" t="s">
        <v>66</v>
      </c>
      <c r="C1" t="s">
        <v>67</v>
      </c>
      <c r="D1" t="s">
        <v>76</v>
      </c>
      <c r="E1" t="s">
        <v>77</v>
      </c>
      <c r="F1" t="s">
        <v>78</v>
      </c>
      <c r="H1" t="s">
        <v>72</v>
      </c>
    </row>
    <row r="2" spans="1:8" x14ac:dyDescent="0.25">
      <c r="A2">
        <v>0</v>
      </c>
      <c r="B2">
        <v>1</v>
      </c>
      <c r="C2">
        <f>LN(B2)</f>
        <v>0</v>
      </c>
      <c r="D2">
        <f>((C3-C2)/(B3-B2))</f>
        <v>0.46209812037329684</v>
      </c>
      <c r="E2">
        <f>((D3-D2)/(B4-B2))</f>
        <v>-5.1873113263842932E-2</v>
      </c>
      <c r="F2">
        <f>((E3-E2)/(B5-B2))</f>
        <v>7.8655290009288538E-3</v>
      </c>
      <c r="H2" t="s">
        <v>79</v>
      </c>
    </row>
    <row r="3" spans="1:8" x14ac:dyDescent="0.25">
      <c r="A3">
        <v>1</v>
      </c>
      <c r="B3">
        <v>4</v>
      </c>
      <c r="C3">
        <f t="shared" ref="C3:C5" si="0">LN(B3)</f>
        <v>1.3862943611198906</v>
      </c>
      <c r="D3">
        <f t="shared" ref="D3:D4" si="1">((C4-C3)/(B4-B3))</f>
        <v>0.20273255405408219</v>
      </c>
      <c r="E3">
        <f>((D4-D3)/(B5-B3))</f>
        <v>-2.0410997260127517E-2</v>
      </c>
      <c r="H3" t="s">
        <v>80</v>
      </c>
    </row>
    <row r="4" spans="1:8" x14ac:dyDescent="0.25">
      <c r="A4">
        <v>2</v>
      </c>
      <c r="B4">
        <v>6</v>
      </c>
      <c r="C4">
        <f t="shared" si="0"/>
        <v>1.791759469228055</v>
      </c>
      <c r="D4">
        <f t="shared" si="1"/>
        <v>0.18232155679395468</v>
      </c>
    </row>
    <row r="5" spans="1:8" x14ac:dyDescent="0.25">
      <c r="A5">
        <v>3</v>
      </c>
      <c r="B5">
        <v>5</v>
      </c>
      <c r="C5">
        <f t="shared" si="0"/>
        <v>1.6094379124341003</v>
      </c>
    </row>
    <row r="7" spans="1:8" x14ac:dyDescent="0.25">
      <c r="B7">
        <v>2</v>
      </c>
      <c r="C7">
        <f>C2+D2*(B7-B2)+E2*(B7-B3)*(B7-B2) + F2*(B7-B4) * (B7-B3)*(B7-B2)</f>
        <v>0.62876857890841353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7" sqref="D7"/>
    </sheetView>
  </sheetViews>
  <sheetFormatPr defaultRowHeight="15" x14ac:dyDescent="0.25"/>
  <sheetData>
    <row r="1" spans="1:9" x14ac:dyDescent="0.25">
      <c r="A1" t="s">
        <v>65</v>
      </c>
      <c r="B1" t="s">
        <v>66</v>
      </c>
      <c r="C1" t="s">
        <v>67</v>
      </c>
      <c r="H1" t="s">
        <v>82</v>
      </c>
    </row>
    <row r="2" spans="1:9" x14ac:dyDescent="0.25">
      <c r="A2">
        <v>0</v>
      </c>
      <c r="B2">
        <v>1</v>
      </c>
      <c r="C2">
        <f>LN(B2)</f>
        <v>0</v>
      </c>
      <c r="H2" t="s">
        <v>81</v>
      </c>
    </row>
    <row r="3" spans="1:9" x14ac:dyDescent="0.25">
      <c r="A3">
        <v>1</v>
      </c>
      <c r="B3">
        <v>4</v>
      </c>
      <c r="C3">
        <f t="shared" ref="C3:C4" si="0">LN(B3)</f>
        <v>1.3862943611198906</v>
      </c>
    </row>
    <row r="4" spans="1:9" x14ac:dyDescent="0.25">
      <c r="A4">
        <v>2</v>
      </c>
      <c r="B4">
        <v>6</v>
      </c>
      <c r="C4">
        <f t="shared" si="0"/>
        <v>1.791759469228055</v>
      </c>
    </row>
    <row r="5" spans="1:9" x14ac:dyDescent="0.25">
      <c r="H5" t="s">
        <v>69</v>
      </c>
      <c r="I5" t="s">
        <v>83</v>
      </c>
    </row>
    <row r="6" spans="1:9" x14ac:dyDescent="0.25">
      <c r="B6">
        <v>2</v>
      </c>
      <c r="C6" t="s">
        <v>69</v>
      </c>
      <c r="D6">
        <f>(((B6-B3)/(B2-B3))*C2) + (((B6-B2)/(B3-B2))*C3)</f>
        <v>0.46209812037329684</v>
      </c>
      <c r="H6" t="s">
        <v>84</v>
      </c>
    </row>
    <row r="7" spans="1:9" x14ac:dyDescent="0.25">
      <c r="C7" t="s">
        <v>70</v>
      </c>
      <c r="D7">
        <f>(((B6-B3)/(B2-B3))*((B6-B4)/(B2-B4))*C2)+(((B6-B2)/(B3-B2))*((B6-B4)/(B3-B4))*C3)+(((B6-B2)/(B4-B2))*((B6-B3)/(B4-B3))*C4)</f>
        <v>0.56584434690098262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NAIVE GAUSS</vt:lpstr>
      <vt:lpstr>METODE BARU</vt:lpstr>
      <vt:lpstr>METODE LU</vt:lpstr>
      <vt:lpstr>METODE LU 2</vt:lpstr>
      <vt:lpstr>METODE ITERASI</vt:lpstr>
      <vt:lpstr>METODE REGRESI LINEAR</vt:lpstr>
      <vt:lpstr>INTERPOLASI KUADRATIK</vt:lpstr>
      <vt:lpstr>POLINOM</vt:lpstr>
      <vt:lpstr>LAGRANGE</vt:lpstr>
      <vt:lpstr>Forward Taylor</vt:lpstr>
      <vt:lpstr>Ricardson Extrapolation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2019-03-09T01:52:16Z</dcterms:created>
  <dcterms:modified xsi:type="dcterms:W3CDTF">2019-05-11T04:03:33Z</dcterms:modified>
</cp:coreProperties>
</file>