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\wgu\C950\myDocs\"/>
    </mc:Choice>
  </mc:AlternateContent>
  <xr:revisionPtr revIDLastSave="0" documentId="13_ncr:1_{4E41C096-CD5A-457D-B703-F9ABFB2437BF}" xr6:coauthVersionLast="45" xr6:coauthVersionMax="45" xr10:uidLastSave="{00000000-0000-0000-0000-000000000000}"/>
  <bookViews>
    <workbookView xWindow="-120" yWindow="-120" windowWidth="38640" windowHeight="21240" activeTab="3" xr2:uid="{34BB5D8C-162D-47FA-95AA-753C2FC3244F}"/>
  </bookViews>
  <sheets>
    <sheet name="BFS" sheetId="1" r:id="rId1"/>
    <sheet name="Coprox" sheetId="2" r:id="rId2"/>
    <sheet name="NN" sheetId="4" r:id="rId3"/>
    <sheet name="NNCoprox" sheetId="3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4" i="3" l="1"/>
  <c r="M16" i="3"/>
  <c r="N11" i="3"/>
  <c r="K4" i="3"/>
  <c r="N4" i="3" s="1"/>
  <c r="L4" i="3"/>
  <c r="K5" i="3"/>
  <c r="N5" i="3" s="1"/>
  <c r="L5" i="3"/>
  <c r="M5" i="3" s="1"/>
  <c r="K6" i="3"/>
  <c r="N6" i="3" s="1"/>
  <c r="L6" i="3"/>
  <c r="M6" i="3" s="1"/>
  <c r="K7" i="3"/>
  <c r="N7" i="3" s="1"/>
  <c r="L7" i="3"/>
  <c r="M7" i="3" s="1"/>
  <c r="K8" i="3"/>
  <c r="N8" i="3" s="1"/>
  <c r="L8" i="3"/>
  <c r="M8" i="3" s="1"/>
  <c r="K9" i="3"/>
  <c r="N9" i="3" s="1"/>
  <c r="L9" i="3"/>
  <c r="M9" i="3" s="1"/>
  <c r="K10" i="3"/>
  <c r="N10" i="3" s="1"/>
  <c r="L10" i="3"/>
  <c r="M10" i="3" s="1"/>
  <c r="K11" i="3"/>
  <c r="O11" i="3" s="1"/>
  <c r="P11" i="3" s="1"/>
  <c r="Q11" i="3" s="1"/>
  <c r="L11" i="3"/>
  <c r="M11" i="3" s="1"/>
  <c r="K12" i="3"/>
  <c r="N12" i="3" s="1"/>
  <c r="L12" i="3"/>
  <c r="M12" i="3" s="1"/>
  <c r="K13" i="3"/>
  <c r="N13" i="3" s="1"/>
  <c r="L13" i="3"/>
  <c r="M13" i="3" s="1"/>
  <c r="K14" i="3"/>
  <c r="N14" i="3" s="1"/>
  <c r="L14" i="3"/>
  <c r="M14" i="3" s="1"/>
  <c r="K15" i="3"/>
  <c r="N15" i="3" s="1"/>
  <c r="L15" i="3"/>
  <c r="M15" i="3" s="1"/>
  <c r="K16" i="3"/>
  <c r="N16" i="3" s="1"/>
  <c r="L16" i="3"/>
  <c r="K17" i="3"/>
  <c r="N17" i="3" s="1"/>
  <c r="L17" i="3"/>
  <c r="M17" i="3" s="1"/>
  <c r="K18" i="3"/>
  <c r="N18" i="3" s="1"/>
  <c r="L18" i="3"/>
  <c r="M18" i="3" s="1"/>
  <c r="K19" i="3"/>
  <c r="N19" i="3" s="1"/>
  <c r="L19" i="3"/>
  <c r="M19" i="3" s="1"/>
  <c r="K20" i="3"/>
  <c r="N20" i="3" s="1"/>
  <c r="L20" i="3"/>
  <c r="M20" i="3" s="1"/>
  <c r="K21" i="3"/>
  <c r="N21" i="3" s="1"/>
  <c r="L21" i="3"/>
  <c r="M21" i="3" s="1"/>
  <c r="K22" i="3"/>
  <c r="N22" i="3" s="1"/>
  <c r="L22" i="3"/>
  <c r="M22" i="3" s="1"/>
  <c r="K2" i="3"/>
  <c r="O2" i="3" s="1"/>
  <c r="L2" i="3"/>
  <c r="M2" i="3" s="1"/>
  <c r="K3" i="3"/>
  <c r="N3" i="3" s="1"/>
  <c r="L3" i="3"/>
  <c r="M3" i="3" s="1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3" i="3"/>
  <c r="H2" i="3"/>
  <c r="G2" i="3"/>
  <c r="G30" i="3"/>
  <c r="G28" i="3"/>
  <c r="G26" i="3"/>
  <c r="G4" i="3"/>
  <c r="F42" i="3"/>
  <c r="G42" i="3" s="1"/>
  <c r="F40" i="3"/>
  <c r="G40" i="3" s="1"/>
  <c r="F38" i="3"/>
  <c r="G38" i="3" s="1"/>
  <c r="F36" i="3"/>
  <c r="G36" i="3" s="1"/>
  <c r="F34" i="3"/>
  <c r="G34" i="3" s="1"/>
  <c r="F32" i="3"/>
  <c r="G32" i="3" s="1"/>
  <c r="F30" i="3"/>
  <c r="F28" i="3"/>
  <c r="F26" i="3"/>
  <c r="F24" i="3"/>
  <c r="G24" i="3" s="1"/>
  <c r="F22" i="3"/>
  <c r="G22" i="3" s="1"/>
  <c r="F20" i="3"/>
  <c r="G20" i="3" s="1"/>
  <c r="F18" i="3"/>
  <c r="G18" i="3" s="1"/>
  <c r="F16" i="3"/>
  <c r="G16" i="3" s="1"/>
  <c r="F14" i="3"/>
  <c r="G14" i="3" s="1"/>
  <c r="F12" i="3"/>
  <c r="G12" i="3" s="1"/>
  <c r="F10" i="3"/>
  <c r="G10" i="3" s="1"/>
  <c r="F8" i="3"/>
  <c r="G8" i="3" s="1"/>
  <c r="F6" i="3"/>
  <c r="G6" i="3" s="1"/>
  <c r="F4" i="3"/>
  <c r="F2" i="3"/>
  <c r="G3" i="1"/>
  <c r="G4" i="1"/>
  <c r="G5" i="1"/>
  <c r="G6" i="1"/>
  <c r="G7" i="1"/>
  <c r="G8" i="1"/>
  <c r="G9" i="1"/>
  <c r="G10" i="1"/>
  <c r="G11" i="1"/>
  <c r="G12" i="1"/>
  <c r="G2" i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3" i="2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3" i="4"/>
  <c r="F2" i="4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3" i="2"/>
  <c r="F2" i="2"/>
  <c r="F3" i="1"/>
  <c r="F4" i="1"/>
  <c r="F5" i="1"/>
  <c r="F6" i="1"/>
  <c r="F7" i="1"/>
  <c r="F8" i="1"/>
  <c r="F9" i="1"/>
  <c r="F10" i="1"/>
  <c r="F11" i="1"/>
  <c r="F12" i="1"/>
  <c r="F2" i="1"/>
  <c r="T4" i="3" l="1"/>
  <c r="T3" i="3"/>
  <c r="T2" i="3"/>
  <c r="O16" i="3"/>
  <c r="P16" i="3" s="1"/>
  <c r="O10" i="3"/>
  <c r="P10" i="3" s="1"/>
  <c r="Q10" i="3" s="1"/>
  <c r="O5" i="3"/>
  <c r="P5" i="3" s="1"/>
  <c r="Q5" i="3" s="1"/>
  <c r="O4" i="3"/>
  <c r="P4" i="3" s="1"/>
  <c r="N2" i="3"/>
  <c r="P2" i="3" s="1"/>
  <c r="O22" i="3"/>
  <c r="P22" i="3" s="1"/>
  <c r="Q22" i="3" s="1"/>
  <c r="O17" i="3"/>
  <c r="P17" i="3" s="1"/>
  <c r="Q17" i="3" s="1"/>
  <c r="O21" i="3"/>
  <c r="P21" i="3" s="1"/>
  <c r="Q21" i="3" s="1"/>
  <c r="O15" i="3"/>
  <c r="P15" i="3" s="1"/>
  <c r="Q15" i="3" s="1"/>
  <c r="O9" i="3"/>
  <c r="P9" i="3" s="1"/>
  <c r="Q9" i="3" s="1"/>
  <c r="O3" i="3"/>
  <c r="P3" i="3" s="1"/>
  <c r="Q3" i="3" s="1"/>
  <c r="O20" i="3"/>
  <c r="P20" i="3" s="1"/>
  <c r="Q20" i="3" s="1"/>
  <c r="O14" i="3"/>
  <c r="P14" i="3" s="1"/>
  <c r="Q14" i="3" s="1"/>
  <c r="O8" i="3"/>
  <c r="P8" i="3" s="1"/>
  <c r="Q8" i="3" s="1"/>
  <c r="O19" i="3"/>
  <c r="P19" i="3" s="1"/>
  <c r="Q19" i="3" s="1"/>
  <c r="O13" i="3"/>
  <c r="P13" i="3" s="1"/>
  <c r="Q13" i="3" s="1"/>
  <c r="O7" i="3"/>
  <c r="P7" i="3" s="1"/>
  <c r="Q7" i="3" s="1"/>
  <c r="O18" i="3"/>
  <c r="P18" i="3" s="1"/>
  <c r="Q18" i="3" s="1"/>
  <c r="O12" i="3"/>
  <c r="P12" i="3" s="1"/>
  <c r="Q12" i="3" s="1"/>
  <c r="O6" i="3"/>
  <c r="P6" i="3" s="1"/>
  <c r="Q6" i="3" s="1"/>
  <c r="V3" i="3" l="1"/>
  <c r="Q2" i="3"/>
  <c r="U4" i="3"/>
  <c r="Q4" i="3"/>
  <c r="U3" i="3"/>
  <c r="Q16" i="3"/>
  <c r="U2" i="3"/>
  <c r="V2" i="3"/>
</calcChain>
</file>

<file path=xl/sharedStrings.xml><?xml version="1.0" encoding="utf-8"?>
<sst xmlns="http://schemas.openxmlformats.org/spreadsheetml/2006/main" count="286" uniqueCount="54">
  <si>
    <t>Opt type</t>
  </si>
  <si>
    <t>N</t>
  </si>
  <si>
    <t>Total</t>
  </si>
  <si>
    <t>Time to drive</t>
  </si>
  <si>
    <t>Calc time</t>
  </si>
  <si>
    <t>BFS</t>
  </si>
  <si>
    <t>0.0h</t>
  </si>
  <si>
    <t>0.8h</t>
  </si>
  <si>
    <t>1.0h</t>
  </si>
  <si>
    <t>1.5h</t>
  </si>
  <si>
    <t>1.4h</t>
  </si>
  <si>
    <t>1.6h</t>
  </si>
  <si>
    <t>1.8h</t>
  </si>
  <si>
    <t>Calc Time / Cmplx</t>
  </si>
  <si>
    <t>Complexity (n!)</t>
  </si>
  <si>
    <t>1.7h</t>
  </si>
  <si>
    <t>1.9h</t>
  </si>
  <si>
    <t>2.0h</t>
  </si>
  <si>
    <t>2.1h</t>
  </si>
  <si>
    <t>2.4h</t>
  </si>
  <si>
    <t>2.7h</t>
  </si>
  <si>
    <t>2.9h</t>
  </si>
  <si>
    <t>2.8h</t>
  </si>
  <si>
    <t>Distance</t>
  </si>
  <si>
    <t>Time to Drive</t>
  </si>
  <si>
    <t>3.4h</t>
  </si>
  <si>
    <t>3.2h</t>
  </si>
  <si>
    <t>3.5h</t>
  </si>
  <si>
    <t>3.1h</t>
  </si>
  <si>
    <t>3.0h</t>
  </si>
  <si>
    <t>3.3h</t>
  </si>
  <si>
    <t>3.6h</t>
  </si>
  <si>
    <t>3.8h</t>
  </si>
  <si>
    <t>3.7h</t>
  </si>
  <si>
    <t>Nearest Neighbor</t>
  </si>
  <si>
    <t>AS Coproximity</t>
  </si>
  <si>
    <r>
      <t>Complexity (n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)</t>
    </r>
  </si>
  <si>
    <r>
      <t>Complexity (n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)</t>
    </r>
  </si>
  <si>
    <t>Best?</t>
  </si>
  <si>
    <t>Winner</t>
  </si>
  <si>
    <t>Margin</t>
  </si>
  <si>
    <t>NN Dist</t>
  </si>
  <si>
    <t>ASCP Dist</t>
  </si>
  <si>
    <t>Diff (abs)</t>
  </si>
  <si>
    <t>Diff (%)</t>
  </si>
  <si>
    <t>Win Dist</t>
  </si>
  <si>
    <t>Lose Dist</t>
  </si>
  <si>
    <t>Win algo</t>
  </si>
  <si>
    <t>ASCP</t>
  </si>
  <si>
    <t>NN</t>
  </si>
  <si>
    <t>TIE</t>
  </si>
  <si>
    <t>Count</t>
  </si>
  <si>
    <t>Avg margin</t>
  </si>
  <si>
    <t>Avg margin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</si>
</sst>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9" formatCode="#,###.000&quot;ms&quot;"/>
    <numFmt numFmtId="173" formatCode="_(* #,##0_);_(* \(#,##0\);_(* &quot;-&quot;??_);_(@_)"/>
    <numFmt numFmtId="174" formatCode="_(* #,##0.000_);_(* \(#,##0.000\);_(* &quot;-&quot;???_);_(@_)"/>
    <numFmt numFmtId="175" formatCode="#,###.00&quot;ms&quot;"/>
    <numFmt numFmtId="176" formatCode="0.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">
    <xf numFmtId="0" fontId="0" fillId="0" borderId="0" xfId="0"/>
    <xf numFmtId="169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69" fontId="0" fillId="0" borderId="0" xfId="0" applyNumberFormat="1" applyAlignment="1">
      <alignment horizontal="center" vertical="center" wrapText="1"/>
    </xf>
    <xf numFmtId="43" fontId="0" fillId="0" borderId="0" xfId="1" applyNumberFormat="1" applyFont="1"/>
    <xf numFmtId="173" fontId="0" fillId="0" borderId="0" xfId="1" applyNumberFormat="1" applyFont="1"/>
    <xf numFmtId="174" fontId="0" fillId="0" borderId="0" xfId="0" applyNumberFormat="1"/>
    <xf numFmtId="0" fontId="0" fillId="0" borderId="0" xfId="0" applyNumberFormat="1"/>
    <xf numFmtId="175" fontId="0" fillId="0" borderId="0" xfId="0" applyNumberFormat="1"/>
    <xf numFmtId="0" fontId="2" fillId="0" borderId="0" xfId="0" applyFont="1"/>
    <xf numFmtId="175" fontId="2" fillId="0" borderId="0" xfId="0" applyNumberFormat="1" applyFont="1"/>
    <xf numFmtId="176" fontId="0" fillId="0" borderId="0" xfId="0" applyNumberFormat="1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9" fontId="2" fillId="0" borderId="0" xfId="0" applyNumberFormat="1" applyFont="1" applyAlignment="1">
      <alignment horizontal="center" vertical="center" wrapText="1"/>
    </xf>
    <xf numFmtId="9" fontId="0" fillId="0" borderId="0" xfId="2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A8E80-91ED-41F9-B71B-9957CFC8959D}">
  <dimension ref="A1:G12"/>
  <sheetViews>
    <sheetView workbookViewId="0">
      <selection activeCell="K18" sqref="K18"/>
    </sheetView>
  </sheetViews>
  <sheetFormatPr defaultRowHeight="15" x14ac:dyDescent="0.25"/>
  <cols>
    <col min="1" max="1" width="8.7109375" style="2" bestFit="1" customWidth="1"/>
    <col min="2" max="2" width="3" style="2" bestFit="1" customWidth="1"/>
    <col min="3" max="3" width="5.42578125" bestFit="1" customWidth="1"/>
    <col min="4" max="4" width="8.140625" customWidth="1"/>
    <col min="5" max="5" width="13.85546875" style="1" bestFit="1" customWidth="1"/>
    <col min="6" max="6" width="11.140625" customWidth="1"/>
  </cols>
  <sheetData>
    <row r="1" spans="1:7" s="3" customFormat="1" ht="29.25" customHeight="1" x14ac:dyDescent="0.25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3" t="s">
        <v>14</v>
      </c>
      <c r="G1" s="3" t="s">
        <v>13</v>
      </c>
    </row>
    <row r="2" spans="1:7" x14ac:dyDescent="0.25">
      <c r="A2" s="2" t="s">
        <v>5</v>
      </c>
      <c r="B2" s="2">
        <v>0</v>
      </c>
      <c r="C2">
        <v>0</v>
      </c>
      <c r="D2" t="s">
        <v>6</v>
      </c>
      <c r="E2" s="1">
        <v>1.2E-2</v>
      </c>
      <c r="F2" s="6">
        <f>FACT(B2)</f>
        <v>1</v>
      </c>
      <c r="G2" s="7">
        <f>E2/F2*1000</f>
        <v>12</v>
      </c>
    </row>
    <row r="3" spans="1:7" x14ac:dyDescent="0.25">
      <c r="A3" s="2" t="s">
        <v>5</v>
      </c>
      <c r="B3" s="2">
        <v>1</v>
      </c>
      <c r="C3">
        <v>14.4</v>
      </c>
      <c r="D3" t="s">
        <v>7</v>
      </c>
      <c r="E3" s="1">
        <v>1.2999999999999999E-2</v>
      </c>
      <c r="F3" s="6">
        <f t="shared" ref="F3:F12" si="0">FACT(B3)</f>
        <v>1</v>
      </c>
      <c r="G3" s="7">
        <f t="shared" ref="G3:G12" si="1">E3/F3*1000</f>
        <v>13</v>
      </c>
    </row>
    <row r="4" spans="1:7" x14ac:dyDescent="0.25">
      <c r="A4" s="2" t="s">
        <v>5</v>
      </c>
      <c r="B4" s="2">
        <v>2</v>
      </c>
      <c r="C4">
        <v>18.100000000000001</v>
      </c>
      <c r="D4" t="s">
        <v>8</v>
      </c>
      <c r="E4" s="1">
        <v>3.6999999999999998E-2</v>
      </c>
      <c r="F4" s="6">
        <f t="shared" si="0"/>
        <v>2</v>
      </c>
      <c r="G4" s="7">
        <f t="shared" si="1"/>
        <v>18.5</v>
      </c>
    </row>
    <row r="5" spans="1:7" x14ac:dyDescent="0.25">
      <c r="A5" s="2" t="s">
        <v>5</v>
      </c>
      <c r="B5" s="2">
        <v>3</v>
      </c>
      <c r="C5">
        <v>26.6</v>
      </c>
      <c r="D5" t="s">
        <v>9</v>
      </c>
      <c r="E5" s="1">
        <v>0.14399999999999999</v>
      </c>
      <c r="F5" s="6">
        <f t="shared" si="0"/>
        <v>6</v>
      </c>
      <c r="G5" s="7">
        <f t="shared" si="1"/>
        <v>23.999999999999996</v>
      </c>
    </row>
    <row r="6" spans="1:7" x14ac:dyDescent="0.25">
      <c r="A6" s="2" t="s">
        <v>5</v>
      </c>
      <c r="B6" s="2">
        <v>4</v>
      </c>
      <c r="C6">
        <v>25.1</v>
      </c>
      <c r="D6" t="s">
        <v>10</v>
      </c>
      <c r="E6" s="1">
        <v>0.73499999999999999</v>
      </c>
      <c r="F6" s="6">
        <f t="shared" si="0"/>
        <v>24</v>
      </c>
      <c r="G6" s="7">
        <f t="shared" si="1"/>
        <v>30.625</v>
      </c>
    </row>
    <row r="7" spans="1:7" x14ac:dyDescent="0.25">
      <c r="A7" s="2" t="s">
        <v>5</v>
      </c>
      <c r="B7" s="2">
        <v>5</v>
      </c>
      <c r="C7">
        <v>25.6</v>
      </c>
      <c r="D7" t="s">
        <v>10</v>
      </c>
      <c r="E7" s="1">
        <v>4.1360000000000001</v>
      </c>
      <c r="F7" s="6">
        <f t="shared" si="0"/>
        <v>120</v>
      </c>
      <c r="G7" s="7">
        <f t="shared" si="1"/>
        <v>34.466666666666669</v>
      </c>
    </row>
    <row r="8" spans="1:7" x14ac:dyDescent="0.25">
      <c r="A8" s="2" t="s">
        <v>5</v>
      </c>
      <c r="B8" s="2">
        <v>6</v>
      </c>
      <c r="C8">
        <v>28.7</v>
      </c>
      <c r="D8" t="s">
        <v>11</v>
      </c>
      <c r="E8" s="1">
        <v>27.68</v>
      </c>
      <c r="F8" s="6">
        <f t="shared" si="0"/>
        <v>720</v>
      </c>
      <c r="G8" s="7">
        <f t="shared" si="1"/>
        <v>38.444444444444443</v>
      </c>
    </row>
    <row r="9" spans="1:7" x14ac:dyDescent="0.25">
      <c r="A9" s="2" t="s">
        <v>5</v>
      </c>
      <c r="B9" s="2">
        <v>7</v>
      </c>
      <c r="C9">
        <v>28.8</v>
      </c>
      <c r="D9" t="s">
        <v>11</v>
      </c>
      <c r="E9" s="1">
        <v>217.155</v>
      </c>
      <c r="F9" s="6">
        <f t="shared" si="0"/>
        <v>5040</v>
      </c>
      <c r="G9" s="7">
        <f t="shared" si="1"/>
        <v>43.086309523809526</v>
      </c>
    </row>
    <row r="10" spans="1:7" x14ac:dyDescent="0.25">
      <c r="A10" s="2" t="s">
        <v>5</v>
      </c>
      <c r="B10" s="2">
        <v>8</v>
      </c>
      <c r="C10">
        <v>31.5</v>
      </c>
      <c r="D10" t="s">
        <v>12</v>
      </c>
      <c r="E10" s="1">
        <v>1939.7049999999999</v>
      </c>
      <c r="F10" s="6">
        <f t="shared" si="0"/>
        <v>40320</v>
      </c>
      <c r="G10" s="7">
        <f t="shared" si="1"/>
        <v>48.107762896825399</v>
      </c>
    </row>
    <row r="11" spans="1:7" x14ac:dyDescent="0.25">
      <c r="A11" s="2" t="s">
        <v>5</v>
      </c>
      <c r="B11" s="2">
        <v>9</v>
      </c>
      <c r="C11">
        <v>31.8</v>
      </c>
      <c r="D11" t="s">
        <v>12</v>
      </c>
      <c r="E11" s="1">
        <v>19409.473000000002</v>
      </c>
      <c r="F11" s="6">
        <f t="shared" si="0"/>
        <v>362880</v>
      </c>
      <c r="G11" s="7">
        <f t="shared" si="1"/>
        <v>53.487304343033514</v>
      </c>
    </row>
    <row r="12" spans="1:7" x14ac:dyDescent="0.25">
      <c r="A12" s="2" t="s">
        <v>5</v>
      </c>
      <c r="B12" s="2">
        <v>10</v>
      </c>
      <c r="C12">
        <v>32.5</v>
      </c>
      <c r="D12" t="s">
        <v>12</v>
      </c>
      <c r="E12" s="1">
        <v>213931.87100000001</v>
      </c>
      <c r="F12" s="6">
        <f t="shared" si="0"/>
        <v>3628800</v>
      </c>
      <c r="G12" s="7">
        <f t="shared" si="1"/>
        <v>58.953888613315698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8A18A7-E53F-417D-A285-FCFBF4240C06}">
  <dimension ref="A1:G48"/>
  <sheetViews>
    <sheetView workbookViewId="0">
      <selection activeCell="H40" sqref="H40"/>
    </sheetView>
  </sheetViews>
  <sheetFormatPr defaultRowHeight="15" x14ac:dyDescent="0.25"/>
  <cols>
    <col min="1" max="1" width="14.7109375" bestFit="1" customWidth="1"/>
    <col min="2" max="2" width="9.140625" style="2"/>
    <col min="5" max="5" width="11.7109375" bestFit="1" customWidth="1"/>
    <col min="6" max="6" width="12.28515625" customWidth="1"/>
  </cols>
  <sheetData>
    <row r="1" spans="1:7" s="3" customFormat="1" ht="32.25" customHeight="1" x14ac:dyDescent="0.25">
      <c r="A1" s="3" t="s">
        <v>0</v>
      </c>
      <c r="B1" s="2" t="s">
        <v>1</v>
      </c>
      <c r="C1" t="s">
        <v>2</v>
      </c>
      <c r="D1" s="3" t="s">
        <v>3</v>
      </c>
      <c r="E1" s="4" t="s">
        <v>4</v>
      </c>
      <c r="F1" s="3" t="s">
        <v>36</v>
      </c>
      <c r="G1" s="3" t="s">
        <v>13</v>
      </c>
    </row>
    <row r="2" spans="1:7" x14ac:dyDescent="0.25">
      <c r="A2" t="s">
        <v>35</v>
      </c>
      <c r="B2" s="2">
        <v>0</v>
      </c>
      <c r="C2" s="12">
        <v>0</v>
      </c>
      <c r="D2" t="s">
        <v>6</v>
      </c>
      <c r="E2" s="1">
        <v>2E-3</v>
      </c>
      <c r="F2" s="6">
        <f>B2^2</f>
        <v>0</v>
      </c>
      <c r="G2" s="8"/>
    </row>
    <row r="3" spans="1:7" x14ac:dyDescent="0.25">
      <c r="A3" t="s">
        <v>35</v>
      </c>
      <c r="B3" s="2">
        <v>1</v>
      </c>
      <c r="C3" s="12">
        <v>14.4</v>
      </c>
      <c r="D3" t="s">
        <v>7</v>
      </c>
      <c r="E3" s="1">
        <v>8.9999999999999993E-3</v>
      </c>
      <c r="F3" s="6">
        <f>B3^3</f>
        <v>1</v>
      </c>
      <c r="G3" s="5">
        <f>E3/F3*1000</f>
        <v>9</v>
      </c>
    </row>
    <row r="4" spans="1:7" x14ac:dyDescent="0.25">
      <c r="A4" t="s">
        <v>35</v>
      </c>
      <c r="B4" s="2">
        <v>2</v>
      </c>
      <c r="C4" s="12">
        <v>18.100000000000001</v>
      </c>
      <c r="D4" t="s">
        <v>8</v>
      </c>
      <c r="E4" s="1">
        <v>1.6E-2</v>
      </c>
      <c r="F4" s="6">
        <f t="shared" ref="F4:F48" si="0">B4^3</f>
        <v>8</v>
      </c>
      <c r="G4" s="5">
        <f t="shared" ref="G4:G48" si="1">E4/F4*1000</f>
        <v>2</v>
      </c>
    </row>
    <row r="5" spans="1:7" x14ac:dyDescent="0.25">
      <c r="A5" t="s">
        <v>35</v>
      </c>
      <c r="B5" s="2">
        <v>3</v>
      </c>
      <c r="C5" s="12">
        <v>28.3</v>
      </c>
      <c r="D5" t="s">
        <v>11</v>
      </c>
      <c r="E5" s="1">
        <v>3.3000000000000002E-2</v>
      </c>
      <c r="F5" s="6">
        <f t="shared" si="0"/>
        <v>27</v>
      </c>
      <c r="G5" s="5">
        <f t="shared" si="1"/>
        <v>1.2222222222222221</v>
      </c>
    </row>
    <row r="6" spans="1:7" x14ac:dyDescent="0.25">
      <c r="A6" t="s">
        <v>35</v>
      </c>
      <c r="B6" s="2">
        <v>4</v>
      </c>
      <c r="C6" s="12">
        <v>31.1</v>
      </c>
      <c r="D6" t="s">
        <v>15</v>
      </c>
      <c r="E6" s="1">
        <v>5.8999999999999997E-2</v>
      </c>
      <c r="F6" s="6">
        <f t="shared" si="0"/>
        <v>64</v>
      </c>
      <c r="G6" s="5">
        <f t="shared" si="1"/>
        <v>0.921875</v>
      </c>
    </row>
    <row r="7" spans="1:7" x14ac:dyDescent="0.25">
      <c r="A7" t="s">
        <v>35</v>
      </c>
      <c r="B7" s="2">
        <v>5</v>
      </c>
      <c r="C7" s="12">
        <v>31.4</v>
      </c>
      <c r="D7" t="s">
        <v>15</v>
      </c>
      <c r="E7" s="1">
        <v>0.1</v>
      </c>
      <c r="F7" s="6">
        <f t="shared" si="0"/>
        <v>125</v>
      </c>
      <c r="G7" s="5">
        <f t="shared" si="1"/>
        <v>0.8</v>
      </c>
    </row>
    <row r="8" spans="1:7" x14ac:dyDescent="0.25">
      <c r="A8" t="s">
        <v>35</v>
      </c>
      <c r="B8" s="2">
        <v>6</v>
      </c>
      <c r="C8" s="12">
        <v>35</v>
      </c>
      <c r="D8" t="s">
        <v>16</v>
      </c>
      <c r="E8" s="1">
        <v>0.16500000000000001</v>
      </c>
      <c r="F8" s="6">
        <f t="shared" si="0"/>
        <v>216</v>
      </c>
      <c r="G8" s="5">
        <f t="shared" si="1"/>
        <v>0.76388888888888895</v>
      </c>
    </row>
    <row r="9" spans="1:7" x14ac:dyDescent="0.25">
      <c r="A9" t="s">
        <v>35</v>
      </c>
      <c r="B9" s="2">
        <v>7</v>
      </c>
      <c r="C9" s="12">
        <v>35.4</v>
      </c>
      <c r="D9" t="s">
        <v>17</v>
      </c>
      <c r="E9" s="1">
        <v>0.251</v>
      </c>
      <c r="F9" s="6">
        <f t="shared" si="0"/>
        <v>343</v>
      </c>
      <c r="G9" s="5">
        <f t="shared" si="1"/>
        <v>0.73177842565597673</v>
      </c>
    </row>
    <row r="10" spans="1:7" x14ac:dyDescent="0.25">
      <c r="A10" t="s">
        <v>35</v>
      </c>
      <c r="B10" s="2">
        <v>8</v>
      </c>
      <c r="C10" s="12">
        <v>35.799999999999997</v>
      </c>
      <c r="D10" t="s">
        <v>17</v>
      </c>
      <c r="E10" s="1">
        <v>0.35799999999999998</v>
      </c>
      <c r="F10" s="6">
        <f t="shared" si="0"/>
        <v>512</v>
      </c>
      <c r="G10" s="5">
        <f t="shared" si="1"/>
        <v>0.69921875</v>
      </c>
    </row>
    <row r="11" spans="1:7" x14ac:dyDescent="0.25">
      <c r="A11" t="s">
        <v>35</v>
      </c>
      <c r="B11" s="2">
        <v>9</v>
      </c>
      <c r="C11" s="12">
        <v>36.1</v>
      </c>
      <c r="D11" t="s">
        <v>17</v>
      </c>
      <c r="E11" s="1">
        <v>0.497</v>
      </c>
      <c r="F11" s="6">
        <f t="shared" si="0"/>
        <v>729</v>
      </c>
      <c r="G11" s="5">
        <f t="shared" si="1"/>
        <v>0.68175582990397809</v>
      </c>
    </row>
    <row r="12" spans="1:7" x14ac:dyDescent="0.25">
      <c r="A12" t="s">
        <v>35</v>
      </c>
      <c r="B12" s="2">
        <v>10</v>
      </c>
      <c r="C12" s="12">
        <v>32.5</v>
      </c>
      <c r="D12" t="s">
        <v>12</v>
      </c>
      <c r="E12" s="1">
        <v>0.72399999999999998</v>
      </c>
      <c r="F12" s="6">
        <f t="shared" si="0"/>
        <v>1000</v>
      </c>
      <c r="G12" s="5">
        <f t="shared" si="1"/>
        <v>0.72399999999999998</v>
      </c>
    </row>
    <row r="13" spans="1:7" x14ac:dyDescent="0.25">
      <c r="A13" t="s">
        <v>35</v>
      </c>
      <c r="B13" s="2">
        <v>11</v>
      </c>
      <c r="C13" s="12">
        <v>32.9</v>
      </c>
      <c r="D13" t="s">
        <v>12</v>
      </c>
      <c r="E13" s="1">
        <v>0.878</v>
      </c>
      <c r="F13" s="6">
        <f t="shared" si="0"/>
        <v>1331</v>
      </c>
      <c r="G13" s="5">
        <f t="shared" si="1"/>
        <v>0.65965439519158531</v>
      </c>
    </row>
    <row r="14" spans="1:7" x14ac:dyDescent="0.25">
      <c r="A14" t="s">
        <v>35</v>
      </c>
      <c r="B14" s="2">
        <v>12</v>
      </c>
      <c r="C14" s="12">
        <v>33.5</v>
      </c>
      <c r="D14" t="s">
        <v>16</v>
      </c>
      <c r="E14" s="1">
        <v>1.2</v>
      </c>
      <c r="F14" s="6">
        <f t="shared" si="0"/>
        <v>1728</v>
      </c>
      <c r="G14" s="5">
        <f t="shared" si="1"/>
        <v>0.69444444444444442</v>
      </c>
    </row>
    <row r="15" spans="1:7" x14ac:dyDescent="0.25">
      <c r="A15" t="s">
        <v>35</v>
      </c>
      <c r="B15" s="2">
        <v>13</v>
      </c>
      <c r="C15" s="12">
        <v>35</v>
      </c>
      <c r="D15" t="s">
        <v>16</v>
      </c>
      <c r="E15" s="1">
        <v>1.421</v>
      </c>
      <c r="F15" s="6">
        <f t="shared" si="0"/>
        <v>2197</v>
      </c>
      <c r="G15" s="5">
        <f t="shared" si="1"/>
        <v>0.64679107874374153</v>
      </c>
    </row>
    <row r="16" spans="1:7" x14ac:dyDescent="0.25">
      <c r="A16" t="s">
        <v>35</v>
      </c>
      <c r="B16" s="2">
        <v>14</v>
      </c>
      <c r="C16" s="12">
        <v>36.700000000000003</v>
      </c>
      <c r="D16" t="s">
        <v>17</v>
      </c>
      <c r="E16" s="1">
        <v>1.774</v>
      </c>
      <c r="F16" s="6">
        <f t="shared" si="0"/>
        <v>2744</v>
      </c>
      <c r="G16" s="5">
        <f t="shared" si="1"/>
        <v>0.64650145772594747</v>
      </c>
    </row>
    <row r="17" spans="1:7" x14ac:dyDescent="0.25">
      <c r="A17" t="s">
        <v>35</v>
      </c>
      <c r="B17" s="2">
        <v>15</v>
      </c>
      <c r="C17" s="12">
        <v>37.4</v>
      </c>
      <c r="D17" t="s">
        <v>18</v>
      </c>
      <c r="E17" s="1">
        <v>2.1800000000000002</v>
      </c>
      <c r="F17" s="6">
        <f t="shared" si="0"/>
        <v>3375</v>
      </c>
      <c r="G17" s="5">
        <f t="shared" si="1"/>
        <v>0.64592592592592601</v>
      </c>
    </row>
    <row r="18" spans="1:7" x14ac:dyDescent="0.25">
      <c r="A18" t="s">
        <v>35</v>
      </c>
      <c r="B18" s="2">
        <v>16</v>
      </c>
      <c r="C18" s="12">
        <v>43.5</v>
      </c>
      <c r="D18" t="s">
        <v>19</v>
      </c>
      <c r="E18" s="1">
        <v>2.4409999999999998</v>
      </c>
      <c r="F18" s="6">
        <f t="shared" si="0"/>
        <v>4096</v>
      </c>
      <c r="G18" s="5">
        <f t="shared" si="1"/>
        <v>0.595947265625</v>
      </c>
    </row>
    <row r="19" spans="1:7" x14ac:dyDescent="0.25">
      <c r="A19" t="s">
        <v>35</v>
      </c>
      <c r="B19" s="2">
        <v>17</v>
      </c>
      <c r="C19" s="12">
        <v>43.8</v>
      </c>
      <c r="D19" t="s">
        <v>19</v>
      </c>
      <c r="E19" s="1">
        <v>2.867</v>
      </c>
      <c r="F19" s="6">
        <f t="shared" si="0"/>
        <v>4913</v>
      </c>
      <c r="G19" s="5">
        <f t="shared" si="1"/>
        <v>0.58355383675961736</v>
      </c>
    </row>
    <row r="20" spans="1:7" x14ac:dyDescent="0.25">
      <c r="A20" t="s">
        <v>35</v>
      </c>
      <c r="B20" s="2">
        <v>18</v>
      </c>
      <c r="C20" s="12">
        <v>48.1</v>
      </c>
      <c r="D20" t="s">
        <v>20</v>
      </c>
      <c r="E20" s="1">
        <v>3.4129999999999998</v>
      </c>
      <c r="F20" s="6">
        <f t="shared" si="0"/>
        <v>5832</v>
      </c>
      <c r="G20" s="5">
        <f t="shared" si="1"/>
        <v>0.58521947873799729</v>
      </c>
    </row>
    <row r="21" spans="1:7" x14ac:dyDescent="0.25">
      <c r="A21" t="s">
        <v>35</v>
      </c>
      <c r="B21" s="2">
        <v>19</v>
      </c>
      <c r="C21" s="12">
        <v>42.6</v>
      </c>
      <c r="D21" t="s">
        <v>19</v>
      </c>
      <c r="E21" s="1">
        <v>4.0060000000000002</v>
      </c>
      <c r="F21" s="6">
        <f t="shared" si="0"/>
        <v>6859</v>
      </c>
      <c r="G21" s="5">
        <f t="shared" si="1"/>
        <v>0.58405015308353991</v>
      </c>
    </row>
    <row r="22" spans="1:7" x14ac:dyDescent="0.25">
      <c r="A22" t="s">
        <v>35</v>
      </c>
      <c r="B22" s="2">
        <v>20</v>
      </c>
      <c r="C22" s="12">
        <v>48.4</v>
      </c>
      <c r="D22" t="s">
        <v>20</v>
      </c>
      <c r="E22" s="1">
        <v>4.8360000000000003</v>
      </c>
      <c r="F22" s="6">
        <f t="shared" si="0"/>
        <v>8000</v>
      </c>
      <c r="G22" s="5">
        <f t="shared" si="1"/>
        <v>0.60450000000000004</v>
      </c>
    </row>
    <row r="23" spans="1:7" x14ac:dyDescent="0.25">
      <c r="A23" t="s">
        <v>35</v>
      </c>
      <c r="B23" s="2">
        <v>21</v>
      </c>
      <c r="C23" s="12">
        <v>52.1</v>
      </c>
      <c r="D23" t="s">
        <v>21</v>
      </c>
      <c r="E23" s="1">
        <v>5.4530000000000003</v>
      </c>
      <c r="F23" s="6">
        <f t="shared" si="0"/>
        <v>9261</v>
      </c>
      <c r="G23" s="5">
        <f t="shared" si="1"/>
        <v>0.58881330309901747</v>
      </c>
    </row>
    <row r="24" spans="1:7" x14ac:dyDescent="0.25">
      <c r="A24" t="s">
        <v>35</v>
      </c>
      <c r="B24" s="2">
        <v>22</v>
      </c>
      <c r="C24" s="12">
        <v>52.1</v>
      </c>
      <c r="D24" t="s">
        <v>21</v>
      </c>
      <c r="E24" s="1">
        <v>6.1029999999999998</v>
      </c>
      <c r="F24" s="6">
        <f t="shared" si="0"/>
        <v>10648</v>
      </c>
      <c r="G24" s="5">
        <f t="shared" si="1"/>
        <v>0.57315927873779116</v>
      </c>
    </row>
    <row r="25" spans="1:7" x14ac:dyDescent="0.25">
      <c r="A25" t="s">
        <v>35</v>
      </c>
      <c r="B25" s="2">
        <v>23</v>
      </c>
      <c r="C25" s="12">
        <v>51.2</v>
      </c>
      <c r="D25" t="s">
        <v>22</v>
      </c>
      <c r="E25" s="1">
        <v>6.9210000000000003</v>
      </c>
      <c r="F25" s="6">
        <f t="shared" si="0"/>
        <v>12167</v>
      </c>
      <c r="G25" s="5">
        <f t="shared" si="1"/>
        <v>0.5688337305827238</v>
      </c>
    </row>
    <row r="26" spans="1:7" x14ac:dyDescent="0.25">
      <c r="A26" t="s">
        <v>35</v>
      </c>
      <c r="B26" s="2">
        <v>24</v>
      </c>
      <c r="C26" s="12">
        <v>51.9</v>
      </c>
      <c r="D26" t="s">
        <v>21</v>
      </c>
      <c r="E26" s="1">
        <v>8.3539999999999992</v>
      </c>
      <c r="F26" s="6">
        <f t="shared" si="0"/>
        <v>13824</v>
      </c>
      <c r="G26" s="5">
        <f t="shared" si="1"/>
        <v>0.60431134259259245</v>
      </c>
    </row>
    <row r="27" spans="1:7" x14ac:dyDescent="0.25">
      <c r="A27" t="s">
        <v>35</v>
      </c>
      <c r="B27" s="2">
        <v>25</v>
      </c>
      <c r="C27" s="12">
        <v>52.2</v>
      </c>
      <c r="D27" t="s">
        <v>21</v>
      </c>
      <c r="E27" s="1">
        <v>8.9359999999999999</v>
      </c>
      <c r="F27" s="6">
        <f t="shared" si="0"/>
        <v>15625</v>
      </c>
      <c r="G27" s="5">
        <f t="shared" si="1"/>
        <v>0.57190400000000008</v>
      </c>
    </row>
    <row r="28" spans="1:7" x14ac:dyDescent="0.25">
      <c r="A28" t="s">
        <v>35</v>
      </c>
      <c r="B28" s="2">
        <v>24</v>
      </c>
      <c r="C28" s="12">
        <v>51.9</v>
      </c>
      <c r="D28" t="s">
        <v>21</v>
      </c>
      <c r="E28" s="9">
        <v>7.9969999999999999</v>
      </c>
      <c r="F28" s="6">
        <f t="shared" si="0"/>
        <v>13824</v>
      </c>
      <c r="G28" s="5">
        <f t="shared" si="1"/>
        <v>0.57848668981481477</v>
      </c>
    </row>
    <row r="29" spans="1:7" x14ac:dyDescent="0.25">
      <c r="A29" t="s">
        <v>35</v>
      </c>
      <c r="B29" s="2">
        <v>49</v>
      </c>
      <c r="C29" s="12">
        <v>56.85</v>
      </c>
      <c r="D29" t="s">
        <v>26</v>
      </c>
      <c r="E29" s="9">
        <v>69.635000000000005</v>
      </c>
      <c r="F29" s="6">
        <f t="shared" si="0"/>
        <v>117649</v>
      </c>
      <c r="G29" s="5">
        <f t="shared" si="1"/>
        <v>0.59188773385239146</v>
      </c>
    </row>
    <row r="30" spans="1:7" x14ac:dyDescent="0.25">
      <c r="A30" t="s">
        <v>35</v>
      </c>
      <c r="B30" s="2">
        <v>74</v>
      </c>
      <c r="C30" s="12">
        <v>61.62</v>
      </c>
      <c r="D30" t="s">
        <v>25</v>
      </c>
      <c r="E30" s="9">
        <v>242.64599999999999</v>
      </c>
      <c r="F30" s="6">
        <f t="shared" si="0"/>
        <v>405224</v>
      </c>
      <c r="G30" s="5">
        <f t="shared" si="1"/>
        <v>0.59879474068663252</v>
      </c>
    </row>
    <row r="31" spans="1:7" x14ac:dyDescent="0.25">
      <c r="A31" t="s">
        <v>35</v>
      </c>
      <c r="B31" s="2">
        <v>99</v>
      </c>
      <c r="C31" s="12">
        <v>51.69</v>
      </c>
      <c r="D31" t="s">
        <v>21</v>
      </c>
      <c r="E31" s="9">
        <v>580.61199999999997</v>
      </c>
      <c r="F31" s="6">
        <f t="shared" si="0"/>
        <v>970299</v>
      </c>
      <c r="G31" s="5">
        <f t="shared" si="1"/>
        <v>0.5983846216475539</v>
      </c>
    </row>
    <row r="32" spans="1:7" x14ac:dyDescent="0.25">
      <c r="A32" t="s">
        <v>35</v>
      </c>
      <c r="B32" s="2">
        <v>124</v>
      </c>
      <c r="C32" s="12">
        <v>57.43</v>
      </c>
      <c r="D32" t="s">
        <v>26</v>
      </c>
      <c r="E32" s="9">
        <v>1083.5719999999999</v>
      </c>
      <c r="F32" s="6">
        <f t="shared" si="0"/>
        <v>1906624</v>
      </c>
      <c r="G32" s="5">
        <f t="shared" si="1"/>
        <v>0.56831971065086762</v>
      </c>
    </row>
    <row r="33" spans="1:7" x14ac:dyDescent="0.25">
      <c r="A33" t="s">
        <v>35</v>
      </c>
      <c r="B33" s="2">
        <v>149</v>
      </c>
      <c r="C33" s="12">
        <v>55.74</v>
      </c>
      <c r="D33" t="s">
        <v>28</v>
      </c>
      <c r="E33" s="9">
        <v>1952.914</v>
      </c>
      <c r="F33" s="6">
        <f t="shared" si="0"/>
        <v>3307949</v>
      </c>
      <c r="G33" s="5">
        <f t="shared" si="1"/>
        <v>0.59037004500371681</v>
      </c>
    </row>
    <row r="34" spans="1:7" x14ac:dyDescent="0.25">
      <c r="A34" t="s">
        <v>35</v>
      </c>
      <c r="B34" s="2">
        <v>174</v>
      </c>
      <c r="C34" s="12">
        <v>56.26</v>
      </c>
      <c r="D34" t="s">
        <v>28</v>
      </c>
      <c r="E34" s="9">
        <v>3147.3040000000001</v>
      </c>
      <c r="F34" s="6">
        <f t="shared" si="0"/>
        <v>5268024</v>
      </c>
      <c r="G34" s="5">
        <f t="shared" si="1"/>
        <v>0.59743539513107757</v>
      </c>
    </row>
    <row r="35" spans="1:7" x14ac:dyDescent="0.25">
      <c r="A35" t="s">
        <v>35</v>
      </c>
      <c r="B35" s="2">
        <v>199</v>
      </c>
      <c r="C35" s="12">
        <v>53.54</v>
      </c>
      <c r="D35" t="s">
        <v>29</v>
      </c>
      <c r="E35" s="9">
        <v>4727.4229999999998</v>
      </c>
      <c r="F35" s="6">
        <f t="shared" si="0"/>
        <v>7880599</v>
      </c>
      <c r="G35" s="5">
        <f t="shared" si="1"/>
        <v>0.59988117654508244</v>
      </c>
    </row>
    <row r="36" spans="1:7" x14ac:dyDescent="0.25">
      <c r="A36" t="s">
        <v>35</v>
      </c>
      <c r="B36" s="2">
        <v>224</v>
      </c>
      <c r="C36" s="12">
        <v>54.93</v>
      </c>
      <c r="D36" t="s">
        <v>28</v>
      </c>
      <c r="E36" s="9">
        <v>6846.9669999999996</v>
      </c>
      <c r="F36" s="6">
        <f t="shared" si="0"/>
        <v>11239424</v>
      </c>
      <c r="G36" s="5">
        <f t="shared" si="1"/>
        <v>0.6091919835037809</v>
      </c>
    </row>
    <row r="37" spans="1:7" x14ac:dyDescent="0.25">
      <c r="A37" t="s">
        <v>35</v>
      </c>
      <c r="B37" s="2">
        <v>249</v>
      </c>
      <c r="C37" s="12">
        <v>53.89</v>
      </c>
      <c r="D37" t="s">
        <v>29</v>
      </c>
      <c r="E37" s="9">
        <v>9444.9380000000001</v>
      </c>
      <c r="F37" s="6">
        <f t="shared" si="0"/>
        <v>15438249</v>
      </c>
      <c r="G37" s="5">
        <f t="shared" si="1"/>
        <v>0.61178816328198882</v>
      </c>
    </row>
    <row r="38" spans="1:7" x14ac:dyDescent="0.25">
      <c r="A38" t="s">
        <v>35</v>
      </c>
      <c r="B38" s="2">
        <v>274</v>
      </c>
      <c r="C38" s="12">
        <v>53.84</v>
      </c>
      <c r="D38" t="s">
        <v>29</v>
      </c>
      <c r="E38" s="9">
        <v>12392.65</v>
      </c>
      <c r="F38" s="6">
        <f t="shared" si="0"/>
        <v>20570824</v>
      </c>
      <c r="G38" s="5">
        <f t="shared" si="1"/>
        <v>0.60243819110017183</v>
      </c>
    </row>
    <row r="39" spans="1:7" x14ac:dyDescent="0.25">
      <c r="A39" t="s">
        <v>35</v>
      </c>
      <c r="B39" s="2">
        <v>299</v>
      </c>
      <c r="C39" s="12">
        <v>59.36</v>
      </c>
      <c r="D39" t="s">
        <v>30</v>
      </c>
      <c r="E39" s="9">
        <v>16180.44</v>
      </c>
      <c r="F39" s="6">
        <f t="shared" si="0"/>
        <v>26730899</v>
      </c>
      <c r="G39" s="5">
        <f t="shared" si="1"/>
        <v>0.60530848588369579</v>
      </c>
    </row>
    <row r="40" spans="1:7" x14ac:dyDescent="0.25">
      <c r="A40" t="s">
        <v>35</v>
      </c>
      <c r="B40" s="2">
        <v>324</v>
      </c>
      <c r="C40" s="12">
        <v>62.17</v>
      </c>
      <c r="D40" t="s">
        <v>27</v>
      </c>
      <c r="E40" s="9">
        <v>21234.156999999999</v>
      </c>
      <c r="F40" s="6">
        <f t="shared" si="0"/>
        <v>34012224</v>
      </c>
      <c r="G40" s="5">
        <f t="shared" si="1"/>
        <v>0.62430957175867119</v>
      </c>
    </row>
    <row r="41" spans="1:7" x14ac:dyDescent="0.25">
      <c r="A41" t="s">
        <v>35</v>
      </c>
      <c r="B41" s="2">
        <v>349</v>
      </c>
      <c r="C41" s="12">
        <v>65.38</v>
      </c>
      <c r="D41" t="s">
        <v>31</v>
      </c>
      <c r="E41" s="9">
        <v>26382.848999999998</v>
      </c>
      <c r="F41" s="6">
        <f t="shared" si="0"/>
        <v>42508549</v>
      </c>
      <c r="G41" s="5">
        <f t="shared" si="1"/>
        <v>0.62064807246184761</v>
      </c>
    </row>
    <row r="42" spans="1:7" x14ac:dyDescent="0.25">
      <c r="A42" t="s">
        <v>35</v>
      </c>
      <c r="B42" s="2">
        <v>374</v>
      </c>
      <c r="C42" s="12">
        <v>48.82</v>
      </c>
      <c r="D42" t="s">
        <v>20</v>
      </c>
      <c r="E42" s="9">
        <v>32421.217000000001</v>
      </c>
      <c r="F42" s="6">
        <f t="shared" si="0"/>
        <v>52313624</v>
      </c>
      <c r="G42" s="5">
        <f t="shared" si="1"/>
        <v>0.61974710450187886</v>
      </c>
    </row>
    <row r="43" spans="1:7" x14ac:dyDescent="0.25">
      <c r="A43" t="s">
        <v>35</v>
      </c>
      <c r="B43" s="2">
        <v>399</v>
      </c>
      <c r="C43" s="12">
        <v>57.95</v>
      </c>
      <c r="D43" t="s">
        <v>26</v>
      </c>
      <c r="E43" s="9">
        <v>39479.546000000002</v>
      </c>
      <c r="F43" s="6">
        <f t="shared" si="0"/>
        <v>63521199</v>
      </c>
      <c r="G43" s="5">
        <f t="shared" si="1"/>
        <v>0.62151764484168504</v>
      </c>
    </row>
    <row r="44" spans="1:7" x14ac:dyDescent="0.25">
      <c r="A44" t="s">
        <v>35</v>
      </c>
      <c r="B44" s="2">
        <v>424</v>
      </c>
      <c r="C44" s="12">
        <v>63.7</v>
      </c>
      <c r="D44" t="s">
        <v>27</v>
      </c>
      <c r="E44" s="9">
        <v>47759.883999999998</v>
      </c>
      <c r="F44" s="6">
        <f t="shared" si="0"/>
        <v>76225024</v>
      </c>
      <c r="G44" s="5">
        <f t="shared" si="1"/>
        <v>0.62656436815290473</v>
      </c>
    </row>
    <row r="45" spans="1:7" x14ac:dyDescent="0.25">
      <c r="A45" t="s">
        <v>35</v>
      </c>
      <c r="B45" s="2">
        <v>449</v>
      </c>
      <c r="C45" s="12">
        <v>50.26</v>
      </c>
      <c r="D45" t="s">
        <v>22</v>
      </c>
      <c r="E45" s="9">
        <v>56453.353000000003</v>
      </c>
      <c r="F45" s="6">
        <f t="shared" si="0"/>
        <v>90518849</v>
      </c>
      <c r="G45" s="5">
        <f t="shared" si="1"/>
        <v>0.62366406139344521</v>
      </c>
    </row>
    <row r="46" spans="1:7" x14ac:dyDescent="0.25">
      <c r="A46" t="s">
        <v>35</v>
      </c>
      <c r="B46" s="2">
        <v>474</v>
      </c>
      <c r="C46" s="12">
        <v>54.55</v>
      </c>
      <c r="D46" t="s">
        <v>29</v>
      </c>
      <c r="E46" s="9">
        <v>66522.074999999997</v>
      </c>
      <c r="F46" s="6">
        <f t="shared" si="0"/>
        <v>106496424</v>
      </c>
      <c r="G46" s="5">
        <f t="shared" si="1"/>
        <v>0.62464139640970473</v>
      </c>
    </row>
    <row r="47" spans="1:7" x14ac:dyDescent="0.25">
      <c r="A47" t="s">
        <v>35</v>
      </c>
      <c r="B47" s="2">
        <v>499</v>
      </c>
      <c r="C47" s="12">
        <v>49.16</v>
      </c>
      <c r="D47" t="s">
        <v>20</v>
      </c>
      <c r="E47" s="9">
        <v>78458.733999999997</v>
      </c>
      <c r="F47" s="6">
        <f t="shared" si="0"/>
        <v>124251499</v>
      </c>
      <c r="G47" s="5">
        <f t="shared" si="1"/>
        <v>0.63145100567358137</v>
      </c>
    </row>
    <row r="48" spans="1:7" x14ac:dyDescent="0.25">
      <c r="A48" t="s">
        <v>35</v>
      </c>
      <c r="B48" s="2">
        <v>524</v>
      </c>
      <c r="C48" s="12">
        <v>55.46</v>
      </c>
      <c r="D48" t="s">
        <v>28</v>
      </c>
      <c r="E48" s="9">
        <v>90990.404999999999</v>
      </c>
      <c r="F48" s="6">
        <f t="shared" si="0"/>
        <v>143877824</v>
      </c>
      <c r="G48" s="5">
        <f t="shared" si="1"/>
        <v>0.63241438096811908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6DDD5-27FC-44E3-8849-F505701EDB48}">
  <dimension ref="A1:G22"/>
  <sheetViews>
    <sheetView workbookViewId="0">
      <selection activeCell="J32" sqref="J32"/>
    </sheetView>
  </sheetViews>
  <sheetFormatPr defaultRowHeight="15" x14ac:dyDescent="0.25"/>
  <cols>
    <col min="1" max="1" width="16.85546875" bestFit="1" customWidth="1"/>
  </cols>
  <sheetData>
    <row r="1" spans="1:7" ht="45" x14ac:dyDescent="0.25">
      <c r="A1" s="13" t="s">
        <v>0</v>
      </c>
      <c r="B1" s="14" t="s">
        <v>1</v>
      </c>
      <c r="C1" s="10" t="s">
        <v>2</v>
      </c>
      <c r="D1" s="13" t="s">
        <v>3</v>
      </c>
      <c r="E1" s="15" t="s">
        <v>4</v>
      </c>
      <c r="F1" s="13" t="s">
        <v>37</v>
      </c>
      <c r="G1" s="13" t="s">
        <v>13</v>
      </c>
    </row>
    <row r="2" spans="1:7" x14ac:dyDescent="0.25">
      <c r="A2" t="s">
        <v>34</v>
      </c>
      <c r="B2" s="8">
        <v>24</v>
      </c>
      <c r="C2">
        <v>51.9</v>
      </c>
      <c r="D2" t="s">
        <v>21</v>
      </c>
      <c r="E2" s="9">
        <v>0.42399999999999999</v>
      </c>
      <c r="F2" s="6">
        <f>B2^2</f>
        <v>576</v>
      </c>
      <c r="G2" s="5">
        <f>E2/F2*1000</f>
        <v>0.73611111111111105</v>
      </c>
    </row>
    <row r="3" spans="1:7" x14ac:dyDescent="0.25">
      <c r="A3" t="s">
        <v>34</v>
      </c>
      <c r="B3" s="8">
        <v>49</v>
      </c>
      <c r="C3">
        <v>60.48</v>
      </c>
      <c r="D3" t="s">
        <v>25</v>
      </c>
      <c r="E3" s="9">
        <v>1.6479999999999999</v>
      </c>
      <c r="F3" s="6">
        <f>B3^2</f>
        <v>2401</v>
      </c>
      <c r="G3" s="5">
        <f t="shared" ref="G3:G22" si="0">E3/F3*1000</f>
        <v>0.6863806747188671</v>
      </c>
    </row>
    <row r="4" spans="1:7" x14ac:dyDescent="0.25">
      <c r="A4" t="s">
        <v>34</v>
      </c>
      <c r="B4" s="8">
        <v>74</v>
      </c>
      <c r="C4">
        <v>50.58</v>
      </c>
      <c r="D4" t="s">
        <v>22</v>
      </c>
      <c r="E4" s="9">
        <v>3.6859999999999999</v>
      </c>
      <c r="F4" s="6">
        <f t="shared" ref="F4:F22" si="1">B4^2</f>
        <v>5476</v>
      </c>
      <c r="G4" s="5">
        <f t="shared" si="0"/>
        <v>0.67311906501095697</v>
      </c>
    </row>
    <row r="5" spans="1:7" x14ac:dyDescent="0.25">
      <c r="A5" t="s">
        <v>34</v>
      </c>
      <c r="B5" s="8">
        <v>99</v>
      </c>
      <c r="C5">
        <v>63.59</v>
      </c>
      <c r="D5" t="s">
        <v>27</v>
      </c>
      <c r="E5" s="9">
        <v>6.5709999999999997</v>
      </c>
      <c r="F5" s="6">
        <f t="shared" si="1"/>
        <v>9801</v>
      </c>
      <c r="G5" s="5">
        <f t="shared" si="0"/>
        <v>0.67044179165391282</v>
      </c>
    </row>
    <row r="6" spans="1:7" x14ac:dyDescent="0.25">
      <c r="A6" t="s">
        <v>34</v>
      </c>
      <c r="B6" s="8">
        <v>124</v>
      </c>
      <c r="C6">
        <v>55.22</v>
      </c>
      <c r="D6" t="s">
        <v>28</v>
      </c>
      <c r="E6" s="9">
        <v>10.064</v>
      </c>
      <c r="F6" s="6">
        <f t="shared" si="1"/>
        <v>15376</v>
      </c>
      <c r="G6" s="5">
        <f t="shared" si="0"/>
        <v>0.65452653485952139</v>
      </c>
    </row>
    <row r="7" spans="1:7" x14ac:dyDescent="0.25">
      <c r="A7" t="s">
        <v>34</v>
      </c>
      <c r="B7" s="8">
        <v>149</v>
      </c>
      <c r="C7">
        <v>51.79</v>
      </c>
      <c r="D7" t="s">
        <v>21</v>
      </c>
      <c r="E7" s="9">
        <v>14.486000000000001</v>
      </c>
      <c r="F7" s="6">
        <f t="shared" si="1"/>
        <v>22201</v>
      </c>
      <c r="G7" s="5">
        <f t="shared" si="0"/>
        <v>0.65249313094004768</v>
      </c>
    </row>
    <row r="8" spans="1:7" x14ac:dyDescent="0.25">
      <c r="A8" t="s">
        <v>34</v>
      </c>
      <c r="B8" s="8">
        <v>174</v>
      </c>
      <c r="C8">
        <v>55.78</v>
      </c>
      <c r="D8" t="s">
        <v>28</v>
      </c>
      <c r="E8" s="9">
        <v>20.148</v>
      </c>
      <c r="F8" s="6">
        <f t="shared" si="1"/>
        <v>30276</v>
      </c>
      <c r="G8" s="5">
        <f t="shared" si="0"/>
        <v>0.66547760602457384</v>
      </c>
    </row>
    <row r="9" spans="1:7" x14ac:dyDescent="0.25">
      <c r="A9" t="s">
        <v>34</v>
      </c>
      <c r="B9" s="8">
        <v>199</v>
      </c>
      <c r="C9">
        <v>63.45</v>
      </c>
      <c r="D9" t="s">
        <v>27</v>
      </c>
      <c r="E9" s="9">
        <v>25.393999999999998</v>
      </c>
      <c r="F9" s="6">
        <f t="shared" si="1"/>
        <v>39601</v>
      </c>
      <c r="G9" s="5">
        <f t="shared" si="0"/>
        <v>0.64124643317087948</v>
      </c>
    </row>
    <row r="10" spans="1:7" x14ac:dyDescent="0.25">
      <c r="A10" t="s">
        <v>34</v>
      </c>
      <c r="B10" s="8">
        <v>224</v>
      </c>
      <c r="C10">
        <v>55.4</v>
      </c>
      <c r="D10" t="s">
        <v>28</v>
      </c>
      <c r="E10" s="9">
        <v>32.317999999999998</v>
      </c>
      <c r="F10" s="6">
        <f t="shared" si="1"/>
        <v>50176</v>
      </c>
      <c r="G10" s="5">
        <f t="shared" si="0"/>
        <v>0.64409279336734693</v>
      </c>
    </row>
    <row r="11" spans="1:7" x14ac:dyDescent="0.25">
      <c r="A11" t="s">
        <v>34</v>
      </c>
      <c r="B11" s="8">
        <v>249</v>
      </c>
      <c r="C11">
        <v>56.16</v>
      </c>
      <c r="D11" t="s">
        <v>28</v>
      </c>
      <c r="E11" s="9">
        <v>40.182000000000002</v>
      </c>
      <c r="F11" s="6">
        <f t="shared" si="1"/>
        <v>62001</v>
      </c>
      <c r="G11" s="5">
        <f t="shared" si="0"/>
        <v>0.64808632118836795</v>
      </c>
    </row>
    <row r="12" spans="1:7" x14ac:dyDescent="0.25">
      <c r="A12" t="s">
        <v>34</v>
      </c>
      <c r="B12" s="8">
        <v>274</v>
      </c>
      <c r="C12">
        <v>61.7</v>
      </c>
      <c r="D12" t="s">
        <v>25</v>
      </c>
      <c r="E12" s="9">
        <v>47.276000000000003</v>
      </c>
      <c r="F12" s="6">
        <f t="shared" si="1"/>
        <v>75076</v>
      </c>
      <c r="G12" s="5">
        <f t="shared" si="0"/>
        <v>0.62970856199051628</v>
      </c>
    </row>
    <row r="13" spans="1:7" x14ac:dyDescent="0.25">
      <c r="A13" t="s">
        <v>34</v>
      </c>
      <c r="B13" s="8">
        <v>299</v>
      </c>
      <c r="C13">
        <v>59.67</v>
      </c>
      <c r="D13" t="s">
        <v>30</v>
      </c>
      <c r="E13" s="9">
        <v>56.856000000000002</v>
      </c>
      <c r="F13" s="6">
        <f t="shared" si="1"/>
        <v>89401</v>
      </c>
      <c r="G13" s="5">
        <f t="shared" si="0"/>
        <v>0.63596604064831486</v>
      </c>
    </row>
    <row r="14" spans="1:7" x14ac:dyDescent="0.25">
      <c r="A14" t="s">
        <v>34</v>
      </c>
      <c r="B14" s="8">
        <v>324</v>
      </c>
      <c r="C14">
        <v>59.17</v>
      </c>
      <c r="D14" t="s">
        <v>30</v>
      </c>
      <c r="E14" s="9">
        <v>65.701999999999998</v>
      </c>
      <c r="F14" s="6">
        <f t="shared" si="1"/>
        <v>104976</v>
      </c>
      <c r="G14" s="5">
        <f t="shared" si="0"/>
        <v>0.6258763907940863</v>
      </c>
    </row>
    <row r="15" spans="1:7" x14ac:dyDescent="0.25">
      <c r="A15" t="s">
        <v>34</v>
      </c>
      <c r="B15" s="8">
        <v>349</v>
      </c>
      <c r="C15">
        <v>48.89</v>
      </c>
      <c r="D15" t="s">
        <v>20</v>
      </c>
      <c r="E15" s="9">
        <v>78.305999999999997</v>
      </c>
      <c r="F15" s="6">
        <f t="shared" si="1"/>
        <v>121801</v>
      </c>
      <c r="G15" s="5">
        <f t="shared" si="0"/>
        <v>0.64290112560652213</v>
      </c>
    </row>
    <row r="16" spans="1:7" x14ac:dyDescent="0.25">
      <c r="A16" t="s">
        <v>34</v>
      </c>
      <c r="B16" s="8">
        <v>374</v>
      </c>
      <c r="C16">
        <v>68.59</v>
      </c>
      <c r="D16" t="s">
        <v>32</v>
      </c>
      <c r="E16" s="9">
        <v>93.004000000000005</v>
      </c>
      <c r="F16" s="6">
        <f t="shared" si="1"/>
        <v>139876</v>
      </c>
      <c r="G16" s="5">
        <f t="shared" si="0"/>
        <v>0.66490319997712266</v>
      </c>
    </row>
    <row r="17" spans="1:7" x14ac:dyDescent="0.25">
      <c r="A17" t="s">
        <v>34</v>
      </c>
      <c r="B17" s="8">
        <v>399</v>
      </c>
      <c r="C17">
        <v>58.96</v>
      </c>
      <c r="D17" t="s">
        <v>30</v>
      </c>
      <c r="E17" s="9">
        <v>104.417</v>
      </c>
      <c r="F17" s="6">
        <f t="shared" si="1"/>
        <v>159201</v>
      </c>
      <c r="G17" s="5">
        <f t="shared" si="0"/>
        <v>0.65588155853292374</v>
      </c>
    </row>
    <row r="18" spans="1:7" x14ac:dyDescent="0.25">
      <c r="A18" t="s">
        <v>34</v>
      </c>
      <c r="B18" s="8">
        <v>424</v>
      </c>
      <c r="C18">
        <v>62.29</v>
      </c>
      <c r="D18" t="s">
        <v>27</v>
      </c>
      <c r="E18" s="9">
        <v>119.071</v>
      </c>
      <c r="F18" s="6">
        <f t="shared" si="1"/>
        <v>179776</v>
      </c>
      <c r="G18" s="5">
        <f t="shared" si="0"/>
        <v>0.6623297881808472</v>
      </c>
    </row>
    <row r="19" spans="1:7" x14ac:dyDescent="0.25">
      <c r="A19" t="s">
        <v>34</v>
      </c>
      <c r="B19" s="8">
        <v>449</v>
      </c>
      <c r="C19">
        <v>64.39</v>
      </c>
      <c r="D19" t="s">
        <v>31</v>
      </c>
      <c r="E19" s="9">
        <v>141.10900000000001</v>
      </c>
      <c r="F19" s="6">
        <f t="shared" si="1"/>
        <v>201601</v>
      </c>
      <c r="G19" s="5">
        <f t="shared" si="0"/>
        <v>0.69994196457358848</v>
      </c>
    </row>
    <row r="20" spans="1:7" x14ac:dyDescent="0.25">
      <c r="A20" t="s">
        <v>34</v>
      </c>
      <c r="B20" s="8">
        <v>474</v>
      </c>
      <c r="C20">
        <v>68.150000000000006</v>
      </c>
      <c r="D20" t="s">
        <v>32</v>
      </c>
      <c r="E20" s="9">
        <v>145.678</v>
      </c>
      <c r="F20" s="6">
        <f t="shared" si="1"/>
        <v>224676</v>
      </c>
      <c r="G20" s="5">
        <f t="shared" si="0"/>
        <v>0.6483914614823123</v>
      </c>
    </row>
    <row r="21" spans="1:7" x14ac:dyDescent="0.25">
      <c r="A21" t="s">
        <v>34</v>
      </c>
      <c r="B21" s="8">
        <v>499</v>
      </c>
      <c r="C21">
        <v>65.61</v>
      </c>
      <c r="D21" t="s">
        <v>31</v>
      </c>
      <c r="E21" s="9">
        <v>167.845</v>
      </c>
      <c r="F21" s="6">
        <f t="shared" si="1"/>
        <v>249001</v>
      </c>
      <c r="G21" s="5">
        <f t="shared" si="0"/>
        <v>0.6740735980979996</v>
      </c>
    </row>
    <row r="22" spans="1:7" x14ac:dyDescent="0.25">
      <c r="A22" t="s">
        <v>34</v>
      </c>
      <c r="B22" s="8">
        <v>524</v>
      </c>
      <c r="C22">
        <v>66.55</v>
      </c>
      <c r="D22" t="s">
        <v>33</v>
      </c>
      <c r="E22" s="9">
        <v>185.93100000000001</v>
      </c>
      <c r="F22" s="6">
        <f t="shared" si="1"/>
        <v>274576</v>
      </c>
      <c r="G22" s="5">
        <f t="shared" si="0"/>
        <v>0.67715677990793077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5C9AF-FC5F-4139-BD83-91D8E4F2E409}">
  <dimension ref="A1:V43"/>
  <sheetViews>
    <sheetView tabSelected="1" workbookViewId="0">
      <selection activeCell="N9" sqref="N9"/>
    </sheetView>
  </sheetViews>
  <sheetFormatPr defaultRowHeight="15" x14ac:dyDescent="0.25"/>
  <cols>
    <col min="1" max="1" width="7.28515625" customWidth="1"/>
    <col min="3" max="3" width="16.85546875" bestFit="1" customWidth="1"/>
    <col min="4" max="4" width="12.85546875" bestFit="1" customWidth="1"/>
    <col min="5" max="5" width="11.7109375" style="9" bestFit="1" customWidth="1"/>
    <col min="7" max="7" width="16.85546875" bestFit="1" customWidth="1"/>
    <col min="12" max="12" width="9.28515625" customWidth="1"/>
  </cols>
  <sheetData>
    <row r="1" spans="1:22" s="10" customFormat="1" x14ac:dyDescent="0.25">
      <c r="A1" s="10" t="s">
        <v>1</v>
      </c>
      <c r="B1" s="10" t="s">
        <v>23</v>
      </c>
      <c r="C1" s="10" t="s">
        <v>0</v>
      </c>
      <c r="D1" s="10" t="s">
        <v>24</v>
      </c>
      <c r="E1" s="11" t="s">
        <v>4</v>
      </c>
      <c r="F1" s="10" t="s">
        <v>38</v>
      </c>
      <c r="G1" s="10" t="s">
        <v>39</v>
      </c>
      <c r="H1" s="10" t="s">
        <v>40</v>
      </c>
      <c r="J1" s="10" t="s">
        <v>1</v>
      </c>
      <c r="K1" s="10" t="s">
        <v>42</v>
      </c>
      <c r="L1" s="10" t="s">
        <v>41</v>
      </c>
      <c r="M1" s="10" t="s">
        <v>47</v>
      </c>
      <c r="N1" s="10" t="s">
        <v>45</v>
      </c>
      <c r="O1" s="10" t="s">
        <v>46</v>
      </c>
      <c r="P1" s="10" t="s">
        <v>43</v>
      </c>
      <c r="Q1" s="10" t="s">
        <v>44</v>
      </c>
      <c r="S1" s="10" t="s">
        <v>39</v>
      </c>
      <c r="T1" s="10" t="s">
        <v>51</v>
      </c>
      <c r="U1" s="10" t="s">
        <v>52</v>
      </c>
      <c r="V1" s="10" t="s">
        <v>53</v>
      </c>
    </row>
    <row r="2" spans="1:22" x14ac:dyDescent="0.25">
      <c r="A2" s="8">
        <v>24</v>
      </c>
      <c r="B2">
        <v>51.9</v>
      </c>
      <c r="C2" t="s">
        <v>34</v>
      </c>
      <c r="D2" t="s">
        <v>21</v>
      </c>
      <c r="E2" s="9">
        <v>0.42399999999999999</v>
      </c>
      <c r="F2">
        <f>MIN(B2:B3)</f>
        <v>51.9</v>
      </c>
      <c r="G2" t="str">
        <f>IF(D2=D3,"TIE",VLOOKUP(F2,B2:C3,2,0))</f>
        <v>TIE</v>
      </c>
      <c r="H2">
        <f>B2-B3</f>
        <v>0</v>
      </c>
      <c r="J2" s="8">
        <v>24</v>
      </c>
      <c r="K2">
        <f>INDEX(A:C,MATCH(J2,A:A,0)+1,2)</f>
        <v>51.9</v>
      </c>
      <c r="L2">
        <f>INDEX(A:C,MATCH(J2,A:A,0),2)</f>
        <v>51.9</v>
      </c>
      <c r="M2" t="str">
        <f>IF(L2=K2,"TIE",IF(L2&gt;K2,"ASCP","NN"))</f>
        <v>TIE</v>
      </c>
      <c r="N2">
        <f>MIN(K2:L2)</f>
        <v>51.9</v>
      </c>
      <c r="O2">
        <f>MAX(K2:L2)</f>
        <v>51.9</v>
      </c>
      <c r="P2">
        <f>O2-N2</f>
        <v>0</v>
      </c>
      <c r="Q2" s="16">
        <f>P2/O2</f>
        <v>0</v>
      </c>
      <c r="S2" t="s">
        <v>48</v>
      </c>
      <c r="T2">
        <f>COUNTIF($M$2:$M$22,S2)</f>
        <v>13</v>
      </c>
      <c r="U2" s="12">
        <f>AVERAGEIF($M$2:$M$22,$S2,P2:P22)</f>
        <v>8.6461538461538474</v>
      </c>
      <c r="V2" s="16">
        <f>AVERAGEIF($M$2:$M$22,$S2,Q2:Q22)</f>
        <v>0.13281277531046884</v>
      </c>
    </row>
    <row r="3" spans="1:22" x14ac:dyDescent="0.25">
      <c r="A3" s="8">
        <v>24</v>
      </c>
      <c r="B3">
        <v>51.9</v>
      </c>
      <c r="C3" t="s">
        <v>35</v>
      </c>
      <c r="D3" t="s">
        <v>21</v>
      </c>
      <c r="E3" s="9">
        <v>7.9969999999999999</v>
      </c>
      <c r="H3" s="16">
        <f>B2/B3</f>
        <v>1</v>
      </c>
      <c r="J3" s="8">
        <v>49</v>
      </c>
      <c r="K3">
        <f>INDEX(A:C,MATCH(J3,A:A,0)+1,2)</f>
        <v>56.85</v>
      </c>
      <c r="L3">
        <f>INDEX(A:C,MATCH(J3,A:A,0),2)</f>
        <v>60.48</v>
      </c>
      <c r="M3" t="str">
        <f t="shared" ref="M3:M22" si="0">IF(L3=K3,"TIE",IF(L3&gt;K3,"ASCP","NN"))</f>
        <v>ASCP</v>
      </c>
      <c r="N3">
        <f t="shared" ref="N3:N22" si="1">MIN(K3:L3)</f>
        <v>56.85</v>
      </c>
      <c r="O3">
        <f t="shared" ref="O3:O22" si="2">MAX(K3:L3)</f>
        <v>60.48</v>
      </c>
      <c r="P3">
        <f t="shared" ref="P3:P22" si="3">O3-N3</f>
        <v>3.6299999999999955</v>
      </c>
      <c r="Q3" s="16">
        <f t="shared" ref="Q3:Q22" si="4">P3/O3</f>
        <v>6.0019841269841195E-2</v>
      </c>
      <c r="S3" t="s">
        <v>49</v>
      </c>
      <c r="T3">
        <f>COUNTIF($M$2:$M$22,S3)</f>
        <v>7</v>
      </c>
      <c r="U3" s="12">
        <f>AVERAGEIF($M$2:$M$22,$S3,P2:P22)</f>
        <v>5.5114285714285716</v>
      </c>
      <c r="V3" s="16">
        <f>AVERAGEIF($M$2:$M$22,$S3,Q3:Q23)</f>
        <v>0.16894501631810033</v>
      </c>
    </row>
    <row r="4" spans="1:22" x14ac:dyDescent="0.25">
      <c r="A4" s="8">
        <v>49</v>
      </c>
      <c r="B4">
        <v>60.48</v>
      </c>
      <c r="C4" t="s">
        <v>34</v>
      </c>
      <c r="D4" t="s">
        <v>25</v>
      </c>
      <c r="E4" s="9">
        <v>1.6479999999999999</v>
      </c>
      <c r="F4">
        <f>MIN(B4:B5)</f>
        <v>56.85</v>
      </c>
      <c r="G4" t="str">
        <f>VLOOKUP(F4,B4:C5,2,0)</f>
        <v>AS Coproximity</v>
      </c>
      <c r="H4">
        <f t="shared" ref="H4" si="5">B4-B5</f>
        <v>3.6299999999999955</v>
      </c>
      <c r="J4" s="8">
        <v>74</v>
      </c>
      <c r="K4">
        <f t="shared" ref="K4:K22" si="6">INDEX(A:C,MATCH(J4,A:A,0)+1,2)</f>
        <v>61.62</v>
      </c>
      <c r="L4">
        <f t="shared" ref="L4:L22" si="7">INDEX(A:C,MATCH(J4,A:A,0),2)</f>
        <v>50.58</v>
      </c>
      <c r="M4" t="str">
        <f t="shared" si="0"/>
        <v>NN</v>
      </c>
      <c r="N4">
        <f t="shared" si="1"/>
        <v>50.58</v>
      </c>
      <c r="O4">
        <f t="shared" si="2"/>
        <v>61.62</v>
      </c>
      <c r="P4">
        <f t="shared" si="3"/>
        <v>11.04</v>
      </c>
      <c r="Q4" s="16">
        <f t="shared" si="4"/>
        <v>0.17916260954235638</v>
      </c>
      <c r="S4" t="s">
        <v>50</v>
      </c>
      <c r="T4">
        <f>COUNTIF($M$2:$M$22,S4)</f>
        <v>1</v>
      </c>
      <c r="U4">
        <f>AVERAGEIF($M$2:$M$22,$S4,P2:P22)</f>
        <v>0</v>
      </c>
    </row>
    <row r="5" spans="1:22" x14ac:dyDescent="0.25">
      <c r="A5" s="8">
        <v>49</v>
      </c>
      <c r="B5">
        <v>56.85</v>
      </c>
      <c r="C5" t="s">
        <v>35</v>
      </c>
      <c r="D5" t="s">
        <v>26</v>
      </c>
      <c r="E5" s="9">
        <v>69.635000000000005</v>
      </c>
      <c r="H5" s="16">
        <f t="shared" ref="H5" si="8">B4/B5</f>
        <v>1.0638522427440633</v>
      </c>
      <c r="J5" s="8">
        <v>99</v>
      </c>
      <c r="K5">
        <f t="shared" si="6"/>
        <v>51.69</v>
      </c>
      <c r="L5">
        <f t="shared" si="7"/>
        <v>63.59</v>
      </c>
      <c r="M5" t="str">
        <f t="shared" si="0"/>
        <v>ASCP</v>
      </c>
      <c r="N5">
        <f t="shared" si="1"/>
        <v>51.69</v>
      </c>
      <c r="O5">
        <f t="shared" si="2"/>
        <v>63.59</v>
      </c>
      <c r="P5">
        <f t="shared" si="3"/>
        <v>11.900000000000006</v>
      </c>
      <c r="Q5" s="16">
        <f t="shared" si="4"/>
        <v>0.18713634219216865</v>
      </c>
    </row>
    <row r="6" spans="1:22" x14ac:dyDescent="0.25">
      <c r="A6" s="8">
        <v>74</v>
      </c>
      <c r="B6">
        <v>50.58</v>
      </c>
      <c r="C6" t="s">
        <v>34</v>
      </c>
      <c r="D6" t="s">
        <v>22</v>
      </c>
      <c r="E6" s="9">
        <v>3.6859999999999999</v>
      </c>
      <c r="F6">
        <f>MIN(B6:B7)</f>
        <v>50.58</v>
      </c>
      <c r="G6" t="str">
        <f>VLOOKUP(F6,B6:C7,2,0)</f>
        <v>Nearest Neighbor</v>
      </c>
      <c r="H6">
        <f t="shared" ref="H6" si="9">B6-B7</f>
        <v>-11.04</v>
      </c>
      <c r="J6" s="8">
        <v>124</v>
      </c>
      <c r="K6">
        <f t="shared" si="6"/>
        <v>57.43</v>
      </c>
      <c r="L6">
        <f t="shared" si="7"/>
        <v>55.22</v>
      </c>
      <c r="M6" t="str">
        <f t="shared" si="0"/>
        <v>NN</v>
      </c>
      <c r="N6">
        <f t="shared" si="1"/>
        <v>55.22</v>
      </c>
      <c r="O6">
        <f t="shared" si="2"/>
        <v>57.43</v>
      </c>
      <c r="P6">
        <f t="shared" si="3"/>
        <v>2.2100000000000009</v>
      </c>
      <c r="Q6" s="16">
        <f t="shared" si="4"/>
        <v>3.8481629810203741E-2</v>
      </c>
    </row>
    <row r="7" spans="1:22" x14ac:dyDescent="0.25">
      <c r="A7" s="8">
        <v>74</v>
      </c>
      <c r="B7">
        <v>61.62</v>
      </c>
      <c r="C7" t="s">
        <v>35</v>
      </c>
      <c r="D7" t="s">
        <v>25</v>
      </c>
      <c r="E7" s="9">
        <v>242.64599999999999</v>
      </c>
      <c r="H7" s="16">
        <f t="shared" ref="H7" si="10">B6/B7</f>
        <v>0.82083739045764359</v>
      </c>
      <c r="J7" s="8">
        <v>149</v>
      </c>
      <c r="K7">
        <f t="shared" si="6"/>
        <v>55.74</v>
      </c>
      <c r="L7">
        <f t="shared" si="7"/>
        <v>51.79</v>
      </c>
      <c r="M7" t="str">
        <f t="shared" si="0"/>
        <v>NN</v>
      </c>
      <c r="N7">
        <f t="shared" si="1"/>
        <v>51.79</v>
      </c>
      <c r="O7">
        <f t="shared" si="2"/>
        <v>55.74</v>
      </c>
      <c r="P7">
        <f t="shared" si="3"/>
        <v>3.9500000000000028</v>
      </c>
      <c r="Q7" s="16">
        <f t="shared" si="4"/>
        <v>7.0864729099390067E-2</v>
      </c>
    </row>
    <row r="8" spans="1:22" x14ac:dyDescent="0.25">
      <c r="A8" s="8">
        <v>99</v>
      </c>
      <c r="B8">
        <v>63.59</v>
      </c>
      <c r="C8" t="s">
        <v>34</v>
      </c>
      <c r="D8" t="s">
        <v>27</v>
      </c>
      <c r="E8" s="9">
        <v>6.5709999999999997</v>
      </c>
      <c r="F8">
        <f>MIN(B8:B9)</f>
        <v>51.69</v>
      </c>
      <c r="G8" t="str">
        <f>VLOOKUP(F8,B8:C9,2,0)</f>
        <v>AS Coproximity</v>
      </c>
      <c r="H8">
        <f t="shared" ref="H8" si="11">B8-B9</f>
        <v>11.900000000000006</v>
      </c>
      <c r="J8" s="8">
        <v>174</v>
      </c>
      <c r="K8">
        <f t="shared" si="6"/>
        <v>56.26</v>
      </c>
      <c r="L8">
        <f t="shared" si="7"/>
        <v>55.78</v>
      </c>
      <c r="M8" t="str">
        <f t="shared" si="0"/>
        <v>NN</v>
      </c>
      <c r="N8">
        <f t="shared" si="1"/>
        <v>55.78</v>
      </c>
      <c r="O8">
        <f t="shared" si="2"/>
        <v>56.26</v>
      </c>
      <c r="P8">
        <f t="shared" si="3"/>
        <v>0.47999999999999687</v>
      </c>
      <c r="Q8" s="16">
        <f t="shared" si="4"/>
        <v>8.5318165659437773E-3</v>
      </c>
    </row>
    <row r="9" spans="1:22" x14ac:dyDescent="0.25">
      <c r="A9" s="8">
        <v>99</v>
      </c>
      <c r="B9">
        <v>51.69</v>
      </c>
      <c r="C9" t="s">
        <v>35</v>
      </c>
      <c r="D9" t="s">
        <v>21</v>
      </c>
      <c r="E9" s="9">
        <v>580.61199999999997</v>
      </c>
      <c r="H9" s="16">
        <f t="shared" ref="H9" si="12">B8/B9</f>
        <v>1.2302186109498938</v>
      </c>
      <c r="J9" s="8">
        <v>199</v>
      </c>
      <c r="K9">
        <f t="shared" si="6"/>
        <v>53.54</v>
      </c>
      <c r="L9">
        <f t="shared" si="7"/>
        <v>63.45</v>
      </c>
      <c r="M9" t="str">
        <f t="shared" si="0"/>
        <v>ASCP</v>
      </c>
      <c r="N9">
        <f t="shared" si="1"/>
        <v>53.54</v>
      </c>
      <c r="O9">
        <f t="shared" si="2"/>
        <v>63.45</v>
      </c>
      <c r="P9">
        <f t="shared" si="3"/>
        <v>9.9100000000000037</v>
      </c>
      <c r="Q9" s="16">
        <f t="shared" si="4"/>
        <v>0.15618597320724986</v>
      </c>
    </row>
    <row r="10" spans="1:22" x14ac:dyDescent="0.25">
      <c r="A10" s="8">
        <v>124</v>
      </c>
      <c r="B10">
        <v>55.22</v>
      </c>
      <c r="C10" t="s">
        <v>34</v>
      </c>
      <c r="D10" t="s">
        <v>28</v>
      </c>
      <c r="E10" s="9">
        <v>10.064</v>
      </c>
      <c r="F10">
        <f>MIN(B10:B11)</f>
        <v>55.22</v>
      </c>
      <c r="G10" t="str">
        <f>VLOOKUP(F10,B10:C11,2,0)</f>
        <v>Nearest Neighbor</v>
      </c>
      <c r="H10">
        <f t="shared" ref="H10" si="13">B10-B11</f>
        <v>-2.2100000000000009</v>
      </c>
      <c r="J10" s="8">
        <v>224</v>
      </c>
      <c r="K10">
        <f t="shared" si="6"/>
        <v>54.93</v>
      </c>
      <c r="L10">
        <f t="shared" si="7"/>
        <v>55.4</v>
      </c>
      <c r="M10" t="str">
        <f t="shared" si="0"/>
        <v>ASCP</v>
      </c>
      <c r="N10">
        <f t="shared" si="1"/>
        <v>54.93</v>
      </c>
      <c r="O10">
        <f t="shared" si="2"/>
        <v>55.4</v>
      </c>
      <c r="P10">
        <f t="shared" si="3"/>
        <v>0.46999999999999886</v>
      </c>
      <c r="Q10" s="16">
        <f t="shared" si="4"/>
        <v>8.4837545126353591E-3</v>
      </c>
    </row>
    <row r="11" spans="1:22" x14ac:dyDescent="0.25">
      <c r="A11" s="8">
        <v>124</v>
      </c>
      <c r="B11">
        <v>57.43</v>
      </c>
      <c r="C11" t="s">
        <v>35</v>
      </c>
      <c r="D11" t="s">
        <v>26</v>
      </c>
      <c r="E11" s="9">
        <v>1083.5719999999999</v>
      </c>
      <c r="H11" s="16">
        <f t="shared" ref="H11" si="14">B10/B11</f>
        <v>0.96151837018979625</v>
      </c>
      <c r="J11" s="8">
        <v>249</v>
      </c>
      <c r="K11">
        <f t="shared" si="6"/>
        <v>53.89</v>
      </c>
      <c r="L11">
        <f t="shared" si="7"/>
        <v>56.16</v>
      </c>
      <c r="M11" t="str">
        <f t="shared" si="0"/>
        <v>ASCP</v>
      </c>
      <c r="N11">
        <f t="shared" si="1"/>
        <v>53.89</v>
      </c>
      <c r="O11">
        <f t="shared" si="2"/>
        <v>56.16</v>
      </c>
      <c r="P11">
        <f t="shared" si="3"/>
        <v>2.269999999999996</v>
      </c>
      <c r="Q11" s="16">
        <f t="shared" si="4"/>
        <v>4.0420227920227855E-2</v>
      </c>
    </row>
    <row r="12" spans="1:22" x14ac:dyDescent="0.25">
      <c r="A12" s="8">
        <v>149</v>
      </c>
      <c r="B12">
        <v>51.79</v>
      </c>
      <c r="C12" t="s">
        <v>34</v>
      </c>
      <c r="D12" t="s">
        <v>21</v>
      </c>
      <c r="E12" s="9">
        <v>14.486000000000001</v>
      </c>
      <c r="F12">
        <f>MIN(B12:B13)</f>
        <v>51.79</v>
      </c>
      <c r="G12" t="str">
        <f>VLOOKUP(F12,B12:C13,2,0)</f>
        <v>Nearest Neighbor</v>
      </c>
      <c r="H12">
        <f t="shared" ref="H12" si="15">B12-B13</f>
        <v>-3.9500000000000028</v>
      </c>
      <c r="J12" s="8">
        <v>274</v>
      </c>
      <c r="K12">
        <f t="shared" si="6"/>
        <v>53.84</v>
      </c>
      <c r="L12">
        <f t="shared" si="7"/>
        <v>61.7</v>
      </c>
      <c r="M12" t="str">
        <f t="shared" si="0"/>
        <v>ASCP</v>
      </c>
      <c r="N12">
        <f t="shared" si="1"/>
        <v>53.84</v>
      </c>
      <c r="O12">
        <f t="shared" si="2"/>
        <v>61.7</v>
      </c>
      <c r="P12">
        <f t="shared" si="3"/>
        <v>7.8599999999999994</v>
      </c>
      <c r="Q12" s="16">
        <f t="shared" si="4"/>
        <v>0.12739059967585087</v>
      </c>
    </row>
    <row r="13" spans="1:22" x14ac:dyDescent="0.25">
      <c r="A13" s="8">
        <v>149</v>
      </c>
      <c r="B13">
        <v>55.74</v>
      </c>
      <c r="C13" t="s">
        <v>35</v>
      </c>
      <c r="D13" t="s">
        <v>28</v>
      </c>
      <c r="E13" s="9">
        <v>1952.914</v>
      </c>
      <c r="H13" s="16">
        <f t="shared" ref="H13" si="16">B12/B13</f>
        <v>0.92913527090060988</v>
      </c>
      <c r="J13" s="8">
        <v>299</v>
      </c>
      <c r="K13">
        <f t="shared" si="6"/>
        <v>59.36</v>
      </c>
      <c r="L13">
        <f t="shared" si="7"/>
        <v>59.67</v>
      </c>
      <c r="M13" t="str">
        <f t="shared" si="0"/>
        <v>ASCP</v>
      </c>
      <c r="N13">
        <f t="shared" si="1"/>
        <v>59.36</v>
      </c>
      <c r="O13">
        <f t="shared" si="2"/>
        <v>59.67</v>
      </c>
      <c r="P13">
        <f t="shared" si="3"/>
        <v>0.31000000000000227</v>
      </c>
      <c r="Q13" s="16">
        <f t="shared" si="4"/>
        <v>5.195240489358174E-3</v>
      </c>
    </row>
    <row r="14" spans="1:22" x14ac:dyDescent="0.25">
      <c r="A14" s="8">
        <v>174</v>
      </c>
      <c r="B14">
        <v>55.78</v>
      </c>
      <c r="C14" t="s">
        <v>34</v>
      </c>
      <c r="D14" t="s">
        <v>28</v>
      </c>
      <c r="E14" s="9">
        <v>20.148</v>
      </c>
      <c r="F14">
        <f>MIN(B14:B15)</f>
        <v>55.78</v>
      </c>
      <c r="G14" t="str">
        <f>VLOOKUP(F14,B14:C15,2,0)</f>
        <v>Nearest Neighbor</v>
      </c>
      <c r="H14">
        <f t="shared" ref="H14" si="17">B14-B15</f>
        <v>-0.47999999999999687</v>
      </c>
      <c r="J14" s="8">
        <v>324</v>
      </c>
      <c r="K14">
        <f t="shared" si="6"/>
        <v>62.17</v>
      </c>
      <c r="L14">
        <f t="shared" si="7"/>
        <v>59.17</v>
      </c>
      <c r="M14" t="str">
        <f t="shared" si="0"/>
        <v>NN</v>
      </c>
      <c r="N14">
        <f t="shared" si="1"/>
        <v>59.17</v>
      </c>
      <c r="O14">
        <f t="shared" si="2"/>
        <v>62.17</v>
      </c>
      <c r="P14">
        <f t="shared" si="3"/>
        <v>3</v>
      </c>
      <c r="Q14" s="16">
        <f t="shared" si="4"/>
        <v>4.8254785266205566E-2</v>
      </c>
    </row>
    <row r="15" spans="1:22" x14ac:dyDescent="0.25">
      <c r="A15" s="8">
        <v>174</v>
      </c>
      <c r="B15">
        <v>56.26</v>
      </c>
      <c r="C15" t="s">
        <v>35</v>
      </c>
      <c r="D15" t="s">
        <v>28</v>
      </c>
      <c r="E15" s="9">
        <v>3147.3040000000001</v>
      </c>
      <c r="H15" s="16">
        <f t="shared" ref="H15" si="18">B14/B15</f>
        <v>0.99146818343405618</v>
      </c>
      <c r="J15" s="8">
        <v>349</v>
      </c>
      <c r="K15">
        <f t="shared" si="6"/>
        <v>65.38</v>
      </c>
      <c r="L15">
        <f t="shared" si="7"/>
        <v>48.89</v>
      </c>
      <c r="M15" t="str">
        <f t="shared" si="0"/>
        <v>NN</v>
      </c>
      <c r="N15">
        <f t="shared" si="1"/>
        <v>48.89</v>
      </c>
      <c r="O15">
        <f t="shared" si="2"/>
        <v>65.38</v>
      </c>
      <c r="P15">
        <f t="shared" si="3"/>
        <v>16.489999999999995</v>
      </c>
      <c r="Q15" s="16">
        <f t="shared" si="4"/>
        <v>0.2522178036096665</v>
      </c>
    </row>
    <row r="16" spans="1:22" x14ac:dyDescent="0.25">
      <c r="A16" s="8">
        <v>199</v>
      </c>
      <c r="B16">
        <v>63.45</v>
      </c>
      <c r="C16" t="s">
        <v>34</v>
      </c>
      <c r="D16" t="s">
        <v>27</v>
      </c>
      <c r="E16" s="9">
        <v>25.393999999999998</v>
      </c>
      <c r="F16">
        <f>MIN(B16:B17)</f>
        <v>53.54</v>
      </c>
      <c r="G16" t="str">
        <f>VLOOKUP(F16,B16:C17,2,0)</f>
        <v>AS Coproximity</v>
      </c>
      <c r="H16">
        <f t="shared" ref="H16" si="19">B16-B17</f>
        <v>9.9100000000000037</v>
      </c>
      <c r="J16" s="8">
        <v>374</v>
      </c>
      <c r="K16">
        <f t="shared" si="6"/>
        <v>48.82</v>
      </c>
      <c r="L16">
        <f t="shared" si="7"/>
        <v>68.59</v>
      </c>
      <c r="M16" t="str">
        <f t="shared" si="0"/>
        <v>ASCP</v>
      </c>
      <c r="N16">
        <f t="shared" si="1"/>
        <v>48.82</v>
      </c>
      <c r="O16">
        <f t="shared" si="2"/>
        <v>68.59</v>
      </c>
      <c r="P16">
        <f t="shared" si="3"/>
        <v>19.770000000000003</v>
      </c>
      <c r="Q16" s="16">
        <f t="shared" si="4"/>
        <v>0.28823443650677943</v>
      </c>
    </row>
    <row r="17" spans="1:17" x14ac:dyDescent="0.25">
      <c r="A17" s="8">
        <v>199</v>
      </c>
      <c r="B17">
        <v>53.54</v>
      </c>
      <c r="C17" t="s">
        <v>35</v>
      </c>
      <c r="D17" t="s">
        <v>29</v>
      </c>
      <c r="E17" s="9">
        <v>4727.4229999999998</v>
      </c>
      <c r="H17" s="16">
        <f t="shared" ref="H17" si="20">B16/B17</f>
        <v>1.1850952558834518</v>
      </c>
      <c r="J17" s="8">
        <v>399</v>
      </c>
      <c r="K17">
        <f t="shared" si="6"/>
        <v>57.95</v>
      </c>
      <c r="L17">
        <f t="shared" si="7"/>
        <v>58.96</v>
      </c>
      <c r="M17" t="str">
        <f t="shared" si="0"/>
        <v>ASCP</v>
      </c>
      <c r="N17">
        <f t="shared" si="1"/>
        <v>57.95</v>
      </c>
      <c r="O17">
        <f t="shared" si="2"/>
        <v>58.96</v>
      </c>
      <c r="P17">
        <f t="shared" si="3"/>
        <v>1.009999999999998</v>
      </c>
      <c r="Q17" s="16">
        <f t="shared" si="4"/>
        <v>1.713025780189956E-2</v>
      </c>
    </row>
    <row r="18" spans="1:17" x14ac:dyDescent="0.25">
      <c r="A18" s="8">
        <v>224</v>
      </c>
      <c r="B18">
        <v>55.4</v>
      </c>
      <c r="C18" t="s">
        <v>34</v>
      </c>
      <c r="D18" t="s">
        <v>28</v>
      </c>
      <c r="E18" s="9">
        <v>32.317999999999998</v>
      </c>
      <c r="F18">
        <f>MIN(B18:B19)</f>
        <v>54.93</v>
      </c>
      <c r="G18" t="str">
        <f>VLOOKUP(F18,B18:C19,2,0)</f>
        <v>AS Coproximity</v>
      </c>
      <c r="H18">
        <f t="shared" ref="H18" si="21">B18-B19</f>
        <v>0.46999999999999886</v>
      </c>
      <c r="J18" s="8">
        <v>424</v>
      </c>
      <c r="K18">
        <f t="shared" si="6"/>
        <v>63.7</v>
      </c>
      <c r="L18">
        <f t="shared" si="7"/>
        <v>62.29</v>
      </c>
      <c r="M18" t="str">
        <f t="shared" si="0"/>
        <v>NN</v>
      </c>
      <c r="N18">
        <f t="shared" si="1"/>
        <v>62.29</v>
      </c>
      <c r="O18">
        <f t="shared" si="2"/>
        <v>63.7</v>
      </c>
      <c r="P18">
        <f t="shared" si="3"/>
        <v>1.4100000000000037</v>
      </c>
      <c r="Q18" s="16">
        <f t="shared" si="4"/>
        <v>2.213500784929362E-2</v>
      </c>
    </row>
    <row r="19" spans="1:17" x14ac:dyDescent="0.25">
      <c r="A19" s="8">
        <v>224</v>
      </c>
      <c r="B19">
        <v>54.93</v>
      </c>
      <c r="C19" t="s">
        <v>35</v>
      </c>
      <c r="D19" t="s">
        <v>28</v>
      </c>
      <c r="E19" s="9">
        <v>6846.9669999999996</v>
      </c>
      <c r="H19" s="16">
        <f t="shared" ref="H19" si="22">B18/B19</f>
        <v>1.0085563444383761</v>
      </c>
      <c r="J19" s="8">
        <v>449</v>
      </c>
      <c r="K19">
        <f t="shared" si="6"/>
        <v>50.26</v>
      </c>
      <c r="L19">
        <f t="shared" si="7"/>
        <v>64.39</v>
      </c>
      <c r="M19" t="str">
        <f t="shared" si="0"/>
        <v>ASCP</v>
      </c>
      <c r="N19">
        <f t="shared" si="1"/>
        <v>50.26</v>
      </c>
      <c r="O19">
        <f t="shared" si="2"/>
        <v>64.39</v>
      </c>
      <c r="P19">
        <f t="shared" si="3"/>
        <v>14.130000000000003</v>
      </c>
      <c r="Q19" s="16">
        <f t="shared" si="4"/>
        <v>0.21944401304550401</v>
      </c>
    </row>
    <row r="20" spans="1:17" x14ac:dyDescent="0.25">
      <c r="A20" s="8">
        <v>249</v>
      </c>
      <c r="B20">
        <v>56.16</v>
      </c>
      <c r="C20" t="s">
        <v>34</v>
      </c>
      <c r="D20" t="s">
        <v>28</v>
      </c>
      <c r="E20" s="9">
        <v>40.182000000000002</v>
      </c>
      <c r="F20">
        <f>MIN(B20:B21)</f>
        <v>53.89</v>
      </c>
      <c r="G20" t="str">
        <f>VLOOKUP(F20,B20:C21,2,0)</f>
        <v>AS Coproximity</v>
      </c>
      <c r="H20">
        <f t="shared" ref="H20" si="23">B20-B21</f>
        <v>2.269999999999996</v>
      </c>
      <c r="J20" s="8">
        <v>474</v>
      </c>
      <c r="K20">
        <f t="shared" si="6"/>
        <v>54.55</v>
      </c>
      <c r="L20">
        <f t="shared" si="7"/>
        <v>68.150000000000006</v>
      </c>
      <c r="M20" t="str">
        <f t="shared" si="0"/>
        <v>ASCP</v>
      </c>
      <c r="N20">
        <f t="shared" si="1"/>
        <v>54.55</v>
      </c>
      <c r="O20">
        <f t="shared" si="2"/>
        <v>68.150000000000006</v>
      </c>
      <c r="P20">
        <f t="shared" si="3"/>
        <v>13.600000000000009</v>
      </c>
      <c r="Q20" s="16">
        <f t="shared" si="4"/>
        <v>0.19955979457079981</v>
      </c>
    </row>
    <row r="21" spans="1:17" x14ac:dyDescent="0.25">
      <c r="A21" s="8">
        <v>249</v>
      </c>
      <c r="B21">
        <v>53.89</v>
      </c>
      <c r="C21" t="s">
        <v>35</v>
      </c>
      <c r="D21" t="s">
        <v>29</v>
      </c>
      <c r="E21" s="9">
        <v>9444.9380000000001</v>
      </c>
      <c r="H21" s="16">
        <f t="shared" ref="H21" si="24">B20/B21</f>
        <v>1.042122842827983</v>
      </c>
      <c r="J21" s="8">
        <v>499</v>
      </c>
      <c r="K21">
        <f t="shared" si="6"/>
        <v>49.16</v>
      </c>
      <c r="L21">
        <f t="shared" si="7"/>
        <v>65.61</v>
      </c>
      <c r="M21" t="str">
        <f t="shared" si="0"/>
        <v>ASCP</v>
      </c>
      <c r="N21">
        <f t="shared" si="1"/>
        <v>49.16</v>
      </c>
      <c r="O21">
        <f t="shared" si="2"/>
        <v>65.61</v>
      </c>
      <c r="P21">
        <f t="shared" si="3"/>
        <v>16.450000000000003</v>
      </c>
      <c r="Q21" s="16">
        <f t="shared" si="4"/>
        <v>0.25072397500381044</v>
      </c>
    </row>
    <row r="22" spans="1:17" x14ac:dyDescent="0.25">
      <c r="A22" s="8">
        <v>274</v>
      </c>
      <c r="B22">
        <v>61.7</v>
      </c>
      <c r="C22" t="s">
        <v>34</v>
      </c>
      <c r="D22" t="s">
        <v>25</v>
      </c>
      <c r="E22" s="9">
        <v>47.276000000000003</v>
      </c>
      <c r="F22">
        <f>MIN(B22:B23)</f>
        <v>53.84</v>
      </c>
      <c r="G22" t="str">
        <f>VLOOKUP(F22,B22:C23,2,0)</f>
        <v>AS Coproximity</v>
      </c>
      <c r="H22">
        <f t="shared" ref="H22" si="25">B22-B23</f>
        <v>7.8599999999999994</v>
      </c>
      <c r="J22" s="8">
        <v>524</v>
      </c>
      <c r="K22">
        <f t="shared" si="6"/>
        <v>55.46</v>
      </c>
      <c r="L22">
        <f t="shared" si="7"/>
        <v>66.55</v>
      </c>
      <c r="M22" t="str">
        <f t="shared" si="0"/>
        <v>ASCP</v>
      </c>
      <c r="N22">
        <f t="shared" si="1"/>
        <v>55.46</v>
      </c>
      <c r="O22">
        <f t="shared" si="2"/>
        <v>66.55</v>
      </c>
      <c r="P22">
        <f t="shared" si="3"/>
        <v>11.089999999999996</v>
      </c>
      <c r="Q22" s="16">
        <f t="shared" si="4"/>
        <v>0.16664162283996989</v>
      </c>
    </row>
    <row r="23" spans="1:17" x14ac:dyDescent="0.25">
      <c r="A23" s="8">
        <v>274</v>
      </c>
      <c r="B23">
        <v>53.84</v>
      </c>
      <c r="C23" t="s">
        <v>35</v>
      </c>
      <c r="D23" t="s">
        <v>29</v>
      </c>
      <c r="E23" s="9">
        <v>12392.65</v>
      </c>
      <c r="H23" s="16">
        <f t="shared" ref="H23" si="26">B22/B23</f>
        <v>1.1459881129271916</v>
      </c>
    </row>
    <row r="24" spans="1:17" x14ac:dyDescent="0.25">
      <c r="A24" s="8">
        <v>299</v>
      </c>
      <c r="B24">
        <v>59.67</v>
      </c>
      <c r="C24" t="s">
        <v>34</v>
      </c>
      <c r="D24" t="s">
        <v>30</v>
      </c>
      <c r="E24" s="9">
        <v>56.856000000000002</v>
      </c>
      <c r="F24">
        <f>MIN(B24:B25)</f>
        <v>59.36</v>
      </c>
      <c r="G24" t="str">
        <f>VLOOKUP(F24,B24:C25,2,0)</f>
        <v>AS Coproximity</v>
      </c>
      <c r="H24">
        <f t="shared" ref="H24" si="27">B24-B25</f>
        <v>0.31000000000000227</v>
      </c>
    </row>
    <row r="25" spans="1:17" x14ac:dyDescent="0.25">
      <c r="A25" s="8">
        <v>299</v>
      </c>
      <c r="B25">
        <v>59.36</v>
      </c>
      <c r="C25" t="s">
        <v>35</v>
      </c>
      <c r="D25" t="s">
        <v>30</v>
      </c>
      <c r="E25" s="9">
        <v>16180.44</v>
      </c>
      <c r="H25" s="16">
        <f t="shared" ref="H25" si="28">B24/B25</f>
        <v>1.005222371967655</v>
      </c>
    </row>
    <row r="26" spans="1:17" x14ac:dyDescent="0.25">
      <c r="A26" s="8">
        <v>324</v>
      </c>
      <c r="B26">
        <v>59.17</v>
      </c>
      <c r="C26" t="s">
        <v>34</v>
      </c>
      <c r="D26" t="s">
        <v>30</v>
      </c>
      <c r="E26" s="9">
        <v>65.701999999999998</v>
      </c>
      <c r="F26">
        <f>MIN(B26:B27)</f>
        <v>59.17</v>
      </c>
      <c r="G26" t="str">
        <f>VLOOKUP(F26,B26:C27,2,0)</f>
        <v>Nearest Neighbor</v>
      </c>
      <c r="H26">
        <f t="shared" ref="H26" si="29">B26-B27</f>
        <v>-3</v>
      </c>
    </row>
    <row r="27" spans="1:17" x14ac:dyDescent="0.25">
      <c r="A27" s="8">
        <v>324</v>
      </c>
      <c r="B27">
        <v>62.17</v>
      </c>
      <c r="C27" t="s">
        <v>35</v>
      </c>
      <c r="D27" t="s">
        <v>27</v>
      </c>
      <c r="E27" s="9">
        <v>21234.156999999999</v>
      </c>
      <c r="H27" s="16">
        <f t="shared" ref="H27" si="30">B26/B27</f>
        <v>0.95174521473379448</v>
      </c>
    </row>
    <row r="28" spans="1:17" x14ac:dyDescent="0.25">
      <c r="A28" s="8">
        <v>349</v>
      </c>
      <c r="B28">
        <v>48.89</v>
      </c>
      <c r="C28" t="s">
        <v>34</v>
      </c>
      <c r="D28" t="s">
        <v>20</v>
      </c>
      <c r="E28" s="9">
        <v>78.305999999999997</v>
      </c>
      <c r="F28">
        <f>MIN(B28:B29)</f>
        <v>48.89</v>
      </c>
      <c r="G28" t="str">
        <f>VLOOKUP(F28,B28:C29,2,0)</f>
        <v>Nearest Neighbor</v>
      </c>
      <c r="H28">
        <f t="shared" ref="H28:H43" si="31">B28-B29</f>
        <v>-16.489999999999995</v>
      </c>
    </row>
    <row r="29" spans="1:17" x14ac:dyDescent="0.25">
      <c r="A29" s="8">
        <v>349</v>
      </c>
      <c r="B29">
        <v>65.38</v>
      </c>
      <c r="C29" t="s">
        <v>35</v>
      </c>
      <c r="D29" t="s">
        <v>31</v>
      </c>
      <c r="E29" s="9">
        <v>26382.848999999998</v>
      </c>
      <c r="H29" s="16">
        <f t="shared" ref="H29:H43" si="32">B28/B29</f>
        <v>0.7477821963903335</v>
      </c>
    </row>
    <row r="30" spans="1:17" x14ac:dyDescent="0.25">
      <c r="A30" s="8">
        <v>374</v>
      </c>
      <c r="B30">
        <v>68.59</v>
      </c>
      <c r="C30" t="s">
        <v>34</v>
      </c>
      <c r="D30" t="s">
        <v>32</v>
      </c>
      <c r="E30" s="9">
        <v>93.004000000000005</v>
      </c>
      <c r="F30">
        <f>MIN(B30:B31)</f>
        <v>48.82</v>
      </c>
      <c r="G30" t="str">
        <f>VLOOKUP(F30,B30:C31,2,0)</f>
        <v>AS Coproximity</v>
      </c>
      <c r="H30">
        <f t="shared" ref="H30:H43" si="33">B30-B31</f>
        <v>19.770000000000003</v>
      </c>
    </row>
    <row r="31" spans="1:17" x14ac:dyDescent="0.25">
      <c r="A31" s="8">
        <v>374</v>
      </c>
      <c r="B31">
        <v>48.82</v>
      </c>
      <c r="C31" t="s">
        <v>35</v>
      </c>
      <c r="D31" t="s">
        <v>20</v>
      </c>
      <c r="E31" s="9">
        <v>32421.217000000001</v>
      </c>
      <c r="H31" s="16">
        <f t="shared" ref="H31:H43" si="34">B30/B31</f>
        <v>1.4049569848422778</v>
      </c>
    </row>
    <row r="32" spans="1:17" x14ac:dyDescent="0.25">
      <c r="A32" s="8">
        <v>399</v>
      </c>
      <c r="B32">
        <v>58.96</v>
      </c>
      <c r="C32" t="s">
        <v>34</v>
      </c>
      <c r="D32" t="s">
        <v>30</v>
      </c>
      <c r="E32" s="9">
        <v>104.417</v>
      </c>
      <c r="F32">
        <f>MIN(B32:B33)</f>
        <v>57.95</v>
      </c>
      <c r="G32" t="str">
        <f>VLOOKUP(F32,B32:C33,2,0)</f>
        <v>AS Coproximity</v>
      </c>
      <c r="H32">
        <f t="shared" ref="H32:H43" si="35">B32-B33</f>
        <v>1.009999999999998</v>
      </c>
    </row>
    <row r="33" spans="1:8" x14ac:dyDescent="0.25">
      <c r="A33" s="8">
        <v>399</v>
      </c>
      <c r="B33">
        <v>57.95</v>
      </c>
      <c r="C33" t="s">
        <v>35</v>
      </c>
      <c r="D33" t="s">
        <v>26</v>
      </c>
      <c r="E33" s="9">
        <v>39479.546000000002</v>
      </c>
      <c r="H33" s="16">
        <f t="shared" ref="H33:H43" si="36">B32/B33</f>
        <v>1.0174288179465056</v>
      </c>
    </row>
    <row r="34" spans="1:8" x14ac:dyDescent="0.25">
      <c r="A34" s="8">
        <v>424</v>
      </c>
      <c r="B34">
        <v>62.29</v>
      </c>
      <c r="C34" t="s">
        <v>34</v>
      </c>
      <c r="D34" t="s">
        <v>27</v>
      </c>
      <c r="E34" s="9">
        <v>119.071</v>
      </c>
      <c r="F34">
        <f>MIN(B34:B35)</f>
        <v>62.29</v>
      </c>
      <c r="G34" t="str">
        <f>VLOOKUP(F34,B34:C35,2,0)</f>
        <v>Nearest Neighbor</v>
      </c>
      <c r="H34">
        <f t="shared" ref="H34:H43" si="37">B34-B35</f>
        <v>-1.4100000000000037</v>
      </c>
    </row>
    <row r="35" spans="1:8" x14ac:dyDescent="0.25">
      <c r="A35" s="8">
        <v>424</v>
      </c>
      <c r="B35">
        <v>63.7</v>
      </c>
      <c r="C35" t="s">
        <v>35</v>
      </c>
      <c r="D35" t="s">
        <v>27</v>
      </c>
      <c r="E35" s="9">
        <v>47759.883999999998</v>
      </c>
      <c r="H35" s="16">
        <f t="shared" ref="H35:H43" si="38">B34/B35</f>
        <v>0.97786499215070632</v>
      </c>
    </row>
    <row r="36" spans="1:8" x14ac:dyDescent="0.25">
      <c r="A36" s="8">
        <v>449</v>
      </c>
      <c r="B36">
        <v>64.39</v>
      </c>
      <c r="C36" t="s">
        <v>34</v>
      </c>
      <c r="D36" t="s">
        <v>31</v>
      </c>
      <c r="E36" s="9">
        <v>141.10900000000001</v>
      </c>
      <c r="F36">
        <f>MIN(B36:B37)</f>
        <v>50.26</v>
      </c>
      <c r="G36" t="str">
        <f>VLOOKUP(F36,B36:C37,2,0)</f>
        <v>AS Coproximity</v>
      </c>
      <c r="H36">
        <f t="shared" ref="H36:H43" si="39">B36-B37</f>
        <v>14.130000000000003</v>
      </c>
    </row>
    <row r="37" spans="1:8" x14ac:dyDescent="0.25">
      <c r="A37" s="8">
        <v>449</v>
      </c>
      <c r="B37">
        <v>50.26</v>
      </c>
      <c r="C37" t="s">
        <v>35</v>
      </c>
      <c r="D37" t="s">
        <v>22</v>
      </c>
      <c r="E37" s="9">
        <v>56453.353000000003</v>
      </c>
      <c r="H37" s="16">
        <f t="shared" ref="H37:H43" si="40">B36/B37</f>
        <v>1.2811380819737366</v>
      </c>
    </row>
    <row r="38" spans="1:8" x14ac:dyDescent="0.25">
      <c r="A38" s="8">
        <v>474</v>
      </c>
      <c r="B38">
        <v>68.150000000000006</v>
      </c>
      <c r="C38" t="s">
        <v>34</v>
      </c>
      <c r="D38" t="s">
        <v>32</v>
      </c>
      <c r="E38" s="9">
        <v>145.678</v>
      </c>
      <c r="F38">
        <f>MIN(B38:B39)</f>
        <v>54.55</v>
      </c>
      <c r="G38" t="str">
        <f>VLOOKUP(F38,B38:C39,2,0)</f>
        <v>AS Coproximity</v>
      </c>
      <c r="H38">
        <f t="shared" ref="H38:H43" si="41">B38-B39</f>
        <v>13.600000000000009</v>
      </c>
    </row>
    <row r="39" spans="1:8" x14ac:dyDescent="0.25">
      <c r="A39" s="8">
        <v>474</v>
      </c>
      <c r="B39">
        <v>54.55</v>
      </c>
      <c r="C39" t="s">
        <v>35</v>
      </c>
      <c r="D39" t="s">
        <v>29</v>
      </c>
      <c r="E39" s="9">
        <v>66522.074999999997</v>
      </c>
      <c r="H39" s="16">
        <f t="shared" ref="H39:H43" si="42">B38/B39</f>
        <v>1.2493125572868928</v>
      </c>
    </row>
    <row r="40" spans="1:8" x14ac:dyDescent="0.25">
      <c r="A40" s="8">
        <v>499</v>
      </c>
      <c r="B40">
        <v>65.61</v>
      </c>
      <c r="C40" t="s">
        <v>34</v>
      </c>
      <c r="D40" t="s">
        <v>31</v>
      </c>
      <c r="E40" s="9">
        <v>167.845</v>
      </c>
      <c r="F40">
        <f>MIN(B40:B41)</f>
        <v>49.16</v>
      </c>
      <c r="G40" t="str">
        <f>VLOOKUP(F40,B40:C41,2,0)</f>
        <v>AS Coproximity</v>
      </c>
      <c r="H40">
        <f t="shared" ref="H40:H43" si="43">B40-B41</f>
        <v>16.450000000000003</v>
      </c>
    </row>
    <row r="41" spans="1:8" x14ac:dyDescent="0.25">
      <c r="A41" s="8">
        <v>499</v>
      </c>
      <c r="B41">
        <v>49.16</v>
      </c>
      <c r="C41" t="s">
        <v>35</v>
      </c>
      <c r="D41" t="s">
        <v>20</v>
      </c>
      <c r="E41" s="9">
        <v>78458.733999999997</v>
      </c>
      <c r="H41" s="16">
        <f t="shared" ref="H41:H43" si="44">B40/B41</f>
        <v>1.3346216436126934</v>
      </c>
    </row>
    <row r="42" spans="1:8" x14ac:dyDescent="0.25">
      <c r="A42" s="8">
        <v>524</v>
      </c>
      <c r="B42">
        <v>66.55</v>
      </c>
      <c r="C42" t="s">
        <v>34</v>
      </c>
      <c r="D42" t="s">
        <v>33</v>
      </c>
      <c r="E42" s="9">
        <v>185.93100000000001</v>
      </c>
      <c r="F42">
        <f>MIN(B42:B43)</f>
        <v>55.46</v>
      </c>
      <c r="G42" t="str">
        <f>VLOOKUP(F42,B42:C43,2,0)</f>
        <v>AS Coproximity</v>
      </c>
      <c r="H42">
        <f t="shared" ref="H42:H43" si="45">B42-B43</f>
        <v>11.089999999999996</v>
      </c>
    </row>
    <row r="43" spans="1:8" x14ac:dyDescent="0.25">
      <c r="A43" s="8">
        <v>524</v>
      </c>
      <c r="B43">
        <v>55.46</v>
      </c>
      <c r="C43" t="s">
        <v>35</v>
      </c>
      <c r="D43" t="s">
        <v>28</v>
      </c>
      <c r="E43" s="9">
        <v>90990.404999999999</v>
      </c>
      <c r="H43" s="16">
        <f t="shared" ref="H43" si="46">B42/B43</f>
        <v>1.199963937973314</v>
      </c>
    </row>
  </sheetData>
  <conditionalFormatting sqref="H2 H4 H6 H8 H10 H12 H14 H16 H18 H20 H22 H24 H26 H28 H30 H32 H34 H36 H38 H40 H42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P2:P22">
    <cfRule type="colorScale" priority="2">
      <colorScale>
        <cfvo type="min"/>
        <cfvo type="max"/>
        <color rgb="FFFCFCFF"/>
        <color rgb="FF63BE7B"/>
      </colorScale>
    </cfRule>
  </conditionalFormatting>
  <conditionalFormatting sqref="Q2:Q22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BFS</vt:lpstr>
      <vt:lpstr>Coprox</vt:lpstr>
      <vt:lpstr>NN</vt:lpstr>
      <vt:lpstr>NNCoprox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Capsi</dc:creator>
  <cp:lastModifiedBy>Capsi</cp:lastModifiedBy>
  <dcterms:created xsi:type="dcterms:W3CDTF">2020-02-01T18:11:59Z</dcterms:created>
  <dcterms:modified xsi:type="dcterms:W3CDTF">2020-02-01T22:15:56Z</dcterms:modified>
</cp:coreProperties>
</file>