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customProperty"/>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60" yWindow="20" windowWidth="24600" windowHeight="17940" tabRatio="788" firstSheet="1" activeTab="3"/>
  </bookViews>
  <sheets>
    <sheet name="Jan" sheetId="14" state="hidden" r:id="rId1"/>
    <sheet name="Feb" sheetId="19" r:id="rId2"/>
    <sheet name="Mar" sheetId="20" r:id="rId3"/>
    <sheet name="Apr" sheetId="22" r:id="rId4"/>
    <sheet name="May" sheetId="24" r:id="rId5"/>
    <sheet name="Jun" sheetId="25" r:id="rId6"/>
    <sheet name="Jul" sheetId="26" state="hidden" r:id="rId7"/>
    <sheet name="Aug" sheetId="32" state="hidden" r:id="rId8"/>
    <sheet name="Sep" sheetId="28" state="hidden" r:id="rId9"/>
    <sheet name="Oct" sheetId="29" state="hidden" r:id="rId10"/>
    <sheet name="Nov" sheetId="30" state="hidden" r:id="rId11"/>
    <sheet name="Dec" sheetId="31" state="hidden" r:id="rId12"/>
    <sheet name="Lookup List" sheetId="15" state="hidden" r:id="rId13"/>
  </sheets>
  <definedNames>
    <definedName name="AprSun1">DATEVALUE("4/1/"&amp;CalendarYear)-WEEKDAY(DATEVALUE("4/1/"&amp;CalendarYear))+1</definedName>
    <definedName name="AugSun1">DATEVALUE("8/1/"&amp;CalendarYear)-WEEKDAY(DATEVALUE("8/1/"&amp;CalendarYear))+1</definedName>
    <definedName name="CalendarYear">Jan!$K$1</definedName>
    <definedName name="DecSun1">DATEVALUE("12/1/"&amp;CalendarYear)-WEEKDAY(DATEVALUE("12/1/"&amp;CalendarYear))+1</definedName>
    <definedName name="FebSun1">DATEVALUE("2/1/"&amp;CalendarYear)-WEEKDAY(DATEVALUE("2/1/"&amp;CalendarYear))+1</definedName>
    <definedName name="JanSun1">DATEVALUE("1/1/"&amp;CalendarYear)-WEEKDAY(DATEVALUE("1/1/"&amp;CalendarYear))+1</definedName>
    <definedName name="JulSun1">DATEVALUE("7/1/"&amp;CalendarYear)-WEEKDAY(DATEVALUE("7/1/"&amp;CalendarYear))+1</definedName>
    <definedName name="JunSun1">DATEVALUE("6/1/"&amp;CalendarYear)-WEEKDAY(DATEVALUE("6/1/"&amp;CalendarYear))+1</definedName>
    <definedName name="MarSun1">DATEVALUE("3/1/"&amp;CalendarYear)-WEEKDAY(DATEVALUE("3/1/"&amp;CalendarYear))+1</definedName>
    <definedName name="MaySun1">DATEVALUE("5/1/"&amp;CalendarYear)-WEEKDAY(DATEVALUE("5/1/"&amp;CalendarYear))+1</definedName>
    <definedName name="NovSun1">DATEVALUE("11/1/"&amp;CalendarYear)-WEEKDAY(DATEVALUE("11/1/"&amp;CalendarYear))+1</definedName>
    <definedName name="OctSun1">DATEVALUE("10/1/"&amp;CalendarYear)-WEEKDAY(DATEVALUE("10/1/"&amp;CalendarYear))+1</definedName>
    <definedName name="_xlnm.Print_Area" localSheetId="0">Jan!$A$1:$H$14</definedName>
    <definedName name="SepSun1">DATEVALUE("9/1/"&amp;CalendarYear)-WEEKDAY(DATEVALUE("9/1/"&amp;CalendarYear))+1</definedName>
    <definedName name="Year">YearLookup[]</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 i="25" l="1"/>
  <c r="B1" i="24"/>
  <c r="B1" i="22"/>
  <c r="B1" i="20"/>
  <c r="C13" i="32"/>
  <c r="B13" i="32"/>
  <c r="H11" i="32"/>
  <c r="G11" i="32"/>
  <c r="F11" i="32"/>
  <c r="E11" i="32"/>
  <c r="D11" i="32"/>
  <c r="C11" i="32"/>
  <c r="B11" i="32"/>
  <c r="H9" i="32"/>
  <c r="G9" i="32"/>
  <c r="F9" i="32"/>
  <c r="E9" i="32"/>
  <c r="D9" i="32"/>
  <c r="C9" i="32"/>
  <c r="B9" i="32"/>
  <c r="H7" i="32"/>
  <c r="G7" i="32"/>
  <c r="F7" i="32"/>
  <c r="E7" i="32"/>
  <c r="D7" i="32"/>
  <c r="C7" i="32"/>
  <c r="B7" i="32"/>
  <c r="H5" i="32"/>
  <c r="G5" i="32"/>
  <c r="F5" i="32"/>
  <c r="E5" i="32"/>
  <c r="D5" i="32"/>
  <c r="C5" i="32"/>
  <c r="B5" i="32"/>
  <c r="H3" i="32"/>
  <c r="G3" i="32"/>
  <c r="F3" i="32"/>
  <c r="E3" i="32"/>
  <c r="D3" i="32"/>
  <c r="C3" i="32"/>
  <c r="B3" i="32"/>
  <c r="B1" i="32"/>
  <c r="B1" i="28"/>
  <c r="C13" i="31"/>
  <c r="B13" i="31"/>
  <c r="H11" i="31"/>
  <c r="G11" i="31"/>
  <c r="F11" i="31"/>
  <c r="E11" i="31"/>
  <c r="D11" i="31"/>
  <c r="C11" i="31"/>
  <c r="B11" i="31"/>
  <c r="H9" i="31"/>
  <c r="G9" i="31"/>
  <c r="F9" i="31"/>
  <c r="E9" i="31"/>
  <c r="D9" i="31"/>
  <c r="C9" i="31"/>
  <c r="B9" i="31"/>
  <c r="H7" i="31"/>
  <c r="G7" i="31"/>
  <c r="F7" i="31"/>
  <c r="E7" i="31"/>
  <c r="D7" i="31"/>
  <c r="C7" i="31"/>
  <c r="B7" i="31"/>
  <c r="H5" i="31"/>
  <c r="G5" i="31"/>
  <c r="F5" i="31"/>
  <c r="E5" i="31"/>
  <c r="D5" i="31"/>
  <c r="C5" i="31"/>
  <c r="B5" i="31"/>
  <c r="H3" i="31"/>
  <c r="G3" i="31"/>
  <c r="F3" i="31"/>
  <c r="E3" i="31"/>
  <c r="D3" i="31"/>
  <c r="C3" i="31"/>
  <c r="B3" i="31"/>
  <c r="B1" i="31"/>
  <c r="B13" i="30"/>
  <c r="H11" i="30"/>
  <c r="G11" i="30"/>
  <c r="F11" i="30"/>
  <c r="E11" i="30"/>
  <c r="D11" i="30"/>
  <c r="C11" i="30"/>
  <c r="B11" i="30"/>
  <c r="H9" i="30"/>
  <c r="G9" i="30"/>
  <c r="F9" i="30"/>
  <c r="E9" i="30"/>
  <c r="D9" i="30"/>
  <c r="C9" i="30"/>
  <c r="B9" i="30"/>
  <c r="H7" i="30"/>
  <c r="G7" i="30"/>
  <c r="F7" i="30"/>
  <c r="E7" i="30"/>
  <c r="D7" i="30"/>
  <c r="C7" i="30"/>
  <c r="B7" i="30"/>
  <c r="H5" i="30"/>
  <c r="G5" i="30"/>
  <c r="F5" i="30"/>
  <c r="E5" i="30"/>
  <c r="D5" i="30"/>
  <c r="C5" i="30"/>
  <c r="B5" i="30"/>
  <c r="H3" i="30"/>
  <c r="G3" i="30"/>
  <c r="F3" i="30"/>
  <c r="E3" i="30"/>
  <c r="D3" i="30"/>
  <c r="C3" i="30"/>
  <c r="B3" i="30"/>
  <c r="B1" i="30"/>
  <c r="C13" i="29"/>
  <c r="B13" i="29"/>
  <c r="H11" i="29"/>
  <c r="G11" i="29"/>
  <c r="F11" i="29"/>
  <c r="E11" i="29"/>
  <c r="D11" i="29"/>
  <c r="C11" i="29"/>
  <c r="B11" i="29"/>
  <c r="H9" i="29"/>
  <c r="G9" i="29"/>
  <c r="F9" i="29"/>
  <c r="E9" i="29"/>
  <c r="D9" i="29"/>
  <c r="C9" i="29"/>
  <c r="B9" i="29"/>
  <c r="H7" i="29"/>
  <c r="G7" i="29"/>
  <c r="F7" i="29"/>
  <c r="E7" i="29"/>
  <c r="D7" i="29"/>
  <c r="C7" i="29"/>
  <c r="B7" i="29"/>
  <c r="H5" i="29"/>
  <c r="G5" i="29"/>
  <c r="F5" i="29"/>
  <c r="E5" i="29"/>
  <c r="D5" i="29"/>
  <c r="C5" i="29"/>
  <c r="B5" i="29"/>
  <c r="H3" i="29"/>
  <c r="G3" i="29"/>
  <c r="F3" i="29"/>
  <c r="E3" i="29"/>
  <c r="D3" i="29"/>
  <c r="C3" i="29"/>
  <c r="B3" i="29"/>
  <c r="B1" i="29"/>
  <c r="B13" i="28"/>
  <c r="H11" i="28"/>
  <c r="G11" i="28"/>
  <c r="F11" i="28"/>
  <c r="E11" i="28"/>
  <c r="D11" i="28"/>
  <c r="C11" i="28"/>
  <c r="B11" i="28"/>
  <c r="H9" i="28"/>
  <c r="G9" i="28"/>
  <c r="F9" i="28"/>
  <c r="E9" i="28"/>
  <c r="D9" i="28"/>
  <c r="C9" i="28"/>
  <c r="B9" i="28"/>
  <c r="H7" i="28"/>
  <c r="G7" i="28"/>
  <c r="F7" i="28"/>
  <c r="E7" i="28"/>
  <c r="D7" i="28"/>
  <c r="C7" i="28"/>
  <c r="B7" i="28"/>
  <c r="H5" i="28"/>
  <c r="G5" i="28"/>
  <c r="F5" i="28"/>
  <c r="E5" i="28"/>
  <c r="D5" i="28"/>
  <c r="C5" i="28"/>
  <c r="B5" i="28"/>
  <c r="H3" i="28"/>
  <c r="G3" i="28"/>
  <c r="F3" i="28"/>
  <c r="E3" i="28"/>
  <c r="D3" i="28"/>
  <c r="C3" i="28"/>
  <c r="B3" i="28"/>
  <c r="C13" i="26"/>
  <c r="B13" i="26"/>
  <c r="H11" i="26"/>
  <c r="G11" i="26"/>
  <c r="F11" i="26"/>
  <c r="E11" i="26"/>
  <c r="D11" i="26"/>
  <c r="C11" i="26"/>
  <c r="B11" i="26"/>
  <c r="H9" i="26"/>
  <c r="G9" i="26"/>
  <c r="F9" i="26"/>
  <c r="E9" i="26"/>
  <c r="D9" i="26"/>
  <c r="C9" i="26"/>
  <c r="B9" i="26"/>
  <c r="H7" i="26"/>
  <c r="G7" i="26"/>
  <c r="F7" i="26"/>
  <c r="E7" i="26"/>
  <c r="D7" i="26"/>
  <c r="C7" i="26"/>
  <c r="B7" i="26"/>
  <c r="H5" i="26"/>
  <c r="G5" i="26"/>
  <c r="F5" i="26"/>
  <c r="E5" i="26"/>
  <c r="D5" i="26"/>
  <c r="C5" i="26"/>
  <c r="B5" i="26"/>
  <c r="H3" i="26"/>
  <c r="G3" i="26"/>
  <c r="F3" i="26"/>
  <c r="E3" i="26"/>
  <c r="D3" i="26"/>
  <c r="C3" i="26"/>
  <c r="B3" i="26"/>
  <c r="B1" i="26"/>
  <c r="B1" i="19"/>
  <c r="C13" i="14"/>
  <c r="B13" i="14"/>
  <c r="H11" i="14"/>
  <c r="G11" i="14"/>
  <c r="F11" i="14"/>
  <c r="E11" i="14"/>
  <c r="D11" i="14"/>
  <c r="C11" i="14"/>
  <c r="B11" i="14"/>
  <c r="H9" i="14"/>
  <c r="G9" i="14"/>
  <c r="F9" i="14"/>
  <c r="E9" i="14"/>
  <c r="D9" i="14"/>
  <c r="B9" i="14"/>
  <c r="C9" i="14"/>
  <c r="H7" i="14"/>
  <c r="G7" i="14"/>
  <c r="F7" i="14"/>
  <c r="E7" i="14"/>
  <c r="D7" i="14"/>
  <c r="C7" i="14"/>
  <c r="B7" i="14"/>
  <c r="H5" i="14"/>
  <c r="G5" i="14"/>
  <c r="F5" i="14"/>
  <c r="E5" i="14"/>
  <c r="D5" i="14"/>
  <c r="C5" i="14"/>
  <c r="B5" i="14"/>
  <c r="F3" i="14"/>
  <c r="B3" i="14"/>
  <c r="H3" i="14"/>
  <c r="G3" i="14"/>
  <c r="E3" i="14"/>
  <c r="D3" i="14"/>
  <c r="C3" i="14"/>
  <c r="B1" i="14"/>
</calcChain>
</file>

<file path=xl/comments1.xml><?xml version="1.0" encoding="utf-8"?>
<comments xmlns="http://schemas.openxmlformats.org/spreadsheetml/2006/main">
  <authors>
    <author xml:space="preserve">   </author>
  </authors>
  <commentList>
    <comment ref="J4" authorId="0">
      <text>
        <r>
          <rPr>
            <b/>
            <sz val="9"/>
            <color indexed="81"/>
            <rFont val="Geneva"/>
          </rPr>
          <t>When you click in the cell that displays the year above, you see a pop-up list of years from which to select. When you make a selection, the calendar sheets for all months in this workbook automatically update.
To change the available years in that list, see the Lookup List sheet.
Note: Formulas exist in all cells that display dates as well as those that appear blank within the calendar cells of rows that contain date values, in order for the calendar to update automatically.  If you manually change the text in those cells, the calendar will no longer be able to update automatically.
You can, however, type text in the taller cells beneath each date cell, such as where you see 'Sample text' written in the first available taller cell in this calendar.</t>
        </r>
      </text>
    </comment>
    <comment ref="J11" authorId="0">
      <text>
        <r>
          <rPr>
            <b/>
            <sz val="9"/>
            <color indexed="81"/>
            <rFont val="Geneva"/>
          </rPr>
          <t>Easily apply your own look to this calendar. This template is formatted using themes that enable you to apply fonts, colors, and graphic formatting effects throughout the workbook with just a click.
Find themes on the Home tab, in the Themes group. Select from dozens of built-in themes available in the Themes gallery or find options to change just the theme fonts or theme colors.</t>
        </r>
      </text>
    </comment>
  </commentList>
</comments>
</file>

<file path=xl/comments2.xml><?xml version="1.0" encoding="utf-8"?>
<comments xmlns="http://schemas.openxmlformats.org/spreadsheetml/2006/main">
  <authors>
    <author xml:space="preserve">   </author>
  </authors>
  <commentList>
    <comment ref="C4" authorId="0">
      <text>
        <r>
          <rPr>
            <b/>
            <sz val="9"/>
            <color indexed="81"/>
            <rFont val="Geneva"/>
          </rPr>
          <t>This list populates the options that appear in the pop-up list for the year on the January sheet. To add additional years, begin typing in the cell directly beneath the last existing entry and the list will automatically expand.</t>
        </r>
      </text>
    </comment>
  </commentList>
</comments>
</file>

<file path=xl/sharedStrings.xml><?xml version="1.0" encoding="utf-8"?>
<sst xmlns="http://schemas.openxmlformats.org/spreadsheetml/2006/main" count="107" uniqueCount="19">
  <si>
    <t>Sunday</t>
  </si>
  <si>
    <t>Monday</t>
  </si>
  <si>
    <t>Tuesday</t>
  </si>
  <si>
    <t>Wednesday</t>
  </si>
  <si>
    <t>Thursday</t>
  </si>
  <si>
    <t>Friday</t>
  </si>
  <si>
    <t>Saturday</t>
  </si>
  <si>
    <t>Year</t>
  </si>
  <si>
    <t>Notes:</t>
  </si>
  <si>
    <t>Select
Year:</t>
  </si>
  <si>
    <t>Sample text.</t>
  </si>
  <si>
    <r>
      <t>3</t>
    </r>
    <r>
      <rPr>
        <sz val="11"/>
        <color theme="1" tint="0.249977111117893"/>
        <rFont val="宋体"/>
        <family val="2"/>
        <charset val="134"/>
      </rPr>
      <t>月</t>
    </r>
    <r>
      <rPr>
        <sz val="11"/>
        <color theme="1" tint="0.249977111117893"/>
        <rFont val="Century Gothic"/>
        <family val="2"/>
        <scheme val="minor"/>
      </rPr>
      <t>1</t>
    </r>
  </si>
  <si>
    <r>
      <t>FPP</t>
    </r>
    <r>
      <rPr>
        <sz val="10"/>
        <color theme="1" tint="0.249977111117893"/>
        <rFont val="宋体"/>
        <family val="2"/>
        <charset val="134"/>
      </rPr>
      <t>关卡设计确定</t>
    </r>
  </si>
  <si>
    <t>文档确定
关卡工具选择</t>
  </si>
  <si>
    <r>
      <t>FPP</t>
    </r>
    <r>
      <rPr>
        <sz val="10"/>
        <color theme="1" tint="0.249977111117893"/>
        <rFont val="宋体"/>
        <family val="2"/>
        <charset val="134"/>
      </rPr>
      <t xml:space="preserve">程序需求
</t>
    </r>
    <r>
      <rPr>
        <sz val="10"/>
        <color theme="1" tint="0.249977111117893"/>
        <rFont val="Century Gothic"/>
        <family val="2"/>
        <scheme val="minor"/>
      </rPr>
      <t>FPP</t>
    </r>
    <r>
      <rPr>
        <sz val="10"/>
        <color theme="1" tint="0.249977111117893"/>
        <rFont val="宋体"/>
        <family val="2"/>
        <charset val="134"/>
      </rPr>
      <t xml:space="preserve">美术需求  确定
</t>
    </r>
    <r>
      <rPr>
        <sz val="10"/>
        <color theme="1" tint="0.249977111117893"/>
        <rFont val="Century Gothic"/>
        <family val="2"/>
        <scheme val="minor"/>
      </rPr>
      <t>FPP</t>
    </r>
    <r>
      <rPr>
        <sz val="10"/>
        <color theme="1" tint="0.249977111117893"/>
        <rFont val="宋体"/>
        <family val="2"/>
        <charset val="134"/>
      </rPr>
      <t>详细计划</t>
    </r>
  </si>
  <si>
    <r>
      <t>Alpha</t>
    </r>
    <r>
      <rPr>
        <sz val="10"/>
        <color theme="1" tint="0.249977111117893"/>
        <rFont val="宋体"/>
        <family val="2"/>
        <charset val="134"/>
      </rPr>
      <t>版本完成</t>
    </r>
  </si>
  <si>
    <t>关卡设计流程
关卡设计稿 -&gt; 美术资源制作 -&gt; 
  美术需求
  程序需求</t>
  </si>
  <si>
    <t xml:space="preserve">关卡设计流程
关卡设计稿                                          -&gt; 关卡功能调试 
  美术需求 -&gt; 美术资源制作完成  -&gt; 关卡拼接制作完成
  程序需求 -&gt; 程序功能制作完成                           </t>
  </si>
  <si>
    <r>
      <rPr>
        <sz val="10"/>
        <color theme="1" tint="0.249977111117893"/>
        <rFont val="Century Gothic"/>
        <family val="2"/>
        <scheme val="minor"/>
      </rPr>
      <t>FPP</t>
    </r>
    <r>
      <rPr>
        <sz val="10"/>
        <color theme="1" tint="0.249977111117893"/>
        <rFont val="宋体"/>
        <family val="2"/>
        <charset val="134"/>
      </rPr>
      <t>完成
完成至少1个世界关卡的设计</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</si>
</sst>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numFmts>
  <fonts count="20" x14ac:knownFonts="1">
    <font>
      <sz val="11"/>
      <name val="Century Gothic"/>
      <family val="2"/>
      <scheme val="minor"/>
    </font>
    <font>
      <sz val="8"/>
      <name val="Arial"/>
      <family val="2"/>
    </font>
    <font>
      <b/>
      <sz val="11"/>
      <color theme="0"/>
      <name val="Century Gothic"/>
      <family val="2"/>
      <scheme val="minor"/>
    </font>
    <font>
      <sz val="11"/>
      <color theme="0"/>
      <name val="Century Gothic"/>
      <family val="2"/>
      <scheme val="minor"/>
    </font>
    <font>
      <sz val="11"/>
      <name val="Arial"/>
      <family val="2"/>
    </font>
    <font>
      <sz val="11"/>
      <name val="Century Gothic"/>
      <family val="2"/>
    </font>
    <font>
      <sz val="11"/>
      <name val="Century Gothic"/>
      <family val="2"/>
      <scheme val="minor"/>
    </font>
    <font>
      <sz val="11"/>
      <color theme="1" tint="0.249977111117893"/>
      <name val="Arial"/>
      <family val="2"/>
    </font>
    <font>
      <sz val="11"/>
      <color theme="1" tint="0.249977111117893"/>
      <name val="Century Gothic"/>
      <family val="2"/>
      <scheme val="minor"/>
    </font>
    <font>
      <b/>
      <sz val="28"/>
      <color theme="1" tint="0.34998626667073579"/>
      <name val="Century Gothic"/>
      <family val="2"/>
      <scheme val="minor"/>
    </font>
    <font>
      <b/>
      <sz val="14"/>
      <color theme="0"/>
      <name val="Century Gothic"/>
      <family val="2"/>
      <scheme val="minor"/>
    </font>
    <font>
      <sz val="14"/>
      <color theme="1" tint="0.34998626667073579"/>
      <name val="Century Gothic"/>
      <family val="2"/>
      <scheme val="minor"/>
    </font>
    <font>
      <sz val="10"/>
      <color theme="1" tint="0.249977111117893"/>
      <name val="Century Gothic"/>
      <family val="2"/>
      <scheme val="minor"/>
    </font>
    <font>
      <b/>
      <sz val="9"/>
      <color indexed="81"/>
      <name val="Geneva"/>
    </font>
    <font>
      <sz val="11"/>
      <color theme="1" tint="0.249977111117893"/>
      <name val="宋体"/>
      <family val="2"/>
      <charset val="134"/>
    </font>
    <font>
      <u/>
      <sz val="11"/>
      <color theme="10"/>
      <name val="Century Gothic"/>
      <family val="2"/>
      <scheme val="minor"/>
    </font>
    <font>
      <u/>
      <sz val="11"/>
      <color theme="11"/>
      <name val="Century Gothic"/>
      <family val="2"/>
      <scheme val="minor"/>
    </font>
    <font>
      <sz val="10"/>
      <color theme="1" tint="0.249977111117893"/>
      <name val="宋体"/>
      <family val="2"/>
      <charset val="134"/>
    </font>
    <font>
      <sz val="10"/>
      <color theme="1" tint="0.249977111117893"/>
      <name val="Century Gothic (Body)"/>
    </font>
    <font>
      <sz val="11"/>
      <color theme="0"/>
      <name val="宋体"/>
      <family val="2"/>
      <charset val="134"/>
    </font>
  </fonts>
  <fills count="7">
    <fill>
      <patternFill patternType="none"/>
    </fill>
    <fill>
      <patternFill patternType="gray125"/>
    </fill>
    <fill>
      <patternFill patternType="solid">
        <fgColor indexed="9"/>
        <bgColor indexed="64"/>
      </patternFill>
    </fill>
    <fill>
      <patternFill patternType="solid">
        <fgColor theme="4"/>
      </patternFill>
    </fill>
    <fill>
      <patternFill patternType="solid">
        <fgColor theme="4" tint="0.59999389629810485"/>
        <bgColor indexed="65"/>
      </patternFill>
    </fill>
    <fill>
      <patternFill patternType="solid">
        <fgColor theme="8"/>
      </patternFill>
    </fill>
    <fill>
      <patternFill patternType="solid">
        <fgColor theme="5"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
      <left style="medium">
        <color theme="4" tint="-0.24994659260841701"/>
      </left>
      <right style="thin">
        <color theme="4" tint="0.39994506668294322"/>
      </right>
      <top style="thin">
        <color theme="4" tint="0.39994506668294322"/>
      </top>
      <bottom style="thin">
        <color theme="4" tint="0.39994506668294322"/>
      </bottom>
      <diagonal/>
    </border>
    <border>
      <left style="thin">
        <color theme="4" tint="0.39994506668294322"/>
      </left>
      <right style="medium">
        <color theme="4" tint="-0.24994659260841701"/>
      </right>
      <top style="thin">
        <color theme="4" tint="0.39994506668294322"/>
      </top>
      <bottom style="thin">
        <color theme="4" tint="0.39994506668294322"/>
      </bottom>
      <diagonal/>
    </border>
    <border>
      <left style="thin">
        <color theme="4" tint="0.39994506668294322"/>
      </left>
      <right style="medium">
        <color theme="4" tint="-0.24994659260841701"/>
      </right>
      <top/>
      <bottom style="thin">
        <color theme="4" tint="0.39994506668294322"/>
      </bottom>
      <diagonal/>
    </border>
    <border>
      <left style="medium">
        <color theme="4" tint="-0.24994659260841701"/>
      </left>
      <right style="thin">
        <color theme="4" tint="0.39994506668294322"/>
      </right>
      <top style="thin">
        <color theme="4" tint="0.39994506668294322"/>
      </top>
      <bottom style="medium">
        <color theme="4" tint="-0.24994659260841701"/>
      </bottom>
      <diagonal/>
    </border>
    <border>
      <left style="thin">
        <color theme="4" tint="0.39994506668294322"/>
      </left>
      <right style="thin">
        <color theme="4" tint="0.39994506668294322"/>
      </right>
      <top style="thin">
        <color theme="4" tint="0.39994506668294322"/>
      </top>
      <bottom style="medium">
        <color theme="4" tint="-0.24994659260841701"/>
      </bottom>
      <diagonal/>
    </border>
    <border>
      <left style="medium">
        <color theme="4" tint="-0.24994659260841701"/>
      </left>
      <right style="thin">
        <color theme="4" tint="0.39994506668294322"/>
      </right>
      <top style="medium">
        <color theme="4" tint="-0.24994659260841701"/>
      </top>
      <bottom/>
      <diagonal/>
    </border>
    <border>
      <left style="thin">
        <color theme="4" tint="0.39994506668294322"/>
      </left>
      <right style="thin">
        <color theme="4" tint="0.39994506668294322"/>
      </right>
      <top style="medium">
        <color theme="4" tint="-0.24994659260841701"/>
      </top>
      <bottom/>
      <diagonal/>
    </border>
    <border>
      <left style="thin">
        <color theme="4" tint="0.39994506668294322"/>
      </left>
      <right style="medium">
        <color theme="4" tint="-0.24994659260841701"/>
      </right>
      <top style="medium">
        <color theme="4" tint="-0.24994659260841701"/>
      </top>
      <bottom/>
      <diagonal/>
    </border>
    <border>
      <left style="medium">
        <color theme="4" tint="-0.24994659260841701"/>
      </left>
      <right style="thin">
        <color theme="4" tint="0.39994506668294322"/>
      </right>
      <top style="medium">
        <color theme="4" tint="-0.24994659260841701"/>
      </top>
      <bottom style="thin">
        <color theme="4" tint="0.39994506668294322"/>
      </bottom>
      <diagonal/>
    </border>
    <border>
      <left style="thin">
        <color theme="4" tint="0.39994506668294322"/>
      </left>
      <right style="thin">
        <color theme="4" tint="0.39994506668294322"/>
      </right>
      <top style="medium">
        <color theme="4" tint="-0.24994659260841701"/>
      </top>
      <bottom style="thin">
        <color theme="4" tint="0.39994506668294322"/>
      </bottom>
      <diagonal/>
    </border>
    <border>
      <left style="thin">
        <color theme="4" tint="0.39994506668294322"/>
      </left>
      <right style="medium">
        <color theme="4" tint="-0.24994659260841701"/>
      </right>
      <top style="medium">
        <color theme="4" tint="-0.24994659260841701"/>
      </top>
      <bottom style="thin">
        <color theme="4" tint="0.39994506668294322"/>
      </bottom>
      <diagonal/>
    </border>
    <border>
      <left style="medium">
        <color theme="4" tint="-0.24994659260841701"/>
      </left>
      <right style="thin">
        <color theme="4" tint="0.39994506668294322"/>
      </right>
      <top/>
      <bottom style="thin">
        <color theme="4" tint="0.39994506668294322"/>
      </bottom>
      <diagonal/>
    </border>
    <border>
      <left style="thin">
        <color theme="4" tint="0.39994506668294322"/>
      </left>
      <right/>
      <top style="thin">
        <color theme="4" tint="0.39994506668294322"/>
      </top>
      <bottom style="medium">
        <color theme="4" tint="-0.24994659260841701"/>
      </bottom>
      <diagonal/>
    </border>
    <border>
      <left/>
      <right/>
      <top style="thin">
        <color theme="4" tint="0.39994506668294322"/>
      </top>
      <bottom style="medium">
        <color theme="4" tint="-0.24994659260841701"/>
      </bottom>
      <diagonal/>
    </border>
    <border>
      <left/>
      <right style="medium">
        <color theme="4" tint="-0.24994659260841701"/>
      </right>
      <top style="thin">
        <color theme="4" tint="0.39994506668294322"/>
      </top>
      <bottom style="medium">
        <color theme="4" tint="-0.24994659260841701"/>
      </bottom>
      <diagonal/>
    </border>
    <border>
      <left style="medium">
        <color theme="4" tint="-0.24994659260841701"/>
      </left>
      <right/>
      <top style="thin">
        <color theme="4" tint="0.39994506668294322"/>
      </top>
      <bottom style="medium">
        <color theme="4" tint="-0.24994659260841701"/>
      </bottom>
      <diagonal/>
    </border>
  </borders>
  <cellStyleXfs count="35">
    <xf numFmtId="0" fontId="0" fillId="0" borderId="0"/>
    <xf numFmtId="0" fontId="9" fillId="0" borderId="0" applyNumberFormat="0" applyFill="0" applyAlignment="0" applyProtection="0"/>
    <xf numFmtId="0" fontId="2" fillId="3" borderId="1" applyNumberFormat="0" applyAlignment="0" applyProtection="0"/>
    <xf numFmtId="0" fontId="11" fillId="4" borderId="0" applyNumberFormat="0" applyBorder="0" applyAlignment="0" applyProtection="0"/>
    <xf numFmtId="0" fontId="10" fillId="5" borderId="3" applyNumberForma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53">
    <xf numFmtId="0" fontId="0" fillId="0" borderId="0" xfId="0"/>
    <xf numFmtId="0" fontId="4" fillId="2" borderId="0" xfId="0" applyFont="1" applyFill="1"/>
    <xf numFmtId="0" fontId="5" fillId="2" borderId="0" xfId="0" applyFont="1" applyFill="1"/>
    <xf numFmtId="0" fontId="5" fillId="0" borderId="0" xfId="0" applyFont="1"/>
    <xf numFmtId="0" fontId="4" fillId="0" borderId="0" xfId="0" applyFont="1"/>
    <xf numFmtId="165" fontId="8" fillId="0" borderId="1" xfId="0" applyNumberFormat="1" applyFont="1" applyFill="1" applyBorder="1" applyAlignment="1">
      <alignment horizontal="left" vertical="center" wrapText="1" indent="1"/>
    </xf>
    <xf numFmtId="165" fontId="8" fillId="2" borderId="1" xfId="0" applyNumberFormat="1" applyFont="1" applyFill="1" applyBorder="1" applyAlignment="1">
      <alignment horizontal="left" vertical="center" wrapText="1" indent="1"/>
    </xf>
    <xf numFmtId="0" fontId="11" fillId="4" borderId="4" xfId="3" applyBorder="1" applyAlignment="1">
      <alignment horizontal="right" vertical="center" wrapText="1"/>
    </xf>
    <xf numFmtId="0" fontId="11" fillId="4" borderId="5" xfId="3" applyBorder="1" applyAlignment="1">
      <alignment vertical="center"/>
    </xf>
    <xf numFmtId="165" fontId="7" fillId="0" borderId="6" xfId="0" applyNumberFormat="1" applyFont="1" applyBorder="1" applyAlignment="1">
      <alignment horizontal="left" vertical="center" indent="1"/>
    </xf>
    <xf numFmtId="165" fontId="8" fillId="0" borderId="7" xfId="0" applyNumberFormat="1" applyFont="1" applyFill="1" applyBorder="1" applyAlignment="1">
      <alignment horizontal="left" vertical="center" wrapText="1" indent="1"/>
    </xf>
    <xf numFmtId="165" fontId="8" fillId="0" borderId="6" xfId="0" applyNumberFormat="1" applyFont="1" applyFill="1" applyBorder="1" applyAlignment="1">
      <alignment horizontal="left" vertical="center" wrapText="1" indent="1"/>
    </xf>
    <xf numFmtId="165" fontId="8" fillId="2" borderId="6" xfId="0" applyNumberFormat="1" applyFont="1" applyFill="1" applyBorder="1" applyAlignment="1">
      <alignment horizontal="left" vertical="center" wrapText="1" indent="1"/>
    </xf>
    <xf numFmtId="165" fontId="8" fillId="2" borderId="7" xfId="0" applyNumberFormat="1" applyFont="1" applyFill="1" applyBorder="1" applyAlignment="1">
      <alignment horizontal="left" vertical="center" wrapText="1" indent="1"/>
    </xf>
    <xf numFmtId="0" fontId="2" fillId="3" borderId="11" xfId="2" applyBorder="1" applyAlignment="1">
      <alignment horizontal="center" vertical="center"/>
    </xf>
    <xf numFmtId="0" fontId="2" fillId="3" borderId="12" xfId="2" applyBorder="1" applyAlignment="1">
      <alignment horizontal="center" vertical="center"/>
    </xf>
    <xf numFmtId="0" fontId="2" fillId="3" borderId="13" xfId="2" applyBorder="1" applyAlignment="1">
      <alignment horizontal="center" vertical="center"/>
    </xf>
    <xf numFmtId="0" fontId="2" fillId="3" borderId="14" xfId="2" applyBorder="1" applyAlignment="1">
      <alignment horizontal="center" vertical="center"/>
    </xf>
    <xf numFmtId="0" fontId="2" fillId="3" borderId="15" xfId="2" applyBorder="1" applyAlignment="1">
      <alignment horizontal="center" vertical="center"/>
    </xf>
    <xf numFmtId="0" fontId="2" fillId="3" borderId="16" xfId="2" applyBorder="1" applyAlignment="1">
      <alignment horizontal="center" vertical="center"/>
    </xf>
    <xf numFmtId="0" fontId="4" fillId="0" borderId="0" xfId="0" applyFont="1"/>
    <xf numFmtId="0" fontId="6" fillId="0" borderId="0" xfId="0" applyFont="1"/>
    <xf numFmtId="0" fontId="6" fillId="0" borderId="0" xfId="0" applyFont="1" applyFill="1"/>
    <xf numFmtId="165" fontId="8" fillId="2" borderId="2" xfId="0" applyNumberFormat="1" applyFont="1" applyFill="1" applyBorder="1" applyAlignment="1">
      <alignment horizontal="left" vertical="center" wrapText="1" indent="1"/>
    </xf>
    <xf numFmtId="0" fontId="12" fillId="0" borderId="1" xfId="0" applyFont="1" applyFill="1" applyBorder="1" applyAlignment="1">
      <alignment horizontal="left" vertical="center" wrapText="1" indent="1"/>
    </xf>
    <xf numFmtId="0" fontId="12" fillId="2" borderId="1" xfId="0" applyFont="1" applyFill="1" applyBorder="1" applyAlignment="1">
      <alignment horizontal="left" vertical="center" wrapText="1" indent="1"/>
    </xf>
    <xf numFmtId="0" fontId="12" fillId="0" borderId="10" xfId="0" applyFont="1" applyFill="1" applyBorder="1" applyAlignment="1">
      <alignment horizontal="left" vertical="center" wrapText="1" indent="1"/>
    </xf>
    <xf numFmtId="165" fontId="8" fillId="2" borderId="17" xfId="0" applyNumberFormat="1" applyFont="1" applyFill="1" applyBorder="1" applyAlignment="1">
      <alignment horizontal="left" vertical="center" wrapText="1" indent="1"/>
    </xf>
    <xf numFmtId="0" fontId="12" fillId="4" borderId="6" xfId="3" applyFont="1" applyBorder="1" applyAlignment="1">
      <alignment horizontal="left" vertical="center" wrapText="1" indent="1"/>
    </xf>
    <xf numFmtId="0" fontId="12" fillId="4" borderId="7" xfId="3" applyFont="1" applyBorder="1" applyAlignment="1">
      <alignment horizontal="left" vertical="center" wrapText="1" indent="1"/>
    </xf>
    <xf numFmtId="0" fontId="12" fillId="4" borderId="9" xfId="3" applyFont="1" applyBorder="1" applyAlignment="1">
      <alignment horizontal="left" vertical="center" wrapText="1" indent="1"/>
    </xf>
    <xf numFmtId="164" fontId="9" fillId="2" borderId="0" xfId="1" applyNumberFormat="1" applyFill="1" applyAlignment="1">
      <alignment horizontal="center" vertical="center"/>
    </xf>
    <xf numFmtId="0" fontId="3" fillId="3" borderId="18" xfId="2" applyFont="1" applyBorder="1" applyAlignment="1">
      <alignment horizontal="left" vertical="center" wrapText="1"/>
    </xf>
    <xf numFmtId="0" fontId="3" fillId="3" borderId="19" xfId="2" applyFont="1" applyBorder="1" applyAlignment="1">
      <alignment horizontal="left" vertical="center" wrapText="1"/>
    </xf>
    <xf numFmtId="0" fontId="3" fillId="3" borderId="20" xfId="2" applyFont="1" applyBorder="1" applyAlignment="1">
      <alignment horizontal="left" vertical="center" wrapText="1"/>
    </xf>
    <xf numFmtId="165" fontId="2" fillId="3" borderId="2" xfId="2" applyNumberFormat="1" applyBorder="1" applyAlignment="1">
      <alignment horizontal="left" vertical="center" wrapText="1"/>
    </xf>
    <xf numFmtId="165" fontId="2" fillId="3" borderId="8" xfId="2" applyNumberFormat="1" applyBorder="1" applyAlignment="1">
      <alignment horizontal="left" vertical="center" wrapText="1"/>
    </xf>
    <xf numFmtId="0" fontId="3" fillId="3" borderId="21" xfId="2" applyFont="1" applyBorder="1" applyAlignment="1">
      <alignment horizontal="left" vertical="center" wrapText="1"/>
    </xf>
    <xf numFmtId="165" fontId="2" fillId="3" borderId="6" xfId="2" applyNumberFormat="1" applyFont="1" applyBorder="1" applyAlignment="1">
      <alignment horizontal="left" vertical="center" wrapText="1"/>
    </xf>
    <xf numFmtId="165" fontId="2" fillId="3" borderId="1" xfId="2" applyNumberFormat="1" applyFont="1" applyBorder="1" applyAlignment="1">
      <alignment horizontal="left" vertical="center" wrapText="1"/>
    </xf>
    <xf numFmtId="165" fontId="2" fillId="3" borderId="7" xfId="2" applyNumberFormat="1" applyFont="1" applyBorder="1" applyAlignment="1">
      <alignment horizontal="left" vertical="center" wrapText="1"/>
    </xf>
    <xf numFmtId="165" fontId="2" fillId="3" borderId="1" xfId="2" applyNumberFormat="1" applyBorder="1" applyAlignment="1">
      <alignment horizontal="left" vertical="center" wrapText="1"/>
    </xf>
    <xf numFmtId="165" fontId="2" fillId="3" borderId="7" xfId="2" applyNumberFormat="1" applyBorder="1" applyAlignment="1">
      <alignment horizontal="left" vertical="center" wrapText="1"/>
    </xf>
    <xf numFmtId="49" fontId="8" fillId="0" borderId="1" xfId="0" applyNumberFormat="1" applyFont="1" applyFill="1" applyBorder="1" applyAlignment="1">
      <alignment horizontal="left" vertical="center" wrapText="1" indent="1"/>
    </xf>
    <xf numFmtId="49" fontId="8" fillId="0" borderId="6" xfId="0" applyNumberFormat="1" applyFont="1" applyFill="1" applyBorder="1" applyAlignment="1">
      <alignment horizontal="left" vertical="center" wrapText="1" indent="1"/>
    </xf>
    <xf numFmtId="49" fontId="8" fillId="2" borderId="6" xfId="0" applyNumberFormat="1" applyFont="1" applyFill="1" applyBorder="1" applyAlignment="1">
      <alignment horizontal="left" vertical="center" wrapText="1" indent="1"/>
    </xf>
    <xf numFmtId="0" fontId="12" fillId="6" borderId="1" xfId="0" applyFont="1" applyFill="1" applyBorder="1" applyAlignment="1">
      <alignment horizontal="left" vertical="center" wrapText="1" indent="1"/>
    </xf>
    <xf numFmtId="0" fontId="17" fillId="0" borderId="1" xfId="0" applyFont="1" applyFill="1" applyBorder="1" applyAlignment="1">
      <alignment horizontal="left" vertical="center" wrapText="1" indent="1"/>
    </xf>
    <xf numFmtId="0" fontId="8" fillId="2" borderId="6" xfId="0" applyNumberFormat="1" applyFont="1" applyFill="1" applyBorder="1" applyAlignment="1">
      <alignment horizontal="left" vertical="center" wrapText="1" indent="1"/>
    </xf>
    <xf numFmtId="0" fontId="8" fillId="0" borderId="6" xfId="0" applyNumberFormat="1" applyFont="1" applyFill="1" applyBorder="1" applyAlignment="1">
      <alignment horizontal="left" vertical="center" wrapText="1" indent="1"/>
    </xf>
    <xf numFmtId="0" fontId="18" fillId="2" borderId="1" xfId="0" applyFont="1" applyFill="1" applyBorder="1" applyAlignment="1">
      <alignment horizontal="left" vertical="center" wrapText="1" indent="1"/>
    </xf>
    <xf numFmtId="0" fontId="19" fillId="3" borderId="21" xfId="2" applyFont="1" applyBorder="1" applyAlignment="1">
      <alignment horizontal="left" vertical="center" wrapText="1"/>
    </xf>
    <xf numFmtId="0" fontId="19" fillId="0" borderId="0" xfId="0" applyFont="1" applyAlignment="1">
      <alignment wrapText="1"/>
    </xf>
  </cellXfs>
  <cellStyles count="35">
    <cellStyle name="40% - Accent1" xfId="3" builtinId="31" customBuiltin="1"/>
    <cellStyle name="Accent1" xfId="2" builtinId="29" customBuiltin="1"/>
    <cellStyle name="Accent5" xfId="4" builtinId="45" customBuilti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eading 1" xfId="1" builtinId="16" customBuilti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ustomBuiltin="1"/>
  </cellStyles>
  <dxfs count="3">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YearLookup" displayName="YearLookup" ref="A1:A9" totalsRowShown="0" headerRowDxfId="2" dataDxfId="1">
  <autoFilter ref="A1:A9"/>
  <tableColumns count="1">
    <tableColumn id="1" name="Year" dataDxfId="0"/>
  </tableColumns>
  <tableStyleInfo name="TableStyleMedium2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othecary">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Calendar">
      <a:majorFont>
        <a:latin typeface="Century Gothic"/>
        <a:ea typeface=""/>
        <a:cs typeface=""/>
      </a:majorFont>
      <a:minorFont>
        <a:latin typeface="Century Gothic"/>
        <a:ea typeface=""/>
        <a:cs typeface=""/>
      </a:minorFont>
    </a:fontScheme>
    <a:fmtScheme name="Apothecary">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solidFill>
          <a:schemeClr val="phClr">
            <a:tint val="93000"/>
            <a:satMod val="140000"/>
          </a:schemeClr>
        </a:solidFill>
        <a:blipFill rotWithShape="1">
          <a:blip xmlns:r="http://schemas.openxmlformats.org/officeDocument/2006/relationships" r:embed="rId1">
            <a:duotone>
              <a:schemeClr val="phClr">
                <a:tint val="70000"/>
                <a:satMod val="170000"/>
              </a:schemeClr>
              <a:schemeClr val="phClr">
                <a:shade val="70000"/>
                <a:satMod val="13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table" Target="../tables/table1.x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K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9" width="8.7109375" style="4"/>
    <col min="10" max="10" width="15.28515625" style="4" customWidth="1"/>
    <col min="11" max="11" width="16.7109375" style="4" customWidth="1"/>
    <col min="12" max="16384" width="8.7109375" style="4"/>
  </cols>
  <sheetData>
    <row r="1" spans="1:11" s="1" customFormat="1" ht="59.25" customHeight="1" thickBot="1">
      <c r="B1" s="31">
        <f>DATE(CalendarYear,1,1)</f>
        <v>41275</v>
      </c>
      <c r="C1" s="31"/>
      <c r="D1" s="31"/>
      <c r="E1" s="31"/>
      <c r="F1" s="31"/>
      <c r="G1" s="31"/>
      <c r="H1" s="31"/>
      <c r="J1" s="7" t="s">
        <v>9</v>
      </c>
      <c r="K1" s="8">
        <v>2013</v>
      </c>
    </row>
    <row r="2" spans="1:11" s="3" customFormat="1" ht="21.75" customHeight="1">
      <c r="A2" s="2"/>
      <c r="B2" s="14" t="s">
        <v>0</v>
      </c>
      <c r="C2" s="15" t="s">
        <v>1</v>
      </c>
      <c r="D2" s="15" t="s">
        <v>2</v>
      </c>
      <c r="E2" s="15" t="s">
        <v>3</v>
      </c>
      <c r="F2" s="15" t="s">
        <v>4</v>
      </c>
      <c r="G2" s="15" t="s">
        <v>5</v>
      </c>
      <c r="H2" s="16" t="s">
        <v>6</v>
      </c>
    </row>
    <row r="3" spans="1:11" ht="14" customHeight="1">
      <c r="B3" s="9" t="e">
        <f>IF(AND(YEAR(JanSun1)=CalendarYear,MONTH(JanSun1)=1),JanSun1, "")</f>
        <v>#VALUE!</v>
      </c>
      <c r="C3" s="5" t="e">
        <f>IF(AND(YEAR(JanSun1+1)=CalendarYear,MONTH(JanSun1+1)=1),JanSun1+1, "")</f>
        <v>#VALUE!</v>
      </c>
      <c r="D3" s="5" t="e">
        <f>IF(AND(YEAR(JanSun1+2)=CalendarYear,MONTH(JanSun1+2)=1),JanSun1+2, "")</f>
        <v>#VALUE!</v>
      </c>
      <c r="E3" s="5" t="e">
        <f>IF(AND(YEAR(JanSun1+3)=CalendarYear,MONTH(JanSun1+3)=1),JanSun1+3, "")</f>
        <v>#VALUE!</v>
      </c>
      <c r="F3" s="5" t="e">
        <f>IF(AND(YEAR(JanSun1+4)=CalendarYear,MONTH(JanSun1+4)=1),JanSun1+4, "")</f>
        <v>#VALUE!</v>
      </c>
      <c r="G3" s="5" t="e">
        <f>IF(AND(YEAR(JanSun1+5)=CalendarYear,MONTH(JanSun1+5)=1),JanSun1+5, "")</f>
        <v>#VALUE!</v>
      </c>
      <c r="H3" s="10" t="e">
        <f>IF(AND(YEAR(JanSun1+6)=CalendarYear,MONTH(JanSun1+6)=1),JanSun1+6, "")</f>
        <v>#VALUE!</v>
      </c>
    </row>
    <row r="4" spans="1:11" ht="58" customHeight="1">
      <c r="B4" s="28" t="s">
        <v>10</v>
      </c>
      <c r="C4" s="24"/>
      <c r="D4" s="25"/>
      <c r="E4" s="25"/>
      <c r="F4" s="25"/>
      <c r="G4" s="25"/>
      <c r="H4" s="29"/>
    </row>
    <row r="5" spans="1:11" ht="14" customHeight="1">
      <c r="B5" s="11" t="e">
        <f>IF(AND(YEAR(JanSun1+7)=CalendarYear,MONTH(JanSun1+7)=1),JanSun1+7, "")</f>
        <v>#VALUE!</v>
      </c>
      <c r="C5" s="5" t="e">
        <f>IF(AND(YEAR(JanSun1+8)=CalendarYear,MONTH(JanSun1+8)=1),JanSun1+8, "")</f>
        <v>#VALUE!</v>
      </c>
      <c r="D5" s="5" t="e">
        <f>IF(AND(YEAR(JanSun1+9)=CalendarYear,MONTH(JanSun1+9)=1),JanSun1+9, "")</f>
        <v>#VALUE!</v>
      </c>
      <c r="E5" s="5" t="e">
        <f>IF(AND(YEAR(JanSun1+10)=CalendarYear,MONTH(JanSun1+10)=1),JanSun1+10, "")</f>
        <v>#VALUE!</v>
      </c>
      <c r="F5" s="5" t="e">
        <f>IF(AND(YEAR(JanSun1+11)=CalendarYear,MONTH(JanSun1+11)=1),JanSun1+11, "")</f>
        <v>#VALUE!</v>
      </c>
      <c r="G5" s="5" t="e">
        <f>IF(AND(YEAR(JanSun1+12)=CalendarYear,MONTH(JanSun1+12)=1),JanSun1+12,"")</f>
        <v>#VALUE!</v>
      </c>
      <c r="H5" s="10" t="e">
        <f>IF(AND(YEAR(JanSun1+13)=CalendarYear,MONTH(JanSun1+13)=1),JanSun1+13, "")</f>
        <v>#VALUE!</v>
      </c>
    </row>
    <row r="6" spans="1:11" ht="58" customHeight="1">
      <c r="B6" s="28"/>
      <c r="C6" s="24"/>
      <c r="D6" s="25"/>
      <c r="E6" s="25"/>
      <c r="F6" s="25"/>
      <c r="G6" s="25"/>
      <c r="H6" s="29"/>
    </row>
    <row r="7" spans="1:11" ht="14" customHeight="1">
      <c r="B7" s="11" t="e">
        <f>IF(AND(YEAR(JanSun1+14)=CalendarYear,MONTH(JanSun1+14)=1),JanSun1+14, "")</f>
        <v>#VALUE!</v>
      </c>
      <c r="C7" s="5" t="e">
        <f>IF(AND(YEAR(JanSun1+15)=CalendarYear,MONTH(JanSun1+15)=1),JanSun1+15, "")</f>
        <v>#VALUE!</v>
      </c>
      <c r="D7" s="5" t="e">
        <f>IF(AND(YEAR(JanSun1+16)=CalendarYear,MONTH(JanSun1+16)=1),JanSun1+16, "")</f>
        <v>#VALUE!</v>
      </c>
      <c r="E7" s="5" t="e">
        <f>IF(AND(YEAR(JanSun1+17)=CalendarYear,MONTH(JanSun1+17)=1),JanSun1+17, "")</f>
        <v>#VALUE!</v>
      </c>
      <c r="F7" s="5" t="e">
        <f>IF(AND(YEAR(JanSun1+18)=CalendarYear,MONTH(JanSun1+18)=1),JanSun1+18, "")</f>
        <v>#VALUE!</v>
      </c>
      <c r="G7" s="5" t="e">
        <f>IF(AND(YEAR(JanSun1+19)=CalendarYear,MONTH(JanSun1+19)=1),JanSun1+19, "")</f>
        <v>#VALUE!</v>
      </c>
      <c r="H7" s="10" t="e">
        <f>IF(AND(YEAR(JanSun1+20)=CalendarYear,MONTH(JanSun1+20)=1),JanSun1+20, "")</f>
        <v>#VALUE!</v>
      </c>
    </row>
    <row r="8" spans="1:11" ht="58" customHeight="1">
      <c r="B8" s="28"/>
      <c r="C8" s="24"/>
      <c r="D8" s="25"/>
      <c r="E8" s="25"/>
      <c r="F8" s="25"/>
      <c r="G8" s="25"/>
      <c r="H8" s="29"/>
    </row>
    <row r="9" spans="1:11" ht="14" customHeight="1">
      <c r="B9" s="12" t="e">
        <f>IF(AND(YEAR(JanSun1+21)=CalendarYear,MONTH(JanSun1+21)=1),JanSun1+21, "")</f>
        <v>#VALUE!</v>
      </c>
      <c r="C9" s="6" t="e">
        <f>IF(AND(YEAR(JanSun1+22)=CalendarYear,MONTH(JanSun1+22)=1),JanSun1+22, "")</f>
        <v>#VALUE!</v>
      </c>
      <c r="D9" s="6" t="e">
        <f>IF(AND(YEAR(JanSun1+23)=CalendarYear,MONTH(JanSun1+23)=1),JanSun1+23, "")</f>
        <v>#VALUE!</v>
      </c>
      <c r="E9" s="6" t="e">
        <f>IF(AND(YEAR(JanSun1+24)=CalendarYear,MONTH(JanSun1+24)=1),JanSun1+24, "")</f>
        <v>#VALUE!</v>
      </c>
      <c r="F9" s="6" t="e">
        <f>IF(AND(YEAR(JanSun1+25)=CalendarYear,MONTH(JanSun1+25)=1),JanSun1+25, "")</f>
        <v>#VALUE!</v>
      </c>
      <c r="G9" s="6" t="e">
        <f>IF(AND(YEAR(JanSun1+26)=CalendarYear,MONTH(JanSun1+26)=1),JanSun1+26, "")</f>
        <v>#VALUE!</v>
      </c>
      <c r="H9" s="13" t="e">
        <f>IF(AND(YEAR(JanSun1+27)=CalendarYear,MONTH(JanSun1+27)=1),JanSun1+27, "")</f>
        <v>#VALUE!</v>
      </c>
    </row>
    <row r="10" spans="1:11" ht="58" customHeight="1">
      <c r="B10" s="28"/>
      <c r="C10" s="24"/>
      <c r="D10" s="25"/>
      <c r="E10" s="25"/>
      <c r="F10" s="25"/>
      <c r="G10" s="25"/>
      <c r="H10" s="29"/>
    </row>
    <row r="11" spans="1:11" ht="14" customHeight="1">
      <c r="B11" s="12" t="e">
        <f>IF(AND(YEAR(JanSun1+28)=CalendarYear,MONTH(JanSun1+28)=1),JanSun1+28, "")</f>
        <v>#VALUE!</v>
      </c>
      <c r="C11" s="6" t="e">
        <f>IF(AND(YEAR(JanSun1+29)=CalendarYear,MONTH(JanSun1+29)=1),JanSun1+29, "")</f>
        <v>#VALUE!</v>
      </c>
      <c r="D11" s="6" t="e">
        <f>IF(AND(YEAR(JanSun1+30)=CalendarYear,MONTH(JanSun1+30)=1),JanSun1+30, "")</f>
        <v>#VALUE!</v>
      </c>
      <c r="E11" s="6" t="e">
        <f>IF(AND(YEAR(JanSun1+31)=CalendarYear,MONTH(JanSun1+31)=1),JanSun1+31, "")</f>
        <v>#VALUE!</v>
      </c>
      <c r="F11" s="6" t="e">
        <f>IF(AND(YEAR(JanSun1+32)=CalendarYear,MONTH(JanSun1+32)=1),JanSun1+32, "")</f>
        <v>#VALUE!</v>
      </c>
      <c r="G11" s="6" t="e">
        <f>IF(AND(YEAR(JanSun1+33)=CalendarYear,MONTH(JanSun1+33)=1),JanSun1+33, "")</f>
        <v>#VALUE!</v>
      </c>
      <c r="H11" s="13" t="e">
        <f>IF(AND(YEAR(JanSun1+34)=CalendarYear,MONTH(JanSun1+34)=1),JanSun1+34, "")</f>
        <v>#VALUE!</v>
      </c>
    </row>
    <row r="12" spans="1:11" ht="58" customHeight="1">
      <c r="B12" s="28"/>
      <c r="C12" s="24"/>
      <c r="D12" s="25"/>
      <c r="E12" s="25"/>
      <c r="F12" s="24"/>
      <c r="G12" s="24"/>
      <c r="H12" s="29"/>
    </row>
    <row r="13" spans="1:11" ht="14" customHeight="1">
      <c r="B13" s="12" t="e">
        <f>IF(AND(YEAR(JanSun1+35)=CalendarYear,MONTH(JanSun1+35)=1),JanSun1+35, "")</f>
        <v>#VALUE!</v>
      </c>
      <c r="C13" s="6" t="e">
        <f>IF(AND(YEAR(JanSun1+36)=CalendarYear,MONTH(JanSun1+36)=1),JanSun1+36, "")</f>
        <v>#VALUE!</v>
      </c>
      <c r="D13" s="35" t="s">
        <v>8</v>
      </c>
      <c r="E13" s="35"/>
      <c r="F13" s="35"/>
      <c r="G13" s="35"/>
      <c r="H13" s="36"/>
    </row>
    <row r="14" spans="1:11" ht="58" customHeight="1" thickBot="1">
      <c r="B14" s="30"/>
      <c r="C14" s="26"/>
      <c r="D14" s="32"/>
      <c r="E14" s="33"/>
      <c r="F14" s="33"/>
      <c r="G14" s="33"/>
      <c r="H14" s="34"/>
    </row>
  </sheetData>
  <mergeCells count="3">
    <mergeCell ref="B1:H1"/>
    <mergeCell ref="D14:H14"/>
    <mergeCell ref="D13:H13"/>
  </mergeCells>
  <phoneticPr fontId="1" type="noConversion"/>
  <dataValidations count="1">
    <dataValidation type="list" allowBlank="1" showInputMessage="1" showErrorMessage="1" sqref="K1">
      <formula1>Year</formula1>
    </dataValidation>
  </dataValidations>
  <printOptions horizontalCentered="1"/>
  <pageMargins left="0.5" right="0.5" top="0.75" bottom="0.75" header="0.5" footer="0.5"/>
  <headerFooter alignWithMargins="0"/>
  <customProperties>
    <customPr name="SheetChanged" r:id="rId1"/>
  </customPropertie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zoomScale="125" zoomScaleNormal="125" zoomScalePageLayoutView="125" workbookViewId="0">
      <selection activeCell="C2" sqref="C2"/>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DATE(CalendarYear,2,1)</f>
        <v>41306</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c r="C3" s="5"/>
      <c r="D3" s="5"/>
      <c r="E3" s="5"/>
      <c r="F3" s="5"/>
      <c r="G3" s="43">
        <v>1</v>
      </c>
      <c r="H3" s="43">
        <v>2</v>
      </c>
    </row>
    <row r="4" spans="1:8" ht="58" customHeight="1">
      <c r="B4" s="28"/>
      <c r="C4" s="24"/>
      <c r="D4" s="25"/>
      <c r="E4" s="25"/>
      <c r="F4" s="25"/>
      <c r="G4" s="25"/>
      <c r="H4" s="29"/>
    </row>
    <row r="5" spans="1:8" ht="14" customHeight="1">
      <c r="B5" s="44">
        <v>3</v>
      </c>
      <c r="C5" s="44">
        <v>4</v>
      </c>
      <c r="D5" s="44">
        <v>5</v>
      </c>
      <c r="E5" s="44">
        <v>6</v>
      </c>
      <c r="F5" s="44">
        <v>7</v>
      </c>
      <c r="G5" s="44">
        <v>8</v>
      </c>
      <c r="H5" s="44">
        <v>9</v>
      </c>
    </row>
    <row r="6" spans="1:8" ht="58" customHeight="1">
      <c r="B6" s="28"/>
      <c r="C6" s="24"/>
      <c r="D6" s="25"/>
      <c r="E6" s="25"/>
      <c r="F6" s="25"/>
      <c r="G6" s="25"/>
      <c r="H6" s="29"/>
    </row>
    <row r="7" spans="1:8" ht="14" customHeight="1">
      <c r="B7" s="44">
        <v>10</v>
      </c>
      <c r="C7" s="44">
        <v>11</v>
      </c>
      <c r="D7" s="44">
        <v>12</v>
      </c>
      <c r="E7" s="44">
        <v>13</v>
      </c>
      <c r="F7" s="44">
        <v>14</v>
      </c>
      <c r="G7" s="44">
        <v>15</v>
      </c>
      <c r="H7" s="44">
        <v>16</v>
      </c>
    </row>
    <row r="8" spans="1:8" ht="58" customHeight="1">
      <c r="B8" s="28"/>
      <c r="C8" s="24"/>
      <c r="D8" s="25"/>
      <c r="E8" s="25"/>
      <c r="F8" s="25"/>
      <c r="G8" s="25"/>
      <c r="H8" s="29"/>
    </row>
    <row r="9" spans="1:8" ht="14" customHeight="1">
      <c r="B9" s="45">
        <v>17</v>
      </c>
      <c r="C9" s="45">
        <v>18</v>
      </c>
      <c r="D9" s="45">
        <v>19</v>
      </c>
      <c r="E9" s="45">
        <v>20</v>
      </c>
      <c r="F9" s="45">
        <v>21</v>
      </c>
      <c r="G9" s="45">
        <v>22</v>
      </c>
      <c r="H9" s="45">
        <v>23</v>
      </c>
    </row>
    <row r="10" spans="1:8" ht="58" customHeight="1">
      <c r="B10" s="28"/>
      <c r="C10" s="24"/>
      <c r="D10" s="25"/>
      <c r="E10" s="25"/>
      <c r="F10" s="25"/>
      <c r="G10" s="25"/>
      <c r="H10" s="29"/>
    </row>
    <row r="11" spans="1:8" ht="14" customHeight="1">
      <c r="B11" s="45">
        <v>24</v>
      </c>
      <c r="C11" s="45">
        <v>25</v>
      </c>
      <c r="D11" s="45">
        <v>26</v>
      </c>
      <c r="E11" s="45">
        <v>27</v>
      </c>
      <c r="F11" s="45">
        <v>28</v>
      </c>
      <c r="G11" s="45" t="s">
        <v>11</v>
      </c>
      <c r="H11" s="45">
        <v>2</v>
      </c>
    </row>
    <row r="12" spans="1:8" ht="58" customHeight="1">
      <c r="B12" s="28"/>
      <c r="C12" s="24"/>
      <c r="D12" s="25"/>
      <c r="E12" s="46"/>
      <c r="F12" s="24"/>
      <c r="G12" s="47" t="s">
        <v>13</v>
      </c>
      <c r="H12" s="29"/>
    </row>
    <row r="13" spans="1:8" ht="14" customHeight="1">
      <c r="B13" s="38" t="s">
        <v>8</v>
      </c>
      <c r="C13" s="39"/>
      <c r="D13" s="39"/>
      <c r="E13" s="39"/>
      <c r="F13" s="39"/>
      <c r="G13" s="39"/>
      <c r="H13" s="40"/>
    </row>
    <row r="14" spans="1:8" ht="58" customHeight="1" thickBot="1">
      <c r="B14" s="37"/>
      <c r="C14" s="33"/>
      <c r="D14" s="33"/>
      <c r="E14" s="33"/>
      <c r="F14" s="33"/>
      <c r="G14" s="33"/>
      <c r="H14" s="34"/>
    </row>
  </sheetData>
  <mergeCells count="3">
    <mergeCell ref="B1:H1"/>
    <mergeCell ref="B14:H14"/>
    <mergeCell ref="B13:H13"/>
  </mergeCells>
  <phoneticPr fontId="1" type="noConversion"/>
  <printOptions horizontalCentered="1"/>
  <pageMargins left="0.5" right="0.5" top="0.75" bottom="0.75"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zoomScale="125" zoomScaleNormal="125" zoomScalePageLayoutView="125" workbookViewId="0">
      <selection activeCell="B13" sqref="B13:H13"/>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DATE(CalendarYear,3,1)</f>
        <v>41334</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v>31</v>
      </c>
      <c r="C3" s="5"/>
      <c r="D3" s="5"/>
      <c r="E3" s="5"/>
      <c r="F3" s="5"/>
      <c r="G3" s="43">
        <v>1</v>
      </c>
      <c r="H3" s="43">
        <v>2</v>
      </c>
    </row>
    <row r="4" spans="1:8" ht="58" customHeight="1">
      <c r="B4" s="28"/>
      <c r="C4" s="24"/>
      <c r="D4" s="25"/>
      <c r="E4" s="25"/>
      <c r="F4" s="25"/>
      <c r="G4" s="25"/>
      <c r="H4" s="29"/>
    </row>
    <row r="5" spans="1:8" ht="14" customHeight="1">
      <c r="B5" s="44">
        <v>3</v>
      </c>
      <c r="C5" s="44">
        <v>4</v>
      </c>
      <c r="D5" s="44">
        <v>5</v>
      </c>
      <c r="E5" s="44">
        <v>6</v>
      </c>
      <c r="F5" s="44">
        <v>7</v>
      </c>
      <c r="G5" s="44">
        <v>8</v>
      </c>
      <c r="H5" s="44">
        <v>9</v>
      </c>
    </row>
    <row r="6" spans="1:8" ht="58" customHeight="1">
      <c r="B6" s="28"/>
      <c r="C6" s="24"/>
      <c r="D6" s="25"/>
      <c r="E6" s="25" t="s">
        <v>12</v>
      </c>
      <c r="F6" s="25"/>
      <c r="G6" s="25" t="s">
        <v>14</v>
      </c>
      <c r="H6" s="29"/>
    </row>
    <row r="7" spans="1:8" ht="14" customHeight="1">
      <c r="B7" s="44">
        <v>10</v>
      </c>
      <c r="C7" s="44">
        <v>11</v>
      </c>
      <c r="D7" s="44">
        <v>12</v>
      </c>
      <c r="E7" s="44">
        <v>13</v>
      </c>
      <c r="F7" s="44">
        <v>14</v>
      </c>
      <c r="G7" s="44">
        <v>15</v>
      </c>
      <c r="H7" s="44">
        <v>16</v>
      </c>
    </row>
    <row r="8" spans="1:8" ht="58" customHeight="1">
      <c r="B8" s="28"/>
      <c r="C8" s="24"/>
      <c r="D8" s="25"/>
      <c r="E8" s="25"/>
      <c r="F8" s="25"/>
      <c r="G8" s="25"/>
      <c r="H8" s="29"/>
    </row>
    <row r="9" spans="1:8" ht="14" customHeight="1">
      <c r="B9" s="45">
        <v>17</v>
      </c>
      <c r="C9" s="45">
        <v>18</v>
      </c>
      <c r="D9" s="45">
        <v>19</v>
      </c>
      <c r="E9" s="45">
        <v>20</v>
      </c>
      <c r="F9" s="45">
        <v>21</v>
      </c>
      <c r="G9" s="45">
        <v>22</v>
      </c>
      <c r="H9" s="45">
        <v>23</v>
      </c>
    </row>
    <row r="10" spans="1:8" ht="58" customHeight="1">
      <c r="B10" s="28"/>
      <c r="C10" s="24"/>
      <c r="D10" s="25"/>
      <c r="E10" s="25"/>
      <c r="F10" s="25"/>
      <c r="G10" s="25"/>
      <c r="H10" s="29"/>
    </row>
    <row r="11" spans="1:8" ht="14" customHeight="1">
      <c r="B11" s="45">
        <v>24</v>
      </c>
      <c r="C11" s="45">
        <v>25</v>
      </c>
      <c r="D11" s="45">
        <v>26</v>
      </c>
      <c r="E11" s="45">
        <v>27</v>
      </c>
      <c r="F11" s="45">
        <v>28</v>
      </c>
      <c r="G11" s="48">
        <v>29</v>
      </c>
      <c r="H11" s="48">
        <v>30</v>
      </c>
    </row>
    <row r="12" spans="1:8" ht="58" customHeight="1">
      <c r="B12" s="28"/>
      <c r="C12" s="24"/>
      <c r="D12" s="25"/>
      <c r="E12" s="24"/>
      <c r="F12" s="24"/>
      <c r="G12" s="47" t="s">
        <v>18</v>
      </c>
      <c r="H12" s="29"/>
    </row>
    <row r="13" spans="1:8" ht="14" customHeight="1">
      <c r="B13" s="38" t="s">
        <v>8</v>
      </c>
      <c r="C13" s="39"/>
      <c r="D13" s="39"/>
      <c r="E13" s="39"/>
      <c r="F13" s="39"/>
      <c r="G13" s="39"/>
      <c r="H13" s="40"/>
    </row>
    <row r="14" spans="1:8" ht="58" customHeight="1" thickBot="1">
      <c r="B14" s="37"/>
      <c r="C14" s="33"/>
      <c r="D14" s="33"/>
      <c r="E14" s="33"/>
      <c r="F14" s="33"/>
      <c r="G14" s="33"/>
      <c r="H14" s="34"/>
    </row>
  </sheetData>
  <mergeCells count="3">
    <mergeCell ref="B1:H1"/>
    <mergeCell ref="B13:H13"/>
    <mergeCell ref="B14:H14"/>
  </mergeCells>
  <phoneticPr fontId="1" type="noConversion"/>
  <printOptions horizontalCentered="1"/>
  <pageMargins left="0.5" right="0.5" top="0.75" bottom="0.75"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5"/>
  <sheetViews>
    <sheetView showGridLines="0" tabSelected="1" zoomScale="125" zoomScaleNormal="125" zoomScalePageLayoutView="125" workbookViewId="0">
      <selection activeCell="D15" sqref="D15"/>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DATE(CalendarYear,4,1)</f>
        <v>41365</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c r="C3" s="5">
        <v>1</v>
      </c>
      <c r="D3" s="5">
        <v>2</v>
      </c>
      <c r="E3" s="5">
        <v>3</v>
      </c>
      <c r="F3" s="5">
        <v>4</v>
      </c>
      <c r="G3" s="5">
        <v>5</v>
      </c>
      <c r="H3" s="5">
        <v>6</v>
      </c>
    </row>
    <row r="4" spans="1:8" ht="58" customHeight="1">
      <c r="B4" s="28"/>
      <c r="C4" s="24"/>
      <c r="D4" s="25"/>
      <c r="E4" s="25"/>
      <c r="F4" s="25"/>
      <c r="G4" s="25"/>
      <c r="H4" s="29"/>
    </row>
    <row r="5" spans="1:8" ht="14" customHeight="1">
      <c r="B5" s="44">
        <v>7</v>
      </c>
      <c r="C5" s="49">
        <v>8</v>
      </c>
      <c r="D5" s="44">
        <v>9</v>
      </c>
      <c r="E5" s="49">
        <v>10</v>
      </c>
      <c r="F5" s="44">
        <v>11</v>
      </c>
      <c r="G5" s="49">
        <v>12</v>
      </c>
      <c r="H5" s="44">
        <v>13</v>
      </c>
    </row>
    <row r="6" spans="1:8" ht="58" customHeight="1">
      <c r="B6" s="28"/>
      <c r="C6" s="24"/>
      <c r="D6" s="25"/>
      <c r="E6" s="25"/>
      <c r="F6" s="25"/>
      <c r="G6" s="25"/>
      <c r="H6" s="29"/>
    </row>
    <row r="7" spans="1:8" ht="14" customHeight="1">
      <c r="B7" s="49">
        <v>14</v>
      </c>
      <c r="C7" s="49">
        <v>15</v>
      </c>
      <c r="D7" s="49">
        <v>16</v>
      </c>
      <c r="E7" s="49">
        <v>17</v>
      </c>
      <c r="F7" s="49">
        <v>18</v>
      </c>
      <c r="G7" s="49">
        <v>19</v>
      </c>
      <c r="H7" s="49">
        <v>20</v>
      </c>
    </row>
    <row r="8" spans="1:8" ht="58" customHeight="1">
      <c r="B8" s="28"/>
      <c r="C8" s="24"/>
      <c r="D8" s="25"/>
      <c r="E8" s="25"/>
      <c r="F8" s="25"/>
      <c r="G8" s="25"/>
      <c r="H8" s="29"/>
    </row>
    <row r="9" spans="1:8" ht="14" customHeight="1">
      <c r="B9" s="48">
        <v>21</v>
      </c>
      <c r="C9" s="48">
        <v>22</v>
      </c>
      <c r="D9" s="48">
        <v>23</v>
      </c>
      <c r="E9" s="48">
        <v>24</v>
      </c>
      <c r="F9" s="48">
        <v>25</v>
      </c>
      <c r="G9" s="48">
        <v>26</v>
      </c>
      <c r="H9" s="48">
        <v>27</v>
      </c>
    </row>
    <row r="10" spans="1:8" ht="58" customHeight="1">
      <c r="B10" s="28"/>
      <c r="C10" s="24"/>
      <c r="D10" s="25"/>
      <c r="E10" s="25"/>
      <c r="F10" s="25"/>
      <c r="G10" s="25"/>
      <c r="H10" s="29"/>
    </row>
    <row r="11" spans="1:8" ht="14" customHeight="1">
      <c r="B11" s="48">
        <v>28</v>
      </c>
      <c r="C11" s="48">
        <v>29</v>
      </c>
      <c r="D11" s="48">
        <v>30</v>
      </c>
      <c r="E11" s="45"/>
      <c r="F11" s="45"/>
      <c r="G11" s="45"/>
      <c r="H11" s="45"/>
    </row>
    <row r="12" spans="1:8" ht="58" customHeight="1">
      <c r="B12" s="28"/>
      <c r="C12" s="24"/>
      <c r="D12" s="25"/>
      <c r="E12" s="25"/>
      <c r="F12" s="24"/>
      <c r="G12" s="24"/>
      <c r="H12" s="29"/>
    </row>
    <row r="13" spans="1:8" ht="14" customHeight="1">
      <c r="B13" s="38" t="s">
        <v>8</v>
      </c>
      <c r="C13" s="39"/>
      <c r="D13" s="39"/>
      <c r="E13" s="39"/>
      <c r="F13" s="39"/>
      <c r="G13" s="39"/>
      <c r="H13" s="40"/>
    </row>
    <row r="14" spans="1:8" ht="90" customHeight="1" thickBot="1">
      <c r="B14" s="51" t="s">
        <v>17</v>
      </c>
      <c r="C14" s="33"/>
      <c r="D14" s="33"/>
      <c r="E14" s="33"/>
      <c r="F14" s="33"/>
      <c r="G14" s="33"/>
      <c r="H14" s="34"/>
    </row>
    <row r="15" spans="1:8" ht="70">
      <c r="B15" s="52" t="s">
        <v>16</v>
      </c>
    </row>
  </sheetData>
  <mergeCells count="3">
    <mergeCell ref="B1:H1"/>
    <mergeCell ref="B13:H13"/>
    <mergeCell ref="B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zoomScale="125" zoomScaleNormal="125" zoomScalePageLayoutView="125" workbookViewId="0">
      <selection activeCell="G7" sqref="G7"/>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DATE(CalendarYear,5,1)</f>
        <v>41395</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c r="C3" s="5"/>
      <c r="D3" s="5"/>
      <c r="E3" s="43">
        <v>1</v>
      </c>
      <c r="F3" s="43">
        <v>2</v>
      </c>
      <c r="G3" s="43">
        <v>3</v>
      </c>
      <c r="H3" s="43">
        <v>4</v>
      </c>
    </row>
    <row r="4" spans="1:8" ht="58" customHeight="1">
      <c r="B4" s="28"/>
      <c r="C4" s="24"/>
      <c r="D4" s="25"/>
      <c r="E4" s="25"/>
      <c r="F4" s="25"/>
      <c r="G4" s="25"/>
      <c r="H4" s="29"/>
    </row>
    <row r="5" spans="1:8" ht="14" customHeight="1">
      <c r="B5" s="44">
        <v>5</v>
      </c>
      <c r="C5" s="44">
        <v>6</v>
      </c>
      <c r="D5" s="44">
        <v>7</v>
      </c>
      <c r="E5" s="44">
        <v>8</v>
      </c>
      <c r="F5" s="44">
        <v>9</v>
      </c>
      <c r="G5" s="44">
        <v>10</v>
      </c>
      <c r="H5" s="44">
        <v>11</v>
      </c>
    </row>
    <row r="6" spans="1:8" ht="58" customHeight="1">
      <c r="B6" s="28"/>
      <c r="C6" s="24"/>
      <c r="D6" s="25"/>
      <c r="E6" s="25"/>
      <c r="F6" s="25"/>
      <c r="G6" s="50" t="s">
        <v>15</v>
      </c>
      <c r="H6" s="29"/>
    </row>
    <row r="7" spans="1:8" ht="14" customHeight="1">
      <c r="B7" s="44">
        <v>12</v>
      </c>
      <c r="C7" s="44">
        <v>13</v>
      </c>
      <c r="D7" s="44">
        <v>14</v>
      </c>
      <c r="E7" s="44">
        <v>15</v>
      </c>
      <c r="F7" s="44">
        <v>16</v>
      </c>
      <c r="G7" s="44">
        <v>17</v>
      </c>
      <c r="H7" s="44">
        <v>18</v>
      </c>
    </row>
    <row r="8" spans="1:8" ht="58" customHeight="1">
      <c r="B8" s="28"/>
      <c r="C8" s="24"/>
      <c r="D8" s="25"/>
      <c r="E8" s="25"/>
      <c r="F8" s="25"/>
      <c r="G8" s="25"/>
      <c r="H8" s="29"/>
    </row>
    <row r="9" spans="1:8" ht="14" customHeight="1">
      <c r="B9" s="45">
        <v>19</v>
      </c>
      <c r="C9" s="45">
        <v>20</v>
      </c>
      <c r="D9" s="45">
        <v>21</v>
      </c>
      <c r="E9" s="45">
        <v>22</v>
      </c>
      <c r="F9" s="45">
        <v>23</v>
      </c>
      <c r="G9" s="45">
        <v>24</v>
      </c>
      <c r="H9" s="45">
        <v>25</v>
      </c>
    </row>
    <row r="10" spans="1:8" ht="58" customHeight="1">
      <c r="B10" s="28"/>
      <c r="C10" s="24"/>
      <c r="D10" s="25"/>
      <c r="E10" s="25"/>
      <c r="F10" s="25"/>
      <c r="G10" s="25"/>
      <c r="H10" s="29"/>
    </row>
    <row r="11" spans="1:8" ht="14" customHeight="1">
      <c r="B11" s="45">
        <v>26</v>
      </c>
      <c r="C11" s="45">
        <v>27</v>
      </c>
      <c r="D11" s="45">
        <v>28</v>
      </c>
      <c r="E11" s="45">
        <v>29</v>
      </c>
      <c r="F11" s="45">
        <v>30</v>
      </c>
      <c r="G11" s="45">
        <v>31</v>
      </c>
      <c r="H11" s="45"/>
    </row>
    <row r="12" spans="1:8" ht="58" customHeight="1">
      <c r="B12" s="28"/>
      <c r="C12" s="24"/>
      <c r="D12" s="25"/>
      <c r="E12" s="25"/>
      <c r="F12" s="24"/>
      <c r="G12" s="24"/>
      <c r="H12" s="29"/>
    </row>
    <row r="13" spans="1:8" ht="14" customHeight="1">
      <c r="B13" s="38" t="s">
        <v>8</v>
      </c>
      <c r="C13" s="39"/>
      <c r="D13" s="39"/>
      <c r="E13" s="39"/>
      <c r="F13" s="39"/>
      <c r="G13" s="39"/>
      <c r="H13" s="40"/>
    </row>
    <row r="14" spans="1:8" ht="58" customHeight="1" thickBot="1">
      <c r="B14" s="37"/>
      <c r="C14" s="33"/>
      <c r="D14" s="33"/>
      <c r="E14" s="33"/>
      <c r="F14" s="33"/>
      <c r="G14" s="33"/>
      <c r="H14" s="34"/>
    </row>
  </sheetData>
  <mergeCells count="3">
    <mergeCell ref="B1:H1"/>
    <mergeCell ref="B13:H13"/>
    <mergeCell ref="B14:H14"/>
  </mergeCells>
  <phoneticPr fontId="1" type="noConversion"/>
  <printOptions horizontalCentered="1"/>
  <pageMargins left="0.5" right="0.5" top="0.75" bottom="0.75"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zoomScale="125" zoomScaleNormal="125" zoomScalePageLayoutView="125" workbookViewId="0">
      <selection activeCell="D10" sqref="D10"/>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DATE(CalendarYear,6,1)</f>
        <v>41426</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v>30</v>
      </c>
      <c r="C3" s="5"/>
      <c r="D3" s="5"/>
      <c r="E3" s="5"/>
      <c r="F3" s="5"/>
      <c r="G3" s="43"/>
      <c r="H3" s="43">
        <v>1</v>
      </c>
    </row>
    <row r="4" spans="1:8" ht="58" customHeight="1">
      <c r="B4" s="28"/>
      <c r="C4" s="24"/>
      <c r="D4" s="25"/>
      <c r="E4" s="25"/>
      <c r="F4" s="25"/>
      <c r="G4" s="25"/>
      <c r="H4" s="29"/>
    </row>
    <row r="5" spans="1:8" ht="14" customHeight="1">
      <c r="B5" s="44">
        <v>2</v>
      </c>
      <c r="C5" s="44">
        <v>3</v>
      </c>
      <c r="D5" s="44">
        <v>4</v>
      </c>
      <c r="E5" s="44">
        <v>5</v>
      </c>
      <c r="F5" s="44">
        <v>6</v>
      </c>
      <c r="G5" s="44">
        <v>7</v>
      </c>
      <c r="H5" s="44">
        <v>8</v>
      </c>
    </row>
    <row r="6" spans="1:8" ht="58" customHeight="1">
      <c r="B6" s="28"/>
      <c r="C6" s="24"/>
      <c r="D6" s="25"/>
      <c r="E6" s="25"/>
      <c r="F6" s="25"/>
      <c r="G6" s="25"/>
      <c r="H6" s="29"/>
    </row>
    <row r="7" spans="1:8" ht="14" customHeight="1">
      <c r="B7" s="44">
        <v>9</v>
      </c>
      <c r="C7" s="44">
        <v>10</v>
      </c>
      <c r="D7" s="44">
        <v>11</v>
      </c>
      <c r="E7" s="44">
        <v>12</v>
      </c>
      <c r="F7" s="44">
        <v>13</v>
      </c>
      <c r="G7" s="44">
        <v>14</v>
      </c>
      <c r="H7" s="44">
        <v>15</v>
      </c>
    </row>
    <row r="8" spans="1:8" ht="58" customHeight="1">
      <c r="B8" s="28"/>
      <c r="C8" s="24"/>
      <c r="D8" s="25"/>
      <c r="E8" s="25"/>
      <c r="F8" s="25"/>
      <c r="G8" s="25"/>
      <c r="H8" s="29"/>
    </row>
    <row r="9" spans="1:8" ht="14" customHeight="1">
      <c r="B9" s="45">
        <v>16</v>
      </c>
      <c r="C9" s="45">
        <v>17</v>
      </c>
      <c r="D9" s="45">
        <v>18</v>
      </c>
      <c r="E9" s="45">
        <v>19</v>
      </c>
      <c r="F9" s="45">
        <v>20</v>
      </c>
      <c r="G9" s="45">
        <v>21</v>
      </c>
      <c r="H9" s="45">
        <v>22</v>
      </c>
    </row>
    <row r="10" spans="1:8" ht="58" customHeight="1">
      <c r="B10" s="28"/>
      <c r="C10" s="24"/>
      <c r="D10" s="25"/>
      <c r="E10" s="25"/>
      <c r="F10" s="25"/>
      <c r="G10" s="25"/>
      <c r="H10" s="29"/>
    </row>
    <row r="11" spans="1:8" ht="14" customHeight="1">
      <c r="B11" s="45">
        <v>23</v>
      </c>
      <c r="C11" s="45">
        <v>24</v>
      </c>
      <c r="D11" s="45">
        <v>25</v>
      </c>
      <c r="E11" s="45">
        <v>26</v>
      </c>
      <c r="F11" s="45">
        <v>27</v>
      </c>
      <c r="G11" s="45">
        <v>28</v>
      </c>
      <c r="H11" s="45">
        <v>29</v>
      </c>
    </row>
    <row r="12" spans="1:8" ht="58" customHeight="1">
      <c r="B12" s="28"/>
      <c r="C12" s="24"/>
      <c r="D12" s="25"/>
      <c r="E12" s="25"/>
      <c r="F12" s="24"/>
      <c r="G12" s="24"/>
      <c r="H12" s="29"/>
    </row>
    <row r="13" spans="1:8" ht="14" customHeight="1">
      <c r="B13" s="38" t="s">
        <v>8</v>
      </c>
      <c r="C13" s="39"/>
      <c r="D13" s="39"/>
      <c r="E13" s="39"/>
      <c r="F13" s="39"/>
      <c r="G13" s="39"/>
      <c r="H13" s="40"/>
    </row>
    <row r="14" spans="1:8" ht="58" customHeight="1" thickBot="1">
      <c r="B14" s="37"/>
      <c r="C14" s="33"/>
      <c r="D14" s="33"/>
      <c r="E14" s="33"/>
      <c r="F14" s="33"/>
      <c r="G14" s="33"/>
      <c r="H14" s="34"/>
    </row>
  </sheetData>
  <mergeCells count="3">
    <mergeCell ref="B1:H1"/>
    <mergeCell ref="B13:H13"/>
    <mergeCell ref="B14:H14"/>
  </mergeCells>
  <phoneticPr fontId="1" type="noConversion"/>
  <printOptions horizontalCentered="1"/>
  <pageMargins left="0.5" right="0.5" top="0.75" bottom="0.75"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DATE(CalendarYear,7,1)</f>
        <v>41456</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IF(AND(YEAR(JulSun1)=CalendarYear,MONTH(JulSun1)=7),JulSun1, "")</f>
        <v>#VALUE!</v>
      </c>
      <c r="C3" s="5" t="e">
        <f>IF(AND(YEAR(JulSun1+1)=CalendarYear,MONTH(JulSun1+1)=7),JulSun1+1, "")</f>
        <v>#VALUE!</v>
      </c>
      <c r="D3" s="5" t="e">
        <f>IF(AND(YEAR(JulSun1+2)=CalendarYear,MONTH(JulSun1+2)=7),JulSun1+2, "")</f>
        <v>#VALUE!</v>
      </c>
      <c r="E3" s="5" t="e">
        <f>IF(AND(YEAR(JulSun1+3)=CalendarYear,MONTH(JulSun1+3)=7),JulSun1+3, "")</f>
        <v>#VALUE!</v>
      </c>
      <c r="F3" s="5" t="e">
        <f>IF(AND(YEAR(JulSun1+4)=CalendarYear,MONTH(JulSun1+4)=7),JulSun1+4, "")</f>
        <v>#VALUE!</v>
      </c>
      <c r="G3" s="5" t="e">
        <f>IF(AND(YEAR(JulSun1+5)=CalendarYear,MONTH(JulSun1+5)=7),JulSun1+5, "")</f>
        <v>#VALUE!</v>
      </c>
      <c r="H3" s="10" t="e">
        <f>IF(AND(YEAR(JulSun1+6)=CalendarYear,MONTH(JulSun1+6)=7),JulSun1+6, "")</f>
        <v>#VALUE!</v>
      </c>
    </row>
    <row r="4" spans="1:8" ht="58" customHeight="1">
      <c r="B4" s="28"/>
      <c r="C4" s="24"/>
      <c r="D4" s="25"/>
      <c r="E4" s="25"/>
      <c r="F4" s="25"/>
      <c r="G4" s="25"/>
      <c r="H4" s="29"/>
    </row>
    <row r="5" spans="1:8" ht="14" customHeight="1">
      <c r="B5" s="11" t="e">
        <f>IF(AND(YEAR(JulSun1+7)=CalendarYear,MONTH(JulSun1+7)=7),JulSun1+7, "")</f>
        <v>#VALUE!</v>
      </c>
      <c r="C5" s="5" t="e">
        <f>IF(AND(YEAR(JulSun1+8)=CalendarYear,MONTH(JulSun1+8)=7),JulSun1+8, "")</f>
        <v>#VALUE!</v>
      </c>
      <c r="D5" s="5" t="e">
        <f>IF(AND(YEAR(JulSun1+9)=CalendarYear,MONTH(JulSun1+9)=7),JulSun1+9, "")</f>
        <v>#VALUE!</v>
      </c>
      <c r="E5" s="5" t="e">
        <f>IF(AND(YEAR(JulSun1+10)=CalendarYear,MONTH(JulSun1+10)=7),JulSun1+10, "")</f>
        <v>#VALUE!</v>
      </c>
      <c r="F5" s="5" t="e">
        <f>IF(AND(YEAR(JulSun1+11)=CalendarYear,MONTH(JulSun1+11)=7),JulSun1+11, "")</f>
        <v>#VALUE!</v>
      </c>
      <c r="G5" s="5" t="e">
        <f>IF(AND(YEAR(JulSun1+12)=CalendarYear,MONTH(JulSun1+12)=7),JulSun1+12,"")</f>
        <v>#VALUE!</v>
      </c>
      <c r="H5" s="10" t="e">
        <f>IF(AND(YEAR(JulSun1+13)=CalendarYear,MONTH(JulSun1+13)=7),JulSun1+13, "")</f>
        <v>#VALUE!</v>
      </c>
    </row>
    <row r="6" spans="1:8" ht="58" customHeight="1">
      <c r="B6" s="28"/>
      <c r="C6" s="24"/>
      <c r="D6" s="25"/>
      <c r="E6" s="25"/>
      <c r="F6" s="25"/>
      <c r="G6" s="25"/>
      <c r="H6" s="29"/>
    </row>
    <row r="7" spans="1:8" ht="14" customHeight="1">
      <c r="B7" s="11" t="e">
        <f>IF(AND(YEAR(JulSun1+14)=CalendarYear,MONTH(JulSun1+14)=7),JulSun1+14, "")</f>
        <v>#VALUE!</v>
      </c>
      <c r="C7" s="5" t="e">
        <f>IF(AND(YEAR(JulSun1+15)=CalendarYear,MONTH(JulSun1+15)=7),JulSun1+15, "")</f>
        <v>#VALUE!</v>
      </c>
      <c r="D7" s="5" t="e">
        <f>IF(AND(YEAR(JulSun1+16)=CalendarYear,MONTH(JulSun1+16)=7),JulSun1+16, "")</f>
        <v>#VALUE!</v>
      </c>
      <c r="E7" s="5" t="e">
        <f>IF(AND(YEAR(JulSun1+17)=CalendarYear,MONTH(JulSun1+17)=7),JulSun1+17, "")</f>
        <v>#VALUE!</v>
      </c>
      <c r="F7" s="5" t="e">
        <f>IF(AND(YEAR(JulSun1+18)=CalendarYear,MONTH(JulSun1+18)=7),JulSun1+18, "")</f>
        <v>#VALUE!</v>
      </c>
      <c r="G7" s="5" t="e">
        <f>IF(AND(YEAR(JulSun1+19)=CalendarYear,MONTH(JulSun1+19)=7),JulSun1+19, "")</f>
        <v>#VALUE!</v>
      </c>
      <c r="H7" s="10" t="e">
        <f>IF(AND(YEAR(JulSun1+20)=CalendarYear,MONTH(JulSun1+20)=7),JulSun1+20, "")</f>
        <v>#VALUE!</v>
      </c>
    </row>
    <row r="8" spans="1:8" ht="58" customHeight="1">
      <c r="B8" s="28"/>
      <c r="C8" s="24"/>
      <c r="D8" s="25"/>
      <c r="E8" s="25"/>
      <c r="F8" s="25"/>
      <c r="G8" s="25"/>
      <c r="H8" s="29"/>
    </row>
    <row r="9" spans="1:8" ht="14" customHeight="1">
      <c r="B9" s="12" t="e">
        <f>IF(AND(YEAR(JulSun1+21)=CalendarYear,MONTH(JulSun1+21)=7),JulSun1+21, "")</f>
        <v>#VALUE!</v>
      </c>
      <c r="C9" s="6" t="e">
        <f>IF(AND(YEAR(JulSun1+22)=CalendarYear,MONTH(JulSun1+22)=7),JulSun1+22, "")</f>
        <v>#VALUE!</v>
      </c>
      <c r="D9" s="6" t="e">
        <f>IF(AND(YEAR(JulSun1+23)=CalendarYear,MONTH(JulSun1+23)=7),JulSun1+23, "")</f>
        <v>#VALUE!</v>
      </c>
      <c r="E9" s="6" t="e">
        <f>IF(AND(YEAR(JulSun1+24)=CalendarYear,MONTH(JulSun1+24)=7),JulSun1+24, "")</f>
        <v>#VALUE!</v>
      </c>
      <c r="F9" s="6" t="e">
        <f>IF(AND(YEAR(JulSun1+25)=CalendarYear,MONTH(JulSun1+25)=7),JulSun1+25, "")</f>
        <v>#VALUE!</v>
      </c>
      <c r="G9" s="6" t="e">
        <f>IF(AND(YEAR(JulSun1+26)=CalendarYear,MONTH(JulSun1+26)=7),JulSun1+26, "")</f>
        <v>#VALUE!</v>
      </c>
      <c r="H9" s="13" t="e">
        <f>IF(AND(YEAR(JulSun1+27)=CalendarYear,MONTH(JulSun1+27)=7),JulSun1+27, "")</f>
        <v>#VALUE!</v>
      </c>
    </row>
    <row r="10" spans="1:8" ht="58" customHeight="1">
      <c r="B10" s="28"/>
      <c r="C10" s="24"/>
      <c r="D10" s="25"/>
      <c r="E10" s="25"/>
      <c r="F10" s="25"/>
      <c r="G10" s="25"/>
      <c r="H10" s="29"/>
    </row>
    <row r="11" spans="1:8" ht="14" customHeight="1">
      <c r="B11" s="12" t="e">
        <f>IF(AND(YEAR(JulSun1+28)=CalendarYear,MONTH(JulSun1+28)=7),JulSun1+28, "")</f>
        <v>#VALUE!</v>
      </c>
      <c r="C11" s="6" t="e">
        <f>IF(AND(YEAR(JulSun1+29)=CalendarYear,MONTH(JulSun1+29)=7),JulSun1+29, "")</f>
        <v>#VALUE!</v>
      </c>
      <c r="D11" s="6" t="e">
        <f>IF(AND(YEAR(JulSun1+30)=CalendarYear,MONTH(JulSun1+30)=7),JulSun1+30, "")</f>
        <v>#VALUE!</v>
      </c>
      <c r="E11" s="6" t="e">
        <f>IF(AND(YEAR(JulSun1+31)=CalendarYear,MONTH(JulSun1+31)=7),JulSun1+31, "")</f>
        <v>#VALUE!</v>
      </c>
      <c r="F11" s="6" t="e">
        <f>IF(AND(YEAR(JulSun1+32)=CalendarYear,MONTH(JulSun1+32)=7),JulSun1+32, "")</f>
        <v>#VALUE!</v>
      </c>
      <c r="G11" s="6" t="e">
        <f>IF(AND(YEAR(JulSun1+33)=CalendarYear,MONTH(JulSun1+33)=7),JulSun1+33, "")</f>
        <v>#VALUE!</v>
      </c>
      <c r="H11" s="13" t="e">
        <f>IF(AND(YEAR(JulSun1+34)=CalendarYear,MONTH(JulSun1+34)=7),JulSun1+34, "")</f>
        <v>#VALUE!</v>
      </c>
    </row>
    <row r="12" spans="1:8" ht="58" customHeight="1">
      <c r="B12" s="28"/>
      <c r="C12" s="24"/>
      <c r="D12" s="25"/>
      <c r="E12" s="25"/>
      <c r="F12" s="24"/>
      <c r="G12" s="24"/>
      <c r="H12" s="29"/>
    </row>
    <row r="13" spans="1:8" ht="14" customHeight="1">
      <c r="B13" s="27" t="e">
        <f>IF(AND(YEAR(JulSun1+35)=CalendarYear,MONTH(JulSun1+35)=7),JulSun1+35, "")</f>
        <v>#VALUE!</v>
      </c>
      <c r="C13" s="23" t="e">
        <f>IF(AND(YEAR(JulSun1+36)=CalendarYear,MONTH(JulSun1+36)=7),JulSun1+36, "")</f>
        <v>#VALUE!</v>
      </c>
      <c r="D13" s="35" t="s">
        <v>8</v>
      </c>
      <c r="E13" s="35"/>
      <c r="F13" s="35"/>
      <c r="G13" s="35"/>
      <c r="H13" s="36"/>
    </row>
    <row r="14" spans="1:8" ht="58" customHeight="1" thickBot="1">
      <c r="B14" s="30"/>
      <c r="C14" s="26"/>
      <c r="D14" s="32"/>
      <c r="E14" s="33"/>
      <c r="F14" s="33"/>
      <c r="G14" s="33"/>
      <c r="H14" s="34"/>
    </row>
  </sheetData>
  <mergeCells count="3">
    <mergeCell ref="B1:H1"/>
    <mergeCell ref="D13:H13"/>
    <mergeCell ref="D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DATE(CalendarYear,8,1)</f>
        <v>41487</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IF(AND(YEAR(AugSun1)=CalendarYear,MONTH(AugSun1)=8),AugSun1, "")</f>
        <v>#VALUE!</v>
      </c>
      <c r="C3" s="5" t="e">
        <f>IF(AND(YEAR(AugSun1+1)=CalendarYear,MONTH(AugSun1+1)=8),AugSun1+1, "")</f>
        <v>#VALUE!</v>
      </c>
      <c r="D3" s="5" t="e">
        <f>IF(AND(YEAR(AugSun1+2)=CalendarYear,MONTH(AugSun1+2)=8),AugSun1+2, "")</f>
        <v>#VALUE!</v>
      </c>
      <c r="E3" s="5" t="e">
        <f>IF(AND(YEAR(AugSun1+3)=CalendarYear,MONTH(AugSun1+3)=8),AugSun1+3, "")</f>
        <v>#VALUE!</v>
      </c>
      <c r="F3" s="5" t="e">
        <f>IF(AND(YEAR(AugSun1+4)=CalendarYear,MONTH(AugSun1+4)=8),AugSun1+4, "")</f>
        <v>#VALUE!</v>
      </c>
      <c r="G3" s="5" t="e">
        <f>IF(AND(YEAR(AugSun1+5)=CalendarYear,MONTH(AugSun1+5)=8),AugSun1+5, "")</f>
        <v>#VALUE!</v>
      </c>
      <c r="H3" s="10" t="e">
        <f>IF(AND(YEAR(AugSun1+6)=CalendarYear,MONTH(AugSun1+6)=8),AugSun1+6, "")</f>
        <v>#VALUE!</v>
      </c>
    </row>
    <row r="4" spans="1:8" ht="58" customHeight="1">
      <c r="B4" s="28"/>
      <c r="C4" s="24"/>
      <c r="D4" s="25"/>
      <c r="E4" s="25"/>
      <c r="F4" s="25"/>
      <c r="G4" s="25"/>
      <c r="H4" s="29"/>
    </row>
    <row r="5" spans="1:8" ht="14" customHeight="1">
      <c r="B5" s="11" t="e">
        <f>IF(AND(YEAR(AugSun1+7)=CalendarYear,MONTH(AugSun1+7)=8),AugSun1+7, "")</f>
        <v>#VALUE!</v>
      </c>
      <c r="C5" s="5" t="e">
        <f>IF(AND(YEAR(AugSun1+8)=CalendarYear,MONTH(AugSun1+8)=8),AugSun1+8, "")</f>
        <v>#VALUE!</v>
      </c>
      <c r="D5" s="5" t="e">
        <f>IF(AND(YEAR(AugSun1+9)=CalendarYear,MONTH(AugSun1+9)=8),AugSun1+9, "")</f>
        <v>#VALUE!</v>
      </c>
      <c r="E5" s="5" t="e">
        <f>IF(AND(YEAR(AugSun1+10)=CalendarYear,MONTH(AugSun1+10)=8),AugSun1+10, "")</f>
        <v>#VALUE!</v>
      </c>
      <c r="F5" s="5" t="e">
        <f>IF(AND(YEAR(AugSun1+11)=CalendarYear,MONTH(AugSun1+11)=8),AugSun1+11, "")</f>
        <v>#VALUE!</v>
      </c>
      <c r="G5" s="5" t="e">
        <f>IF(AND(YEAR(AugSun1+12)=CalendarYear,MONTH(AugSun1+12)=8),AugSun1+12,"")</f>
        <v>#VALUE!</v>
      </c>
      <c r="H5" s="10" t="e">
        <f>IF(AND(YEAR(AugSun1+13)=CalendarYear,MONTH(AugSun1+13)=8),AugSun1+13, "")</f>
        <v>#VALUE!</v>
      </c>
    </row>
    <row r="6" spans="1:8" ht="58" customHeight="1">
      <c r="B6" s="28"/>
      <c r="C6" s="24"/>
      <c r="D6" s="25"/>
      <c r="E6" s="25"/>
      <c r="F6" s="25"/>
      <c r="G6" s="25"/>
      <c r="H6" s="29"/>
    </row>
    <row r="7" spans="1:8" ht="14" customHeight="1">
      <c r="B7" s="11" t="e">
        <f>IF(AND(YEAR(AugSun1+14)=CalendarYear,MONTH(AugSun1+14)=8),AugSun1+14, "")</f>
        <v>#VALUE!</v>
      </c>
      <c r="C7" s="5" t="e">
        <f>IF(AND(YEAR(AugSun1+15)=CalendarYear,MONTH(AugSun1+15)=8),AugSun1+15, "")</f>
        <v>#VALUE!</v>
      </c>
      <c r="D7" s="5" t="e">
        <f>IF(AND(YEAR(AugSun1+16)=CalendarYear,MONTH(AugSun1+16)=8),AugSun1+16, "")</f>
        <v>#VALUE!</v>
      </c>
      <c r="E7" s="5" t="e">
        <f>IF(AND(YEAR(AugSun1+17)=CalendarYear,MONTH(AugSun1+17)=8),AugSun1+17, "")</f>
        <v>#VALUE!</v>
      </c>
      <c r="F7" s="5" t="e">
        <f>IF(AND(YEAR(AugSun1+18)=CalendarYear,MONTH(AugSun1+18)=8),AugSun1+18, "")</f>
        <v>#VALUE!</v>
      </c>
      <c r="G7" s="5" t="e">
        <f>IF(AND(YEAR(AugSun1+19)=CalendarYear,MONTH(AugSun1+19)=8),AugSun1+19, "")</f>
        <v>#VALUE!</v>
      </c>
      <c r="H7" s="10" t="e">
        <f>IF(AND(YEAR(AugSun1+20)=CalendarYear,MONTH(AugSun1+20)=8),AugSun1+20, "")</f>
        <v>#VALUE!</v>
      </c>
    </row>
    <row r="8" spans="1:8" ht="58" customHeight="1">
      <c r="B8" s="28"/>
      <c r="C8" s="24"/>
      <c r="D8" s="25"/>
      <c r="E8" s="25"/>
      <c r="F8" s="25"/>
      <c r="G8" s="25"/>
      <c r="H8" s="29"/>
    </row>
    <row r="9" spans="1:8" ht="14" customHeight="1">
      <c r="B9" s="12" t="e">
        <f>IF(AND(YEAR(AugSun1+21)=CalendarYear,MONTH(AugSun1+21)=8),AugSun1+21, "")</f>
        <v>#VALUE!</v>
      </c>
      <c r="C9" s="6" t="e">
        <f>IF(AND(YEAR(AugSun1+22)=CalendarYear,MONTH(AugSun1+22)=8),AugSun1+22, "")</f>
        <v>#VALUE!</v>
      </c>
      <c r="D9" s="6" t="e">
        <f>IF(AND(YEAR(AugSun1+23)=CalendarYear,MONTH(AugSun1+23)=8),AugSun1+23, "")</f>
        <v>#VALUE!</v>
      </c>
      <c r="E9" s="6" t="e">
        <f>IF(AND(YEAR(AugSun1+24)=CalendarYear,MONTH(AugSun1+24)=8),AugSun1+24, "")</f>
        <v>#VALUE!</v>
      </c>
      <c r="F9" s="6" t="e">
        <f>IF(AND(YEAR(AugSun1+25)=CalendarYear,MONTH(AugSun1+25)=8),AugSun1+25, "")</f>
        <v>#VALUE!</v>
      </c>
      <c r="G9" s="6" t="e">
        <f>IF(AND(YEAR(AugSun1+26)=CalendarYear,MONTH(AugSun1+26)=8),AugSun1+26, "")</f>
        <v>#VALUE!</v>
      </c>
      <c r="H9" s="13" t="e">
        <f>IF(AND(YEAR(AugSun1+27)=CalendarYear,MONTH(AugSun1+27)=8),AugSun1+27, "")</f>
        <v>#VALUE!</v>
      </c>
    </row>
    <row r="10" spans="1:8" ht="58" customHeight="1">
      <c r="B10" s="28"/>
      <c r="C10" s="24"/>
      <c r="D10" s="25"/>
      <c r="E10" s="25"/>
      <c r="F10" s="25"/>
      <c r="G10" s="25"/>
      <c r="H10" s="29"/>
    </row>
    <row r="11" spans="1:8" ht="14" customHeight="1">
      <c r="B11" s="12" t="e">
        <f>IF(AND(YEAR(AugSun1+28)=CalendarYear,MONTH(AugSun1+28)=8),AugSun1+28, "")</f>
        <v>#VALUE!</v>
      </c>
      <c r="C11" s="6" t="e">
        <f>IF(AND(YEAR(AugSun1+29)=CalendarYear,MONTH(AugSun1+29)=8),AugSun1+29, "")</f>
        <v>#VALUE!</v>
      </c>
      <c r="D11" s="6" t="e">
        <f>IF(AND(YEAR(AugSun1+30)=CalendarYear,MONTH(AugSun1+30)=8),AugSun1+30, "")</f>
        <v>#VALUE!</v>
      </c>
      <c r="E11" s="6" t="e">
        <f>IF(AND(YEAR(AugSun1+31)=CalendarYear,MONTH(AugSun1+31)=8),AugSun1+31, "")</f>
        <v>#VALUE!</v>
      </c>
      <c r="F11" s="6" t="e">
        <f>IF(AND(YEAR(AugSun1+32)=CalendarYear,MONTH(AugSun1+32)=8),AugSun1+32, "")</f>
        <v>#VALUE!</v>
      </c>
      <c r="G11" s="6" t="e">
        <f>IF(AND(YEAR(AugSun1+33)=CalendarYear,MONTH(AugSun1+33)=8),AugSun1+33, "")</f>
        <v>#VALUE!</v>
      </c>
      <c r="H11" s="13" t="e">
        <f>IF(AND(YEAR(AugSun1+34)=CalendarYear,MONTH(AugSun1+34)=8),AugSun1+34, "")</f>
        <v>#VALUE!</v>
      </c>
    </row>
    <row r="12" spans="1:8" ht="58" customHeight="1">
      <c r="B12" s="28"/>
      <c r="C12" s="24"/>
      <c r="D12" s="25"/>
      <c r="E12" s="25"/>
      <c r="F12" s="24"/>
      <c r="G12" s="24"/>
      <c r="H12" s="29"/>
    </row>
    <row r="13" spans="1:8" ht="14" customHeight="1">
      <c r="B13" s="27" t="e">
        <f>IF(AND(YEAR(AugSun1+35)=CalendarYear,MONTH(AugSun1+35)=8),AugSun1+35, "")</f>
        <v>#VALUE!</v>
      </c>
      <c r="C13" s="23" t="e">
        <f>IF(AND(YEAR(AugSun1+36)=CalendarYear,MONTH(AugSun1+36)=8),AugSun1+36, "")</f>
        <v>#VALUE!</v>
      </c>
      <c r="D13" s="35" t="s">
        <v>8</v>
      </c>
      <c r="E13" s="35"/>
      <c r="F13" s="35"/>
      <c r="G13" s="35"/>
      <c r="H13" s="36"/>
    </row>
    <row r="14" spans="1:8" ht="58" customHeight="1" thickBot="1">
      <c r="B14" s="30"/>
      <c r="C14" s="26"/>
      <c r="D14" s="32"/>
      <c r="E14" s="33"/>
      <c r="F14" s="33"/>
      <c r="G14" s="33"/>
      <c r="H14" s="34"/>
    </row>
  </sheetData>
  <mergeCells count="3">
    <mergeCell ref="B1:H1"/>
    <mergeCell ref="D13:H13"/>
    <mergeCell ref="D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DATE(CalendarYear,9,1)</f>
        <v>41518</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IF(AND(YEAR(SepSun1)=CalendarYear,MONTH(SepSun1)=9),SepSun1, "")</f>
        <v>#VALUE!</v>
      </c>
      <c r="C3" s="5" t="e">
        <f>IF(AND(YEAR(SepSun1+1)=CalendarYear,MONTH(SepSun1+1)=9),SepSun1+1, "")</f>
        <v>#VALUE!</v>
      </c>
      <c r="D3" s="5" t="e">
        <f>IF(AND(YEAR(SepSun1+2)=CalendarYear,MONTH(SepSun1+2)=9),SepSun1+2, "")</f>
        <v>#VALUE!</v>
      </c>
      <c r="E3" s="5" t="e">
        <f>IF(AND(YEAR(SepSun1+3)=CalendarYear,MONTH(SepSun1+3)=9),SepSun1+3, "")</f>
        <v>#VALUE!</v>
      </c>
      <c r="F3" s="5" t="e">
        <f>IF(AND(YEAR(SepSun1+4)=CalendarYear,MONTH(SepSun1+4)=9),SepSun1+4, "")</f>
        <v>#VALUE!</v>
      </c>
      <c r="G3" s="5" t="e">
        <f>IF(AND(YEAR(SepSun1+5)=CalendarYear,MONTH(SepSun1+5)=9),SepSun1+5, "")</f>
        <v>#VALUE!</v>
      </c>
      <c r="H3" s="10" t="e">
        <f>IF(AND(YEAR(SepSun1+6)=CalendarYear,MONTH(SepSun1+6)=9),SepSun1+6, "")</f>
        <v>#VALUE!</v>
      </c>
    </row>
    <row r="4" spans="1:8" ht="58" customHeight="1">
      <c r="B4" s="28"/>
      <c r="C4" s="24"/>
      <c r="D4" s="25"/>
      <c r="E4" s="25"/>
      <c r="F4" s="25"/>
      <c r="G4" s="25"/>
      <c r="H4" s="29"/>
    </row>
    <row r="5" spans="1:8" ht="14" customHeight="1">
      <c r="B5" s="11" t="e">
        <f>IF(AND(YEAR(SepSun1+7)=CalendarYear,MONTH(SepSun1+7)=9),SepSun1+7, "")</f>
        <v>#VALUE!</v>
      </c>
      <c r="C5" s="5" t="e">
        <f>IF(AND(YEAR(SepSun1+8)=CalendarYear,MONTH(SepSun1+8)=9),SepSun1+8, "")</f>
        <v>#VALUE!</v>
      </c>
      <c r="D5" s="5" t="e">
        <f>IF(AND(YEAR(SepSun1+9)=CalendarYear,MONTH(SepSun1+9)=9),SepSun1+9, "")</f>
        <v>#VALUE!</v>
      </c>
      <c r="E5" s="5" t="e">
        <f>IF(AND(YEAR(SepSun1+10)=CalendarYear,MONTH(SepSun1+10)=9),SepSun1+10, "")</f>
        <v>#VALUE!</v>
      </c>
      <c r="F5" s="5" t="e">
        <f>IF(AND(YEAR(SepSun1+11)=CalendarYear,MONTH(SepSun1+11)=9),SepSun1+11, "")</f>
        <v>#VALUE!</v>
      </c>
      <c r="G5" s="5" t="e">
        <f>IF(AND(YEAR(SepSun1+12)=CalendarYear,MONTH(SepSun1+12)=9),SepSun1+12,"")</f>
        <v>#VALUE!</v>
      </c>
      <c r="H5" s="10" t="e">
        <f>IF(AND(YEAR(SepSun1+13)=CalendarYear,MONTH(SepSun1+13)=9),SepSun1+13, "")</f>
        <v>#VALUE!</v>
      </c>
    </row>
    <row r="6" spans="1:8" ht="58" customHeight="1">
      <c r="B6" s="28"/>
      <c r="C6" s="24"/>
      <c r="D6" s="25"/>
      <c r="E6" s="25"/>
      <c r="F6" s="25"/>
      <c r="G6" s="25"/>
      <c r="H6" s="29"/>
    </row>
    <row r="7" spans="1:8" ht="14" customHeight="1">
      <c r="B7" s="11" t="e">
        <f>IF(AND(YEAR(SepSun1+14)=CalendarYear,MONTH(SepSun1+14)=9),SepSun1+14, "")</f>
        <v>#VALUE!</v>
      </c>
      <c r="C7" s="5" t="e">
        <f>IF(AND(YEAR(SepSun1+15)=CalendarYear,MONTH(SepSun1+15)=9),SepSun1+15, "")</f>
        <v>#VALUE!</v>
      </c>
      <c r="D7" s="5" t="e">
        <f>IF(AND(YEAR(SepSun1+16)=CalendarYear,MONTH(SepSun1+16)=9),SepSun1+16, "")</f>
        <v>#VALUE!</v>
      </c>
      <c r="E7" s="5" t="e">
        <f>IF(AND(YEAR(SepSun1+17)=CalendarYear,MONTH(SepSun1+17)=9),SepSun1+17, "")</f>
        <v>#VALUE!</v>
      </c>
      <c r="F7" s="5" t="e">
        <f>IF(AND(YEAR(SepSun1+18)=CalendarYear,MONTH(SepSun1+18)=9),SepSun1+18, "")</f>
        <v>#VALUE!</v>
      </c>
      <c r="G7" s="5" t="e">
        <f>IF(AND(YEAR(SepSun1+19)=CalendarYear,MONTH(SepSun1+19)=9),SepSun1+19, "")</f>
        <v>#VALUE!</v>
      </c>
      <c r="H7" s="10" t="e">
        <f>IF(AND(YEAR(SepSun1+20)=CalendarYear,MONTH(SepSun1+20)=9),SepSun1+20, "")</f>
        <v>#VALUE!</v>
      </c>
    </row>
    <row r="8" spans="1:8" ht="58" customHeight="1">
      <c r="B8" s="28"/>
      <c r="C8" s="24"/>
      <c r="D8" s="25"/>
      <c r="E8" s="25"/>
      <c r="F8" s="25"/>
      <c r="G8" s="25"/>
      <c r="H8" s="29"/>
    </row>
    <row r="9" spans="1:8" ht="14" customHeight="1">
      <c r="B9" s="12" t="e">
        <f>IF(AND(YEAR(SepSun1+21)=CalendarYear,MONTH(SepSun1+21)=9),SepSun1+21, "")</f>
        <v>#VALUE!</v>
      </c>
      <c r="C9" s="6" t="e">
        <f>IF(AND(YEAR(SepSun1+22)=CalendarYear,MONTH(SepSun1+22)=9),SepSun1+22, "")</f>
        <v>#VALUE!</v>
      </c>
      <c r="D9" s="6" t="e">
        <f>IF(AND(YEAR(SepSun1+23)=CalendarYear,MONTH(SepSun1+23)=9),SepSun1+23, "")</f>
        <v>#VALUE!</v>
      </c>
      <c r="E9" s="6" t="e">
        <f>IF(AND(YEAR(SepSun1+24)=CalendarYear,MONTH(SepSun1+24)=9),SepSun1+24, "")</f>
        <v>#VALUE!</v>
      </c>
      <c r="F9" s="6" t="e">
        <f>IF(AND(YEAR(SepSun1+25)=CalendarYear,MONTH(SepSun1+25)=9),SepSun1+25, "")</f>
        <v>#VALUE!</v>
      </c>
      <c r="G9" s="6" t="e">
        <f>IF(AND(YEAR(SepSun1+26)=CalendarYear,MONTH(SepSun1+26)=9),SepSun1+26, "")</f>
        <v>#VALUE!</v>
      </c>
      <c r="H9" s="13" t="e">
        <f>IF(AND(YEAR(SepSun1+27)=CalendarYear,MONTH(SepSun1+27)=9),SepSun1+27, "")</f>
        <v>#VALUE!</v>
      </c>
    </row>
    <row r="10" spans="1:8" ht="58" customHeight="1">
      <c r="B10" s="28"/>
      <c r="C10" s="24"/>
      <c r="D10" s="25"/>
      <c r="E10" s="25"/>
      <c r="F10" s="25"/>
      <c r="G10" s="25"/>
      <c r="H10" s="29"/>
    </row>
    <row r="11" spans="1:8" ht="14" customHeight="1">
      <c r="B11" s="12" t="e">
        <f>IF(AND(YEAR(SepSun1+28)=CalendarYear,MONTH(SepSun1+28)=9),SepSun1+28, "")</f>
        <v>#VALUE!</v>
      </c>
      <c r="C11" s="6" t="e">
        <f>IF(AND(YEAR(SepSun1+29)=CalendarYear,MONTH(SepSun1+29)=9),SepSun1+29, "")</f>
        <v>#VALUE!</v>
      </c>
      <c r="D11" s="6" t="e">
        <f>IF(AND(YEAR(SepSun1+30)=CalendarYear,MONTH(SepSun1+30)=9),SepSun1+30, "")</f>
        <v>#VALUE!</v>
      </c>
      <c r="E11" s="6" t="e">
        <f>IF(AND(YEAR(SepSun1+31)=CalendarYear,MONTH(SepSun1+31)=9),SepSun1+31, "")</f>
        <v>#VALUE!</v>
      </c>
      <c r="F11" s="6" t="e">
        <f>IF(AND(YEAR(SepSun1+32)=CalendarYear,MONTH(SepSun1+32)=9),SepSun1+32, "")</f>
        <v>#VALUE!</v>
      </c>
      <c r="G11" s="6" t="e">
        <f>IF(AND(YEAR(SepSun1+33)=CalendarYear,MONTH(SepSun1+33)=9),SepSun1+33, "")</f>
        <v>#VALUE!</v>
      </c>
      <c r="H11" s="13" t="e">
        <f>IF(AND(YEAR(SepSun1+34)=CalendarYear,MONTH(SepSun1+34)=9),SepSun1+34, "")</f>
        <v>#VALUE!</v>
      </c>
    </row>
    <row r="12" spans="1:8" ht="58" customHeight="1">
      <c r="B12" s="28"/>
      <c r="C12" s="24"/>
      <c r="D12" s="25"/>
      <c r="E12" s="25"/>
      <c r="F12" s="24"/>
      <c r="G12" s="24"/>
      <c r="H12" s="29"/>
    </row>
    <row r="13" spans="1:8" ht="14" customHeight="1">
      <c r="B13" s="27" t="e">
        <f>IF(AND(YEAR(SepSun1+35)=CalendarYear,MONTH(SepSun1+35)=9),SepSun1+35, "")</f>
        <v>#VALUE!</v>
      </c>
      <c r="C13" s="35" t="s">
        <v>8</v>
      </c>
      <c r="D13" s="35"/>
      <c r="E13" s="35"/>
      <c r="F13" s="35"/>
      <c r="G13" s="35"/>
      <c r="H13" s="36"/>
    </row>
    <row r="14" spans="1:8" ht="58" customHeight="1" thickBot="1">
      <c r="B14" s="30"/>
      <c r="C14" s="32"/>
      <c r="D14" s="33"/>
      <c r="E14" s="33"/>
      <c r="F14" s="33"/>
      <c r="G14" s="33"/>
      <c r="H14" s="34"/>
    </row>
  </sheetData>
  <mergeCells count="3">
    <mergeCell ref="B1:H1"/>
    <mergeCell ref="C13:H13"/>
    <mergeCell ref="C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DATE(CalendarYear,10,1)</f>
        <v>41548</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IF(AND(YEAR(OctSun1)=CalendarYear,MONTH(OctSun1)=10),OctSun1, "")</f>
        <v>#VALUE!</v>
      </c>
      <c r="C3" s="5" t="e">
        <f>IF(AND(YEAR(OctSun1+1)=CalendarYear,MONTH(OctSun1+1)=10),OctSun1+1, "")</f>
        <v>#VALUE!</v>
      </c>
      <c r="D3" s="5" t="e">
        <f>IF(AND(YEAR(OctSun1+2)=CalendarYear,MONTH(OctSun1+2)=10),OctSun1+2, "")</f>
        <v>#VALUE!</v>
      </c>
      <c r="E3" s="5" t="e">
        <f>IF(AND(YEAR(OctSun1+3)=CalendarYear,MONTH(OctSun1+3)=10),OctSun1+3, "")</f>
        <v>#VALUE!</v>
      </c>
      <c r="F3" s="5" t="e">
        <f>IF(AND(YEAR(OctSun1+4)=CalendarYear,MONTH(OctSun1+4)=10),OctSun1+4, "")</f>
        <v>#VALUE!</v>
      </c>
      <c r="G3" s="5" t="e">
        <f>IF(AND(YEAR(OctSun1+5)=CalendarYear,MONTH(OctSun1+5)=10),OctSun1+5, "")</f>
        <v>#VALUE!</v>
      </c>
      <c r="H3" s="10" t="e">
        <f>IF(AND(YEAR(OctSun1+6)=CalendarYear,MONTH(OctSun1+6)=10),OctSun1+6, "")</f>
        <v>#VALUE!</v>
      </c>
    </row>
    <row r="4" spans="1:8" ht="58" customHeight="1">
      <c r="B4" s="28"/>
      <c r="C4" s="24"/>
      <c r="D4" s="25"/>
      <c r="E4" s="25"/>
      <c r="F4" s="25"/>
      <c r="G4" s="25"/>
      <c r="H4" s="29"/>
    </row>
    <row r="5" spans="1:8" ht="14" customHeight="1">
      <c r="B5" s="11" t="e">
        <f>IF(AND(YEAR(OctSun1+7)=CalendarYear,MONTH(OctSun1+7)=10),OctSun1+7, "")</f>
        <v>#VALUE!</v>
      </c>
      <c r="C5" s="5" t="e">
        <f>IF(AND(YEAR(OctSun1+8)=CalendarYear,MONTH(OctSun1+8)=10),OctSun1+8, "")</f>
        <v>#VALUE!</v>
      </c>
      <c r="D5" s="5" t="e">
        <f>IF(AND(YEAR(OctSun1+9)=CalendarYear,MONTH(OctSun1+9)=10),OctSun1+9, "")</f>
        <v>#VALUE!</v>
      </c>
      <c r="E5" s="5" t="e">
        <f>IF(AND(YEAR(OctSun1+10)=CalendarYear,MONTH(OctSun1+10)=10),OctSun1+10, "")</f>
        <v>#VALUE!</v>
      </c>
      <c r="F5" s="5" t="e">
        <f>IF(AND(YEAR(OctSun1+11)=CalendarYear,MONTH(OctSun1+11)=10),OctSun1+11, "")</f>
        <v>#VALUE!</v>
      </c>
      <c r="G5" s="5" t="e">
        <f>IF(AND(YEAR(OctSun1+12)=CalendarYear,MONTH(OctSun1+12)=10),OctSun1+12,"")</f>
        <v>#VALUE!</v>
      </c>
      <c r="H5" s="10" t="e">
        <f>IF(AND(YEAR(OctSun1+13)=CalendarYear,MONTH(OctSun1+13)=10),OctSun1+13, "")</f>
        <v>#VALUE!</v>
      </c>
    </row>
    <row r="6" spans="1:8" ht="58" customHeight="1">
      <c r="B6" s="28"/>
      <c r="C6" s="24"/>
      <c r="D6" s="25"/>
      <c r="E6" s="25"/>
      <c r="F6" s="25"/>
      <c r="G6" s="25"/>
      <c r="H6" s="29"/>
    </row>
    <row r="7" spans="1:8" ht="14" customHeight="1">
      <c r="B7" s="11" t="e">
        <f>IF(AND(YEAR(OctSun1+14)=CalendarYear,MONTH(OctSun1+14)=10),OctSun1+14, "")</f>
        <v>#VALUE!</v>
      </c>
      <c r="C7" s="5" t="e">
        <f>IF(AND(YEAR(OctSun1+15)=CalendarYear,MONTH(OctSun1+15)=10),OctSun1+15, "")</f>
        <v>#VALUE!</v>
      </c>
      <c r="D7" s="5" t="e">
        <f>IF(AND(YEAR(OctSun1+16)=CalendarYear,MONTH(OctSun1+16)=10),OctSun1+16, "")</f>
        <v>#VALUE!</v>
      </c>
      <c r="E7" s="5" t="e">
        <f>IF(AND(YEAR(OctSun1+17)=CalendarYear,MONTH(OctSun1+17)=10),OctSun1+17, "")</f>
        <v>#VALUE!</v>
      </c>
      <c r="F7" s="5" t="e">
        <f>IF(AND(YEAR(OctSun1+18)=CalendarYear,MONTH(OctSun1+18)=10),OctSun1+18, "")</f>
        <v>#VALUE!</v>
      </c>
      <c r="G7" s="5" t="e">
        <f>IF(AND(YEAR(OctSun1+19)=CalendarYear,MONTH(OctSun1+19)=10),OctSun1+19, "")</f>
        <v>#VALUE!</v>
      </c>
      <c r="H7" s="10" t="e">
        <f>IF(AND(YEAR(OctSun1+20)=CalendarYear,MONTH(OctSun1+20)=10),OctSun1+20, "")</f>
        <v>#VALUE!</v>
      </c>
    </row>
    <row r="8" spans="1:8" ht="58" customHeight="1">
      <c r="B8" s="28"/>
      <c r="C8" s="24"/>
      <c r="D8" s="25"/>
      <c r="E8" s="25"/>
      <c r="F8" s="25"/>
      <c r="G8" s="25"/>
      <c r="H8" s="29"/>
    </row>
    <row r="9" spans="1:8" ht="14" customHeight="1">
      <c r="B9" s="12" t="e">
        <f>IF(AND(YEAR(OctSun1+21)=CalendarYear,MONTH(OctSun1+21)=10),OctSun1+21, "")</f>
        <v>#VALUE!</v>
      </c>
      <c r="C9" s="6" t="e">
        <f>IF(AND(YEAR(OctSun1+22)=CalendarYear,MONTH(OctSun1+22)=10),OctSun1+22, "")</f>
        <v>#VALUE!</v>
      </c>
      <c r="D9" s="6" t="e">
        <f>IF(AND(YEAR(OctSun1+23)=CalendarYear,MONTH(OctSun1+23)=10),OctSun1+23, "")</f>
        <v>#VALUE!</v>
      </c>
      <c r="E9" s="6" t="e">
        <f>IF(AND(YEAR(OctSun1+24)=CalendarYear,MONTH(OctSun1+24)=10),OctSun1+24, "")</f>
        <v>#VALUE!</v>
      </c>
      <c r="F9" s="6" t="e">
        <f>IF(AND(YEAR(OctSun1+25)=CalendarYear,MONTH(OctSun1+25)=10),OctSun1+25, "")</f>
        <v>#VALUE!</v>
      </c>
      <c r="G9" s="6" t="e">
        <f>IF(AND(YEAR(OctSun1+26)=CalendarYear,MONTH(OctSun1+26)=10),OctSun1+26, "")</f>
        <v>#VALUE!</v>
      </c>
      <c r="H9" s="13" t="e">
        <f>IF(AND(YEAR(OctSun1+27)=CalendarYear,MONTH(OctSun1+27)=10),OctSun1+27, "")</f>
        <v>#VALUE!</v>
      </c>
    </row>
    <row r="10" spans="1:8" ht="58" customHeight="1">
      <c r="B10" s="28"/>
      <c r="C10" s="24"/>
      <c r="D10" s="25"/>
      <c r="E10" s="25"/>
      <c r="F10" s="25"/>
      <c r="G10" s="25"/>
      <c r="H10" s="29"/>
    </row>
    <row r="11" spans="1:8" ht="14" customHeight="1">
      <c r="B11" s="12" t="e">
        <f>IF(AND(YEAR(OctSun1+28)=CalendarYear,MONTH(OctSun1+28)=10),OctSun1+28, "")</f>
        <v>#VALUE!</v>
      </c>
      <c r="C11" s="6" t="e">
        <f>IF(AND(YEAR(OctSun1+29)=CalendarYear,MONTH(OctSun1+29)=10),OctSun1+29, "")</f>
        <v>#VALUE!</v>
      </c>
      <c r="D11" s="6" t="e">
        <f>IF(AND(YEAR(OctSun1+30)=CalendarYear,MONTH(OctSun1+30)=10),OctSun1+30, "")</f>
        <v>#VALUE!</v>
      </c>
      <c r="E11" s="6" t="e">
        <f>IF(AND(YEAR(OctSun1+31)=CalendarYear,MONTH(OctSun1+31)=10),OctSun1+31, "")</f>
        <v>#VALUE!</v>
      </c>
      <c r="F11" s="6" t="e">
        <f>IF(AND(YEAR(OctSun1+32)=CalendarYear,MONTH(OctSun1+32)=10),OctSun1+32, "")</f>
        <v>#VALUE!</v>
      </c>
      <c r="G11" s="6" t="e">
        <f>IF(AND(YEAR(OctSun1+33)=CalendarYear,MONTH(OctSun1+33)=10),OctSun1+33, "")</f>
        <v>#VALUE!</v>
      </c>
      <c r="H11" s="13" t="e">
        <f>IF(AND(YEAR(OctSun1+34)=CalendarYear,MONTH(OctSun1+34)=10),OctSun1+34, "")</f>
        <v>#VALUE!</v>
      </c>
    </row>
    <row r="12" spans="1:8" ht="58" customHeight="1">
      <c r="B12" s="28"/>
      <c r="C12" s="24"/>
      <c r="D12" s="25"/>
      <c r="E12" s="25"/>
      <c r="F12" s="24"/>
      <c r="G12" s="24"/>
      <c r="H12" s="29"/>
    </row>
    <row r="13" spans="1:8" ht="14" customHeight="1">
      <c r="B13" s="27" t="e">
        <f>IF(AND(YEAR(OctSun1+35)=CalendarYear,MONTH(OctSun1+35)=10),OctSun1+35, "")</f>
        <v>#VALUE!</v>
      </c>
      <c r="C13" s="23" t="e">
        <f>IF(AND(YEAR(OctSun1+36)=CalendarYear,MONTH(OctSun1+36)=10),OctSun1+36, "")</f>
        <v>#VALUE!</v>
      </c>
      <c r="D13" s="35" t="s">
        <v>8</v>
      </c>
      <c r="E13" s="35"/>
      <c r="F13" s="35"/>
      <c r="G13" s="35"/>
      <c r="H13" s="36"/>
    </row>
    <row r="14" spans="1:8" ht="58" customHeight="1" thickBot="1">
      <c r="B14" s="30"/>
      <c r="C14" s="26"/>
      <c r="D14" s="32"/>
      <c r="E14" s="33"/>
      <c r="F14" s="33"/>
      <c r="G14" s="33"/>
      <c r="H14" s="34"/>
    </row>
  </sheetData>
  <mergeCells count="3">
    <mergeCell ref="B1:H1"/>
    <mergeCell ref="D13:H13"/>
    <mergeCell ref="D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DATE(CalendarYear,11,1)</f>
        <v>41579</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IF(AND(YEAR(NovSun1)=CalendarYear,MONTH(NovSun1)=11),NovSun1, "")</f>
        <v>#VALUE!</v>
      </c>
      <c r="C3" s="5" t="e">
        <f>IF(AND(YEAR(NovSun1+1)=CalendarYear,MONTH(NovSun1+1)=11),NovSun1+1, "")</f>
        <v>#VALUE!</v>
      </c>
      <c r="D3" s="5" t="e">
        <f>IF(AND(YEAR(NovSun1+2)=CalendarYear,MONTH(NovSun1+2)=11),NovSun1+2, "")</f>
        <v>#VALUE!</v>
      </c>
      <c r="E3" s="5" t="e">
        <f>IF(AND(YEAR(NovSun1+3)=CalendarYear,MONTH(NovSun1+3)=11),NovSun1+3, "")</f>
        <v>#VALUE!</v>
      </c>
      <c r="F3" s="5" t="e">
        <f>IF(AND(YEAR(NovSun1+4)=CalendarYear,MONTH(NovSun1+4)=11),NovSun1+4, "")</f>
        <v>#VALUE!</v>
      </c>
      <c r="G3" s="5" t="e">
        <f>IF(AND(YEAR(NovSun1+5)=CalendarYear,MONTH(NovSun1+5)=11),NovSun1+5, "")</f>
        <v>#VALUE!</v>
      </c>
      <c r="H3" s="10" t="e">
        <f>IF(AND(YEAR(NovSun1+6)=CalendarYear,MONTH(NovSun1+6)=11),NovSun1+6, "")</f>
        <v>#VALUE!</v>
      </c>
    </row>
    <row r="4" spans="1:8" ht="58" customHeight="1">
      <c r="B4" s="28"/>
      <c r="C4" s="24"/>
      <c r="D4" s="25"/>
      <c r="E4" s="25"/>
      <c r="F4" s="25"/>
      <c r="G4" s="25"/>
      <c r="H4" s="29"/>
    </row>
    <row r="5" spans="1:8" ht="14" customHeight="1">
      <c r="B5" s="11" t="e">
        <f>IF(AND(YEAR(NovSun1+7)=CalendarYear,MONTH(NovSun1+7)=11),NovSun1+7, "")</f>
        <v>#VALUE!</v>
      </c>
      <c r="C5" s="5" t="e">
        <f>IF(AND(YEAR(NovSun1+8)=CalendarYear,MONTH(NovSun1+8)=11),NovSun1+8, "")</f>
        <v>#VALUE!</v>
      </c>
      <c r="D5" s="5" t="e">
        <f>IF(AND(YEAR(NovSun1+9)=CalendarYear,MONTH(NovSun1+9)=11),NovSun1+9, "")</f>
        <v>#VALUE!</v>
      </c>
      <c r="E5" s="5" t="e">
        <f>IF(AND(YEAR(NovSun1+10)=CalendarYear,MONTH(NovSun1+10)=11),NovSun1+10, "")</f>
        <v>#VALUE!</v>
      </c>
      <c r="F5" s="5" t="e">
        <f>IF(AND(YEAR(NovSun1+11)=CalendarYear,MONTH(NovSun1+11)=11),NovSun1+11, "")</f>
        <v>#VALUE!</v>
      </c>
      <c r="G5" s="5" t="e">
        <f>IF(AND(YEAR(NovSun1+12)=CalendarYear,MONTH(NovSun1+12)=11),NovSun1+12,"")</f>
        <v>#VALUE!</v>
      </c>
      <c r="H5" s="10" t="e">
        <f>IF(AND(YEAR(NovSun1+13)=CalendarYear,MONTH(NovSun1+13)=11),NovSun1+13, "")</f>
        <v>#VALUE!</v>
      </c>
    </row>
    <row r="6" spans="1:8" ht="58" customHeight="1">
      <c r="B6" s="28"/>
      <c r="C6" s="24"/>
      <c r="D6" s="25"/>
      <c r="E6" s="25"/>
      <c r="F6" s="25"/>
      <c r="G6" s="25"/>
      <c r="H6" s="29"/>
    </row>
    <row r="7" spans="1:8" ht="14" customHeight="1">
      <c r="B7" s="11" t="e">
        <f>IF(AND(YEAR(NovSun1+14)=CalendarYear,MONTH(NovSun1+14)=11),NovSun1+14, "")</f>
        <v>#VALUE!</v>
      </c>
      <c r="C7" s="5" t="e">
        <f>IF(AND(YEAR(NovSun1+15)=CalendarYear,MONTH(NovSun1+15)=11),NovSun1+15, "")</f>
        <v>#VALUE!</v>
      </c>
      <c r="D7" s="5" t="e">
        <f>IF(AND(YEAR(NovSun1+16)=CalendarYear,MONTH(NovSun1+16)=11),NovSun1+16, "")</f>
        <v>#VALUE!</v>
      </c>
      <c r="E7" s="5" t="e">
        <f>IF(AND(YEAR(NovSun1+17)=CalendarYear,MONTH(NovSun1+17)=11),NovSun1+17, "")</f>
        <v>#VALUE!</v>
      </c>
      <c r="F7" s="5" t="e">
        <f>IF(AND(YEAR(NovSun1+18)=CalendarYear,MONTH(NovSun1+18)=11),NovSun1+18, "")</f>
        <v>#VALUE!</v>
      </c>
      <c r="G7" s="5" t="e">
        <f>IF(AND(YEAR(NovSun1+19)=CalendarYear,MONTH(NovSun1+19)=11),NovSun1+19, "")</f>
        <v>#VALUE!</v>
      </c>
      <c r="H7" s="10" t="e">
        <f>IF(AND(YEAR(NovSun1+20)=CalendarYear,MONTH(NovSun1+20)=11),NovSun1+20, "")</f>
        <v>#VALUE!</v>
      </c>
    </row>
    <row r="8" spans="1:8" ht="58" customHeight="1">
      <c r="B8" s="28"/>
      <c r="C8" s="24"/>
      <c r="D8" s="25"/>
      <c r="E8" s="25"/>
      <c r="F8" s="25"/>
      <c r="G8" s="25"/>
      <c r="H8" s="29"/>
    </row>
    <row r="9" spans="1:8" ht="14" customHeight="1">
      <c r="B9" s="12" t="e">
        <f>IF(AND(YEAR(NovSun1+21)=CalendarYear,MONTH(NovSun1+21)=11),NovSun1+21, "")</f>
        <v>#VALUE!</v>
      </c>
      <c r="C9" s="6" t="e">
        <f>IF(AND(YEAR(NovSun1+22)=CalendarYear,MONTH(NovSun1+22)=11),NovSun1+22, "")</f>
        <v>#VALUE!</v>
      </c>
      <c r="D9" s="6" t="e">
        <f>IF(AND(YEAR(NovSun1+23)=CalendarYear,MONTH(NovSun1+23)=11),NovSun1+23, "")</f>
        <v>#VALUE!</v>
      </c>
      <c r="E9" s="6" t="e">
        <f>IF(AND(YEAR(NovSun1+24)=CalendarYear,MONTH(NovSun1+24)=11),NovSun1+24, "")</f>
        <v>#VALUE!</v>
      </c>
      <c r="F9" s="6" t="e">
        <f>IF(AND(YEAR(NovSun1+25)=CalendarYear,MONTH(NovSun1+25)=11),NovSun1+25, "")</f>
        <v>#VALUE!</v>
      </c>
      <c r="G9" s="6" t="e">
        <f>IF(AND(YEAR(NovSun1+26)=CalendarYear,MONTH(NovSun1+26)=11),NovSun1+26, "")</f>
        <v>#VALUE!</v>
      </c>
      <c r="H9" s="13" t="e">
        <f>IF(AND(YEAR(NovSun1+27)=CalendarYear,MONTH(NovSun1+27)=11),NovSun1+27, "")</f>
        <v>#VALUE!</v>
      </c>
    </row>
    <row r="10" spans="1:8" ht="58" customHeight="1">
      <c r="B10" s="28"/>
      <c r="C10" s="24"/>
      <c r="D10" s="25"/>
      <c r="E10" s="25"/>
      <c r="F10" s="25"/>
      <c r="G10" s="25"/>
      <c r="H10" s="29"/>
    </row>
    <row r="11" spans="1:8" ht="14" customHeight="1">
      <c r="B11" s="12" t="e">
        <f>IF(AND(YEAR(NovSun1+28)=CalendarYear,MONTH(NovSun1+28)=11),NovSun1+28, "")</f>
        <v>#VALUE!</v>
      </c>
      <c r="C11" s="6" t="e">
        <f>IF(AND(YEAR(NovSun1+29)=CalendarYear,MONTH(NovSun1+29)=11),NovSun1+29, "")</f>
        <v>#VALUE!</v>
      </c>
      <c r="D11" s="6" t="e">
        <f>IF(AND(YEAR(NovSun1+30)=CalendarYear,MONTH(NovSun1+30)=11),NovSun1+30, "")</f>
        <v>#VALUE!</v>
      </c>
      <c r="E11" s="6" t="e">
        <f>IF(AND(YEAR(NovSun1+31)=CalendarYear,MONTH(NovSun1+31)=11),NovSun1+31, "")</f>
        <v>#VALUE!</v>
      </c>
      <c r="F11" s="6" t="e">
        <f>IF(AND(YEAR(NovSun1+32)=CalendarYear,MONTH(NovSun1+32)=11),NovSun1+32, "")</f>
        <v>#VALUE!</v>
      </c>
      <c r="G11" s="6" t="e">
        <f>IF(AND(YEAR(NovSun1+33)=CalendarYear,MONTH(NovSun1+33)=11),NovSun1+33, "")</f>
        <v>#VALUE!</v>
      </c>
      <c r="H11" s="13" t="e">
        <f>IF(AND(YEAR(NovSun1+34)=CalendarYear,MONTH(NovSun1+34)=11),NovSun1+34, "")</f>
        <v>#VALUE!</v>
      </c>
    </row>
    <row r="12" spans="1:8" ht="58" customHeight="1">
      <c r="B12" s="28"/>
      <c r="C12" s="24"/>
      <c r="D12" s="25"/>
      <c r="E12" s="25"/>
      <c r="F12" s="24"/>
      <c r="G12" s="24"/>
      <c r="H12" s="29"/>
    </row>
    <row r="13" spans="1:8" ht="14" customHeight="1">
      <c r="B13" s="27" t="e">
        <f>IF(AND(YEAR(NovSun1+35)=CalendarYear,MONTH(NovSun1+35)=11),NovSun1+35, "")</f>
        <v>#VALUE!</v>
      </c>
      <c r="C13" s="41" t="s">
        <v>8</v>
      </c>
      <c r="D13" s="41"/>
      <c r="E13" s="41"/>
      <c r="F13" s="41"/>
      <c r="G13" s="41"/>
      <c r="H13" s="42"/>
    </row>
    <row r="14" spans="1:8" ht="58" customHeight="1" thickBot="1">
      <c r="B14" s="30"/>
      <c r="C14" s="32"/>
      <c r="D14" s="33"/>
      <c r="E14" s="33"/>
      <c r="F14" s="33"/>
      <c r="G14" s="33"/>
      <c r="H14" s="34"/>
    </row>
  </sheetData>
  <mergeCells count="3">
    <mergeCell ref="B1:H1"/>
    <mergeCell ref="C13:H13"/>
    <mergeCell ref="C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4"/>
  <sheetViews>
    <sheetView showGridLines="0" workbookViewId="0">
      <selection activeCell="B1" sqref="B1:H1"/>
    </sheetView>
  </sheetViews>
  <sheetFormatPr baseColWidth="10" defaultColWidth="8.7109375" defaultRowHeight="13" x14ac:dyDescent="0"/>
  <cols>
    <col min="1" max="1" width="2.42578125" style="1" customWidth="1"/>
    <col min="2" max="8" width="17.5703125" style="4" customWidth="1"/>
    <col min="9" max="16384" width="8.7109375" style="4"/>
  </cols>
  <sheetData>
    <row r="1" spans="1:8" s="1" customFormat="1" ht="59.25" customHeight="1" thickBot="1">
      <c r="B1" s="31">
        <f>DATE(CalendarYear,12,1)</f>
        <v>41609</v>
      </c>
      <c r="C1" s="31"/>
      <c r="D1" s="31"/>
      <c r="E1" s="31"/>
      <c r="F1" s="31"/>
      <c r="G1" s="31"/>
      <c r="H1" s="31"/>
    </row>
    <row r="2" spans="1:8" s="3" customFormat="1" ht="21.75" customHeight="1">
      <c r="A2" s="2"/>
      <c r="B2" s="17" t="s">
        <v>0</v>
      </c>
      <c r="C2" s="18" t="s">
        <v>1</v>
      </c>
      <c r="D2" s="18" t="s">
        <v>2</v>
      </c>
      <c r="E2" s="18" t="s">
        <v>3</v>
      </c>
      <c r="F2" s="18" t="s">
        <v>4</v>
      </c>
      <c r="G2" s="18" t="s">
        <v>5</v>
      </c>
      <c r="H2" s="19" t="s">
        <v>6</v>
      </c>
    </row>
    <row r="3" spans="1:8" ht="14" customHeight="1">
      <c r="B3" s="9" t="e">
        <f>IF(AND(YEAR(DecSun1)=CalendarYear,MONTH(DecSun1)=12),DecSun1, "")</f>
        <v>#VALUE!</v>
      </c>
      <c r="C3" s="5" t="e">
        <f>IF(AND(YEAR(DecSun1+1)=CalendarYear,MONTH(DecSun1+1)=12),DecSun1+1, "")</f>
        <v>#VALUE!</v>
      </c>
      <c r="D3" s="5" t="e">
        <f>IF(AND(YEAR(DecSun1+2)=CalendarYear,MONTH(DecSun1+2)=12),DecSun1+2, "")</f>
        <v>#VALUE!</v>
      </c>
      <c r="E3" s="5" t="e">
        <f>IF(AND(YEAR(DecSun1+3)=CalendarYear,MONTH(DecSun1+3)=12),DecSun1+3, "")</f>
        <v>#VALUE!</v>
      </c>
      <c r="F3" s="5" t="e">
        <f>IF(AND(YEAR(DecSun1+4)=CalendarYear,MONTH(DecSun1+4)=12),DecSun1+4, "")</f>
        <v>#VALUE!</v>
      </c>
      <c r="G3" s="5" t="e">
        <f>IF(AND(YEAR(DecSun1+5)=CalendarYear,MONTH(DecSun1+5)=12),DecSun1+5, "")</f>
        <v>#VALUE!</v>
      </c>
      <c r="H3" s="10" t="e">
        <f>IF(AND(YEAR(DecSun1+6)=CalendarYear,MONTH(DecSun1+6)=12),DecSun1+6, "")</f>
        <v>#VALUE!</v>
      </c>
    </row>
    <row r="4" spans="1:8" ht="58" customHeight="1">
      <c r="B4" s="28"/>
      <c r="C4" s="24"/>
      <c r="D4" s="25"/>
      <c r="E4" s="25"/>
      <c r="F4" s="25"/>
      <c r="G4" s="25"/>
      <c r="H4" s="29"/>
    </row>
    <row r="5" spans="1:8" ht="14" customHeight="1">
      <c r="B5" s="11" t="e">
        <f>IF(AND(YEAR(DecSun1+7)=CalendarYear,MONTH(DecSun1+7)=12),DecSun1+7, "")</f>
        <v>#VALUE!</v>
      </c>
      <c r="C5" s="5" t="e">
        <f>IF(AND(YEAR(DecSun1+8)=CalendarYear,MONTH(DecSun1+8)=12),DecSun1+8, "")</f>
        <v>#VALUE!</v>
      </c>
      <c r="D5" s="5" t="e">
        <f>IF(AND(YEAR(DecSun1+9)=CalendarYear,MONTH(DecSun1+9)=12),DecSun1+9, "")</f>
        <v>#VALUE!</v>
      </c>
      <c r="E5" s="5" t="e">
        <f>IF(AND(YEAR(DecSun1+10)=CalendarYear,MONTH(DecSun1+10)=12),DecSun1+10, "")</f>
        <v>#VALUE!</v>
      </c>
      <c r="F5" s="5" t="e">
        <f>IF(AND(YEAR(DecSun1+11)=CalendarYear,MONTH(DecSun1+11)=12),DecSun1+11, "")</f>
        <v>#VALUE!</v>
      </c>
      <c r="G5" s="5" t="e">
        <f>IF(AND(YEAR(DecSun1+12)=CalendarYear,MONTH(DecSun1+12)=12),DecSun1+12,"")</f>
        <v>#VALUE!</v>
      </c>
      <c r="H5" s="10" t="e">
        <f>IF(AND(YEAR(DecSun1+13)=CalendarYear,MONTH(DecSun1+13)=12),DecSun1+13, "")</f>
        <v>#VALUE!</v>
      </c>
    </row>
    <row r="6" spans="1:8" ht="58" customHeight="1">
      <c r="B6" s="28"/>
      <c r="C6" s="24"/>
      <c r="D6" s="25"/>
      <c r="E6" s="25"/>
      <c r="F6" s="25"/>
      <c r="G6" s="25"/>
      <c r="H6" s="29"/>
    </row>
    <row r="7" spans="1:8" ht="14" customHeight="1">
      <c r="B7" s="11" t="e">
        <f>IF(AND(YEAR(DecSun1+14)=CalendarYear,MONTH(DecSun1+14)=12),DecSun1+14, "")</f>
        <v>#VALUE!</v>
      </c>
      <c r="C7" s="5" t="e">
        <f>IF(AND(YEAR(DecSun1+15)=CalendarYear,MONTH(DecSun1+15)=12),DecSun1+15, "")</f>
        <v>#VALUE!</v>
      </c>
      <c r="D7" s="5" t="e">
        <f>IF(AND(YEAR(DecSun1+16)=CalendarYear,MONTH(DecSun1+16)=12),DecSun1+16, "")</f>
        <v>#VALUE!</v>
      </c>
      <c r="E7" s="5" t="e">
        <f>IF(AND(YEAR(DecSun1+17)=CalendarYear,MONTH(DecSun1+17)=12),DecSun1+17, "")</f>
        <v>#VALUE!</v>
      </c>
      <c r="F7" s="5" t="e">
        <f>IF(AND(YEAR(DecSun1+18)=CalendarYear,MONTH(DecSun1+18)=12),DecSun1+18, "")</f>
        <v>#VALUE!</v>
      </c>
      <c r="G7" s="5" t="e">
        <f>IF(AND(YEAR(DecSun1+19)=CalendarYear,MONTH(DecSun1+19)=12),DecSun1+19, "")</f>
        <v>#VALUE!</v>
      </c>
      <c r="H7" s="10" t="e">
        <f>IF(AND(YEAR(DecSun1+20)=CalendarYear,MONTH(DecSun1+20)=12),DecSun1+20, "")</f>
        <v>#VALUE!</v>
      </c>
    </row>
    <row r="8" spans="1:8" ht="58" customHeight="1">
      <c r="B8" s="28"/>
      <c r="C8" s="24"/>
      <c r="D8" s="25"/>
      <c r="E8" s="25"/>
      <c r="F8" s="25"/>
      <c r="G8" s="25"/>
      <c r="H8" s="29"/>
    </row>
    <row r="9" spans="1:8" ht="14" customHeight="1">
      <c r="B9" s="12" t="e">
        <f>IF(AND(YEAR(DecSun1+21)=CalendarYear,MONTH(DecSun1+21)=12),DecSun1+21, "")</f>
        <v>#VALUE!</v>
      </c>
      <c r="C9" s="6" t="e">
        <f>IF(AND(YEAR(DecSun1+22)=CalendarYear,MONTH(DecSun1+22)=12),DecSun1+22, "")</f>
        <v>#VALUE!</v>
      </c>
      <c r="D9" s="6" t="e">
        <f>IF(AND(YEAR(DecSun1+23)=CalendarYear,MONTH(DecSun1+23)=12),DecSun1+23, "")</f>
        <v>#VALUE!</v>
      </c>
      <c r="E9" s="6" t="e">
        <f>IF(AND(YEAR(DecSun1+24)=CalendarYear,MONTH(DecSun1+24)=12),DecSun1+24, "")</f>
        <v>#VALUE!</v>
      </c>
      <c r="F9" s="6" t="e">
        <f>IF(AND(YEAR(DecSun1+25)=CalendarYear,MONTH(DecSun1+25)=12),DecSun1+25, "")</f>
        <v>#VALUE!</v>
      </c>
      <c r="G9" s="6" t="e">
        <f>IF(AND(YEAR(DecSun1+26)=CalendarYear,MONTH(DecSun1+26)=12),DecSun1+26, "")</f>
        <v>#VALUE!</v>
      </c>
      <c r="H9" s="13" t="e">
        <f>IF(AND(YEAR(DecSun1+27)=CalendarYear,MONTH(DecSun1+27)=12),DecSun1+27, "")</f>
        <v>#VALUE!</v>
      </c>
    </row>
    <row r="10" spans="1:8" ht="58" customHeight="1">
      <c r="B10" s="28"/>
      <c r="C10" s="24"/>
      <c r="D10" s="25"/>
      <c r="E10" s="25"/>
      <c r="F10" s="25"/>
      <c r="G10" s="25"/>
      <c r="H10" s="29"/>
    </row>
    <row r="11" spans="1:8" ht="14" customHeight="1">
      <c r="B11" s="12" t="e">
        <f>IF(AND(YEAR(DecSun1+28)=CalendarYear,MONTH(DecSun1+28)=12),DecSun1+28, "")</f>
        <v>#VALUE!</v>
      </c>
      <c r="C11" s="6" t="e">
        <f>IF(AND(YEAR(DecSun1+29)=CalendarYear,MONTH(DecSun1+29)=12),DecSun1+29, "")</f>
        <v>#VALUE!</v>
      </c>
      <c r="D11" s="6" t="e">
        <f>IF(AND(YEAR(DecSun1+30)=CalendarYear,MONTH(DecSun1+30)=12),DecSun1+30, "")</f>
        <v>#VALUE!</v>
      </c>
      <c r="E11" s="6" t="e">
        <f>IF(AND(YEAR(DecSun1+31)=CalendarYear,MONTH(DecSun1+31)=12),DecSun1+31, "")</f>
        <v>#VALUE!</v>
      </c>
      <c r="F11" s="6" t="e">
        <f>IF(AND(YEAR(DecSun1+32)=CalendarYear,MONTH(DecSun1+32)=12),DecSun1+32, "")</f>
        <v>#VALUE!</v>
      </c>
      <c r="G11" s="6" t="e">
        <f>IF(AND(YEAR(DecSun1+33)=CalendarYear,MONTH(DecSun1+33)=12),DecSun1+33, "")</f>
        <v>#VALUE!</v>
      </c>
      <c r="H11" s="13" t="e">
        <f>IF(AND(YEAR(DecSun1+34)=CalendarYear,MONTH(DecSun1+34)=12),DecSun1+34, "")</f>
        <v>#VALUE!</v>
      </c>
    </row>
    <row r="12" spans="1:8" ht="58" customHeight="1">
      <c r="B12" s="28"/>
      <c r="C12" s="24"/>
      <c r="D12" s="25"/>
      <c r="E12" s="25"/>
      <c r="F12" s="24"/>
      <c r="G12" s="24"/>
      <c r="H12" s="29"/>
    </row>
    <row r="13" spans="1:8" ht="14" customHeight="1">
      <c r="B13" s="27" t="e">
        <f>IF(AND(YEAR(DecSun1+35)=CalendarYear,MONTH(DecSun1+35)=12),DecSun1+35, "")</f>
        <v>#VALUE!</v>
      </c>
      <c r="C13" s="23" t="e">
        <f>IF(AND(YEAR(DecSun1+36)=CalendarYear,MONTH(DecSun1+36)=12),DecSun1+36, "")</f>
        <v>#VALUE!</v>
      </c>
      <c r="D13" s="35" t="s">
        <v>8</v>
      </c>
      <c r="E13" s="35"/>
      <c r="F13" s="35"/>
      <c r="G13" s="35"/>
      <c r="H13" s="36"/>
    </row>
    <row r="14" spans="1:8" ht="58" customHeight="1" thickBot="1">
      <c r="B14" s="30"/>
      <c r="C14" s="26"/>
      <c r="D14" s="32"/>
      <c r="E14" s="33"/>
      <c r="F14" s="33"/>
      <c r="G14" s="33"/>
      <c r="H14" s="34"/>
    </row>
  </sheetData>
  <mergeCells count="3">
    <mergeCell ref="B1:H1"/>
    <mergeCell ref="D13:H13"/>
    <mergeCell ref="D14:H14"/>
  </mergeCells>
  <phoneticPr fontId="1" type="noConversion"/>
  <printOptions horizontalCentered="1"/>
  <pageMargins left="0.5" right="0.5" top="0.75" bottom="0.75" header="0.5" footer="0.5"/>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
  <sheetViews>
    <sheetView workbookViewId="0"/>
  </sheetViews>
  <sheetFormatPr baseColWidth="10" defaultColWidth="8.7109375" defaultRowHeight="13" x14ac:dyDescent="0"/>
  <cols>
    <col min="1" max="1" width="10.42578125" style="4" customWidth="1"/>
    <col min="2" max="2" width="9.5703125" style="4" customWidth="1"/>
    <col min="3" max="3" width="9.7109375" style="4" customWidth="1"/>
    <col min="4" max="16384" width="8.7109375" style="4"/>
  </cols>
  <sheetData>
    <row r="1" spans="1:3" ht="14">
      <c r="A1" s="20" t="s">
        <v>7</v>
      </c>
      <c r="B1" s="21"/>
    </row>
    <row r="2" spans="1:3" ht="14">
      <c r="A2" s="21">
        <v>2010</v>
      </c>
      <c r="B2" s="21"/>
    </row>
    <row r="3" spans="1:3" ht="14">
      <c r="A3" s="21">
        <v>2011</v>
      </c>
      <c r="B3" s="21"/>
    </row>
    <row r="4" spans="1:3" ht="14">
      <c r="A4" s="21">
        <v>2012</v>
      </c>
      <c r="B4" s="21"/>
    </row>
    <row r="5" spans="1:3" ht="14">
      <c r="A5" s="21">
        <v>2013</v>
      </c>
      <c r="B5" s="21"/>
    </row>
    <row r="6" spans="1:3" ht="14">
      <c r="A6" s="21">
        <v>2014</v>
      </c>
      <c r="B6" s="21"/>
    </row>
    <row r="7" spans="1:3" ht="14">
      <c r="A7" s="21">
        <v>2015</v>
      </c>
      <c r="B7" s="21"/>
    </row>
    <row r="8" spans="1:3" ht="14">
      <c r="A8" s="22">
        <v>2016</v>
      </c>
      <c r="B8" s="21"/>
    </row>
    <row r="9" spans="1:3" ht="14">
      <c r="A9" s="22">
        <v>2017</v>
      </c>
      <c r="B9" s="21"/>
    </row>
    <row r="10" spans="1:3" ht="14">
      <c r="A10" s="22"/>
      <c r="B10" s="21"/>
    </row>
    <row r="11" spans="1:3" ht="14">
      <c r="A11" s="21"/>
      <c r="B11" s="21"/>
    </row>
    <row r="12" spans="1:3" ht="14">
      <c r="A12" s="21"/>
      <c r="B12" s="21"/>
    </row>
  </sheetData>
  <phoneticPr fontId="1" type="noConversion"/>
  <pageMargins left="0.7" right="0.7" top="0.75" bottom="0.75" header="0.3" footer="0.3"/>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Jan</vt:lpstr>
      <vt:lpstr>Feb</vt:lpstr>
      <vt:lpstr>Mar</vt:lpstr>
      <vt:lpstr>Apr</vt:lpstr>
      <vt:lpstr>May</vt:lpstr>
      <vt:lpstr>Jun</vt:lpstr>
      <vt:lpstr>Jul</vt:lpstr>
      <vt:lpstr>Aug</vt:lpstr>
      <vt:lpstr>Sep</vt:lpstr>
      <vt:lpstr>Oct</vt:lpstr>
      <vt:lpstr>Nov</vt:lpstr>
      <vt:lpstr>Dec</vt:lpstr>
      <vt:lpstr>Lookup 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p:lastModifiedBy>
  <cp:lastPrinted>2010-04-09T00:59:34Z</cp:lastPrinted>
  <dcterms:created xsi:type="dcterms:W3CDTF">2001-05-02T15:52:45Z</dcterms:created>
  <dcterms:modified xsi:type="dcterms:W3CDTF">2013-02-27T03:48:59Z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TC102851621033</vt:lpwstr>
  </property>
</Properties>
</file>