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BA_stat" sheetId="1" r:id="rId1"/>
    <sheet name="DM_stat" sheetId="2" r:id="rId2"/>
    <sheet name="DM_per_area_clean" sheetId="3" r:id="rId3"/>
    <sheet name="DM_literatur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 l="1"/>
  <c r="E57" i="1"/>
  <c r="F57" i="1"/>
  <c r="G57" i="1"/>
  <c r="D58" i="1"/>
  <c r="E58" i="1"/>
  <c r="F58" i="1"/>
  <c r="G58" i="1"/>
  <c r="E56" i="1"/>
  <c r="F56" i="1"/>
  <c r="G56" i="1"/>
  <c r="D56" i="1"/>
  <c r="E69" i="2"/>
  <c r="F69" i="2"/>
  <c r="G69" i="2"/>
  <c r="H69" i="2"/>
  <c r="I69" i="2"/>
  <c r="J69" i="2"/>
  <c r="K69" i="2"/>
  <c r="L69" i="2"/>
  <c r="M69" i="2"/>
  <c r="O69" i="2"/>
  <c r="P69" i="2"/>
  <c r="N69" i="2"/>
  <c r="O23" i="2" l="1"/>
  <c r="O40" i="2" s="1"/>
  <c r="O57" i="2" s="1"/>
  <c r="O75" i="2" s="1"/>
  <c r="N30" i="2"/>
  <c r="N47" i="2" s="1"/>
  <c r="N64" i="2" s="1"/>
  <c r="N82" i="2" s="1"/>
  <c r="I31" i="2"/>
  <c r="I48" i="2" s="1"/>
  <c r="I65" i="2" s="1"/>
  <c r="I83" i="2" s="1"/>
  <c r="K31" i="2"/>
  <c r="K48" i="2" s="1"/>
  <c r="K65" i="2" s="1"/>
  <c r="K83" i="2" s="1"/>
  <c r="C4" i="2"/>
  <c r="H21" i="2" s="1"/>
  <c r="H38" i="2" s="1"/>
  <c r="H55" i="2" s="1"/>
  <c r="H73" i="2" s="1"/>
  <c r="C5" i="2"/>
  <c r="G22" i="2" s="1"/>
  <c r="G39" i="2" s="1"/>
  <c r="G56" i="2" s="1"/>
  <c r="G74" i="2" s="1"/>
  <c r="C6" i="2"/>
  <c r="J23" i="2" s="1"/>
  <c r="J40" i="2" s="1"/>
  <c r="J57" i="2" s="1"/>
  <c r="J75" i="2" s="1"/>
  <c r="C7" i="2"/>
  <c r="F24" i="2" s="1"/>
  <c r="F41" i="2" s="1"/>
  <c r="F58" i="2" s="1"/>
  <c r="F76" i="2" s="1"/>
  <c r="C8" i="2"/>
  <c r="P25" i="2" s="1"/>
  <c r="P42" i="2" s="1"/>
  <c r="P59" i="2" s="1"/>
  <c r="P77" i="2" s="1"/>
  <c r="C9" i="2"/>
  <c r="G26" i="2" s="1"/>
  <c r="G43" i="2" s="1"/>
  <c r="G60" i="2" s="1"/>
  <c r="G78" i="2" s="1"/>
  <c r="C10" i="2"/>
  <c r="F27" i="2" s="1"/>
  <c r="F44" i="2" s="1"/>
  <c r="F61" i="2" s="1"/>
  <c r="F79" i="2" s="1"/>
  <c r="C11" i="2"/>
  <c r="E28" i="2" s="1"/>
  <c r="E45" i="2" s="1"/>
  <c r="E62" i="2" s="1"/>
  <c r="E80" i="2" s="1"/>
  <c r="C12" i="2"/>
  <c r="P29" i="2" s="1"/>
  <c r="P46" i="2" s="1"/>
  <c r="P63" i="2" s="1"/>
  <c r="P81" i="2" s="1"/>
  <c r="C13" i="2"/>
  <c r="C14" i="2"/>
  <c r="J31" i="2" s="1"/>
  <c r="J48" i="2" s="1"/>
  <c r="J65" i="2" s="1"/>
  <c r="J83" i="2" s="1"/>
  <c r="C15" i="2"/>
  <c r="K32" i="2" s="1"/>
  <c r="K49" i="2" s="1"/>
  <c r="K66" i="2" s="1"/>
  <c r="K84" i="2" s="1"/>
  <c r="C16" i="2"/>
  <c r="K33" i="2" s="1"/>
  <c r="K50" i="2" s="1"/>
  <c r="K67" i="2" s="1"/>
  <c r="K85" i="2" s="1"/>
  <c r="C17" i="2"/>
  <c r="G34" i="2" s="1"/>
  <c r="G51" i="2" s="1"/>
  <c r="G68" i="2" s="1"/>
  <c r="G86" i="2" s="1"/>
  <c r="C3" i="2"/>
  <c r="G20" i="2" s="1"/>
  <c r="G37" i="2" s="1"/>
  <c r="G54" i="2" s="1"/>
  <c r="G72" i="2" s="1"/>
  <c r="O31" i="2" l="1"/>
  <c r="O48" i="2" s="1"/>
  <c r="O65" i="2" s="1"/>
  <c r="O83" i="2" s="1"/>
  <c r="H31" i="2"/>
  <c r="H48" i="2" s="1"/>
  <c r="H65" i="2" s="1"/>
  <c r="H83" i="2" s="1"/>
  <c r="M25" i="2"/>
  <c r="M42" i="2" s="1"/>
  <c r="M59" i="2" s="1"/>
  <c r="M77" i="2" s="1"/>
  <c r="N23" i="2"/>
  <c r="N40" i="2" s="1"/>
  <c r="N57" i="2" s="1"/>
  <c r="N75" i="2" s="1"/>
  <c r="K22" i="2"/>
  <c r="K39" i="2" s="1"/>
  <c r="K56" i="2" s="1"/>
  <c r="K74" i="2" s="1"/>
  <c r="E32" i="2"/>
  <c r="E49" i="2" s="1"/>
  <c r="E66" i="2" s="1"/>
  <c r="E84" i="2" s="1"/>
  <c r="G25" i="2"/>
  <c r="G42" i="2" s="1"/>
  <c r="G59" i="2" s="1"/>
  <c r="G77" i="2" s="1"/>
  <c r="F25" i="2"/>
  <c r="F42" i="2" s="1"/>
  <c r="F59" i="2" s="1"/>
  <c r="F77" i="2" s="1"/>
  <c r="N21" i="2"/>
  <c r="N38" i="2" s="1"/>
  <c r="N55" i="2" s="1"/>
  <c r="N73" i="2" s="1"/>
  <c r="K29" i="2"/>
  <c r="K46" i="2" s="1"/>
  <c r="K63" i="2" s="1"/>
  <c r="K81" i="2" s="1"/>
  <c r="H20" i="2"/>
  <c r="H37" i="2" s="1"/>
  <c r="H54" i="2" s="1"/>
  <c r="H72" i="2" s="1"/>
  <c r="H29" i="2"/>
  <c r="H46" i="2" s="1"/>
  <c r="H63" i="2" s="1"/>
  <c r="H81" i="2" s="1"/>
  <c r="E29" i="2"/>
  <c r="E46" i="2" s="1"/>
  <c r="E63" i="2" s="1"/>
  <c r="E81" i="2" s="1"/>
  <c r="I29" i="2"/>
  <c r="I46" i="2" s="1"/>
  <c r="I63" i="2" s="1"/>
  <c r="I81" i="2" s="1"/>
  <c r="P26" i="2"/>
  <c r="P43" i="2" s="1"/>
  <c r="P60" i="2" s="1"/>
  <c r="P78" i="2" s="1"/>
  <c r="N32" i="2"/>
  <c r="N49" i="2" s="1"/>
  <c r="N66" i="2" s="1"/>
  <c r="N84" i="2" s="1"/>
  <c r="O25" i="2"/>
  <c r="O42" i="2" s="1"/>
  <c r="O59" i="2" s="1"/>
  <c r="O77" i="2" s="1"/>
  <c r="G31" i="2"/>
  <c r="G48" i="2" s="1"/>
  <c r="G65" i="2" s="1"/>
  <c r="G83" i="2" s="1"/>
  <c r="F33" i="2"/>
  <c r="F50" i="2" s="1"/>
  <c r="F67" i="2" s="1"/>
  <c r="F85" i="2" s="1"/>
  <c r="H33" i="2"/>
  <c r="H50" i="2" s="1"/>
  <c r="H67" i="2" s="1"/>
  <c r="H85" i="2" s="1"/>
  <c r="N26" i="2"/>
  <c r="N43" i="2" s="1"/>
  <c r="N60" i="2" s="1"/>
  <c r="N78" i="2" s="1"/>
  <c r="F32" i="2"/>
  <c r="F49" i="2" s="1"/>
  <c r="F66" i="2" s="1"/>
  <c r="F84" i="2" s="1"/>
  <c r="H32" i="2"/>
  <c r="H49" i="2" s="1"/>
  <c r="H66" i="2" s="1"/>
  <c r="H84" i="2" s="1"/>
  <c r="N25" i="2"/>
  <c r="N42" i="2" s="1"/>
  <c r="N59" i="2" s="1"/>
  <c r="N77" i="2" s="1"/>
  <c r="F26" i="2"/>
  <c r="F43" i="2" s="1"/>
  <c r="F60" i="2" s="1"/>
  <c r="F78" i="2" s="1"/>
  <c r="F20" i="2"/>
  <c r="F37" i="2" s="1"/>
  <c r="F54" i="2" s="1"/>
  <c r="F72" i="2" s="1"/>
  <c r="H28" i="2"/>
  <c r="H45" i="2" s="1"/>
  <c r="H62" i="2" s="1"/>
  <c r="H80" i="2" s="1"/>
  <c r="K21" i="2"/>
  <c r="K38" i="2" s="1"/>
  <c r="K55" i="2" s="1"/>
  <c r="K73" i="2" s="1"/>
  <c r="N34" i="2"/>
  <c r="N51" i="2" s="1"/>
  <c r="N68" i="2" s="1"/>
  <c r="N86" i="2" s="1"/>
  <c r="K25" i="2"/>
  <c r="K42" i="2" s="1"/>
  <c r="K59" i="2" s="1"/>
  <c r="K77" i="2" s="1"/>
  <c r="O29" i="2"/>
  <c r="O46" i="2" s="1"/>
  <c r="O63" i="2" s="1"/>
  <c r="O81" i="2" s="1"/>
  <c r="K27" i="2"/>
  <c r="K44" i="2" s="1"/>
  <c r="K61" i="2" s="1"/>
  <c r="K79" i="2" s="1"/>
  <c r="I25" i="2"/>
  <c r="I42" i="2" s="1"/>
  <c r="I59" i="2" s="1"/>
  <c r="I77" i="2" s="1"/>
  <c r="L20" i="2"/>
  <c r="L37" i="2" s="1"/>
  <c r="L54" i="2" s="1"/>
  <c r="L72" i="2" s="1"/>
  <c r="F31" i="2"/>
  <c r="F48" i="2" s="1"/>
  <c r="F65" i="2" s="1"/>
  <c r="F83" i="2" s="1"/>
  <c r="K28" i="2"/>
  <c r="K45" i="2" s="1"/>
  <c r="K62" i="2" s="1"/>
  <c r="K80" i="2" s="1"/>
  <c r="E20" i="2"/>
  <c r="E37" i="2" s="1"/>
  <c r="E54" i="2" s="1"/>
  <c r="E72" i="2" s="1"/>
  <c r="N20" i="2"/>
  <c r="N37" i="2" s="1"/>
  <c r="N54" i="2" s="1"/>
  <c r="N72" i="2" s="1"/>
  <c r="K34" i="2"/>
  <c r="K51" i="2" s="1"/>
  <c r="K68" i="2" s="1"/>
  <c r="K86" i="2" s="1"/>
  <c r="O33" i="2"/>
  <c r="O50" i="2" s="1"/>
  <c r="O67" i="2" s="1"/>
  <c r="O85" i="2" s="1"/>
  <c r="N29" i="2"/>
  <c r="N46" i="2" s="1"/>
  <c r="N63" i="2" s="1"/>
  <c r="N81" i="2" s="1"/>
  <c r="I27" i="2"/>
  <c r="I44" i="2" s="1"/>
  <c r="I61" i="2" s="1"/>
  <c r="I79" i="2" s="1"/>
  <c r="H25" i="2"/>
  <c r="H42" i="2" s="1"/>
  <c r="H59" i="2" s="1"/>
  <c r="H77" i="2" s="1"/>
  <c r="K20" i="2"/>
  <c r="K37" i="2" s="1"/>
  <c r="K54" i="2" s="1"/>
  <c r="K72" i="2" s="1"/>
  <c r="F29" i="2"/>
  <c r="F46" i="2" s="1"/>
  <c r="F63" i="2" s="1"/>
  <c r="F81" i="2" s="1"/>
  <c r="E23" i="2"/>
  <c r="E40" i="2" s="1"/>
  <c r="E57" i="2" s="1"/>
  <c r="E75" i="2" s="1"/>
  <c r="J28" i="2"/>
  <c r="J45" i="2" s="1"/>
  <c r="J62" i="2" s="1"/>
  <c r="J80" i="2" s="1"/>
  <c r="N27" i="2"/>
  <c r="N44" i="2" s="1"/>
  <c r="N61" i="2" s="1"/>
  <c r="N79" i="2" s="1"/>
  <c r="M33" i="2"/>
  <c r="M50" i="2" s="1"/>
  <c r="M67" i="2" s="1"/>
  <c r="M85" i="2" s="1"/>
  <c r="M29" i="2"/>
  <c r="M46" i="2" s="1"/>
  <c r="M63" i="2" s="1"/>
  <c r="M81" i="2" s="1"/>
  <c r="H27" i="2"/>
  <c r="H44" i="2" s="1"/>
  <c r="H61" i="2" s="1"/>
  <c r="H79" i="2" s="1"/>
  <c r="N24" i="2"/>
  <c r="N41" i="2" s="1"/>
  <c r="N58" i="2" s="1"/>
  <c r="N76" i="2" s="1"/>
  <c r="J20" i="2"/>
  <c r="J37" i="2" s="1"/>
  <c r="J54" i="2" s="1"/>
  <c r="J72" i="2" s="1"/>
  <c r="G28" i="2"/>
  <c r="G45" i="2" s="1"/>
  <c r="G62" i="2" s="1"/>
  <c r="G80" i="2" s="1"/>
  <c r="L26" i="2"/>
  <c r="L43" i="2" s="1"/>
  <c r="L60" i="2" s="1"/>
  <c r="L78" i="2" s="1"/>
  <c r="K23" i="2"/>
  <c r="K40" i="2" s="1"/>
  <c r="K57" i="2" s="1"/>
  <c r="K75" i="2" s="1"/>
  <c r="N28" i="2"/>
  <c r="N45" i="2" s="1"/>
  <c r="N62" i="2" s="1"/>
  <c r="N80" i="2" s="1"/>
  <c r="K26" i="2"/>
  <c r="K43" i="2" s="1"/>
  <c r="K60" i="2" s="1"/>
  <c r="K78" i="2" s="1"/>
  <c r="I23" i="2"/>
  <c r="I40" i="2" s="1"/>
  <c r="I57" i="2" s="1"/>
  <c r="I75" i="2" s="1"/>
  <c r="E26" i="2"/>
  <c r="E43" i="2" s="1"/>
  <c r="E60" i="2" s="1"/>
  <c r="E78" i="2" s="1"/>
  <c r="N31" i="2"/>
  <c r="N48" i="2" s="1"/>
  <c r="N65" i="2" s="1"/>
  <c r="N83" i="2" s="1"/>
  <c r="L28" i="2"/>
  <c r="L45" i="2" s="1"/>
  <c r="L62" i="2" s="1"/>
  <c r="L80" i="2" s="1"/>
  <c r="H26" i="2"/>
  <c r="H43" i="2" s="1"/>
  <c r="H60" i="2" s="1"/>
  <c r="H78" i="2" s="1"/>
  <c r="H23" i="2"/>
  <c r="H40" i="2" s="1"/>
  <c r="H57" i="2" s="1"/>
  <c r="H75" i="2" s="1"/>
  <c r="E25" i="2"/>
  <c r="E42" i="2" s="1"/>
  <c r="E59" i="2" s="1"/>
  <c r="E77" i="2" s="1"/>
  <c r="F21" i="2"/>
  <c r="F38" i="2" s="1"/>
  <c r="F55" i="2" s="1"/>
  <c r="F73" i="2" s="1"/>
  <c r="E30" i="2"/>
  <c r="E47" i="2" s="1"/>
  <c r="E64" i="2" s="1"/>
  <c r="E82" i="2" s="1"/>
  <c r="I30" i="2"/>
  <c r="I47" i="2" s="1"/>
  <c r="I64" i="2" s="1"/>
  <c r="I82" i="2" s="1"/>
  <c r="J30" i="2"/>
  <c r="J47" i="2" s="1"/>
  <c r="J64" i="2" s="1"/>
  <c r="J82" i="2" s="1"/>
  <c r="L30" i="2"/>
  <c r="L47" i="2" s="1"/>
  <c r="L64" i="2" s="1"/>
  <c r="L82" i="2" s="1"/>
  <c r="M30" i="2"/>
  <c r="M47" i="2" s="1"/>
  <c r="M64" i="2" s="1"/>
  <c r="M82" i="2" s="1"/>
  <c r="G30" i="2"/>
  <c r="G47" i="2" s="1"/>
  <c r="G64" i="2" s="1"/>
  <c r="G82" i="2" s="1"/>
  <c r="O30" i="2"/>
  <c r="O47" i="2" s="1"/>
  <c r="O64" i="2" s="1"/>
  <c r="O82" i="2" s="1"/>
  <c r="P30" i="2"/>
  <c r="P47" i="2" s="1"/>
  <c r="P64" i="2" s="1"/>
  <c r="P82" i="2" s="1"/>
  <c r="M24" i="2"/>
  <c r="M41" i="2" s="1"/>
  <c r="M58" i="2" s="1"/>
  <c r="M76" i="2" s="1"/>
  <c r="O24" i="2"/>
  <c r="O41" i="2" s="1"/>
  <c r="O58" i="2" s="1"/>
  <c r="O76" i="2" s="1"/>
  <c r="P24" i="2"/>
  <c r="P41" i="2" s="1"/>
  <c r="P58" i="2" s="1"/>
  <c r="P76" i="2" s="1"/>
  <c r="G24" i="2"/>
  <c r="G41" i="2" s="1"/>
  <c r="G58" i="2" s="1"/>
  <c r="G76" i="2" s="1"/>
  <c r="E24" i="2"/>
  <c r="E41" i="2" s="1"/>
  <c r="E58" i="2" s="1"/>
  <c r="E76" i="2" s="1"/>
  <c r="I24" i="2"/>
  <c r="I41" i="2" s="1"/>
  <c r="I58" i="2" s="1"/>
  <c r="I76" i="2" s="1"/>
  <c r="K30" i="2"/>
  <c r="K47" i="2" s="1"/>
  <c r="K64" i="2" s="1"/>
  <c r="K82" i="2" s="1"/>
  <c r="I22" i="2"/>
  <c r="I39" i="2" s="1"/>
  <c r="I56" i="2" s="1"/>
  <c r="I74" i="2" s="1"/>
  <c r="F22" i="2"/>
  <c r="F39" i="2" s="1"/>
  <c r="F56" i="2" s="1"/>
  <c r="F74" i="2" s="1"/>
  <c r="J22" i="2"/>
  <c r="J39" i="2" s="1"/>
  <c r="J56" i="2" s="1"/>
  <c r="J74" i="2" s="1"/>
  <c r="L22" i="2"/>
  <c r="L39" i="2" s="1"/>
  <c r="L56" i="2" s="1"/>
  <c r="L74" i="2" s="1"/>
  <c r="E22" i="2"/>
  <c r="E39" i="2" s="1"/>
  <c r="E56" i="2" s="1"/>
  <c r="E74" i="2" s="1"/>
  <c r="M22" i="2"/>
  <c r="M39" i="2" s="1"/>
  <c r="M56" i="2" s="1"/>
  <c r="M74" i="2" s="1"/>
  <c r="O22" i="2"/>
  <c r="O39" i="2" s="1"/>
  <c r="O56" i="2" s="1"/>
  <c r="O74" i="2" s="1"/>
  <c r="L32" i="2"/>
  <c r="L49" i="2" s="1"/>
  <c r="L66" i="2" s="1"/>
  <c r="L84" i="2" s="1"/>
  <c r="H30" i="2"/>
  <c r="H47" i="2" s="1"/>
  <c r="H64" i="2" s="1"/>
  <c r="H82" i="2" s="1"/>
  <c r="I34" i="2"/>
  <c r="I51" i="2" s="1"/>
  <c r="I68" i="2" s="1"/>
  <c r="I86" i="2" s="1"/>
  <c r="F34" i="2"/>
  <c r="F51" i="2" s="1"/>
  <c r="F68" i="2" s="1"/>
  <c r="F86" i="2" s="1"/>
  <c r="J34" i="2"/>
  <c r="J51" i="2" s="1"/>
  <c r="J68" i="2" s="1"/>
  <c r="J86" i="2" s="1"/>
  <c r="L34" i="2"/>
  <c r="L51" i="2" s="1"/>
  <c r="L68" i="2" s="1"/>
  <c r="L86" i="2" s="1"/>
  <c r="E34" i="2"/>
  <c r="E51" i="2" s="1"/>
  <c r="E68" i="2" s="1"/>
  <c r="E86" i="2" s="1"/>
  <c r="M34" i="2"/>
  <c r="M51" i="2" s="1"/>
  <c r="M68" i="2" s="1"/>
  <c r="M86" i="2" s="1"/>
  <c r="O34" i="2"/>
  <c r="O51" i="2" s="1"/>
  <c r="O68" i="2" s="1"/>
  <c r="O86" i="2" s="1"/>
  <c r="P33" i="2"/>
  <c r="P50" i="2" s="1"/>
  <c r="P67" i="2" s="1"/>
  <c r="P85" i="2" s="1"/>
  <c r="G33" i="2"/>
  <c r="G50" i="2" s="1"/>
  <c r="G67" i="2" s="1"/>
  <c r="G85" i="2" s="1"/>
  <c r="E33" i="2"/>
  <c r="E50" i="2" s="1"/>
  <c r="E67" i="2" s="1"/>
  <c r="E85" i="2" s="1"/>
  <c r="I33" i="2"/>
  <c r="I50" i="2" s="1"/>
  <c r="I67" i="2" s="1"/>
  <c r="I85" i="2" s="1"/>
  <c r="J33" i="2"/>
  <c r="J50" i="2" s="1"/>
  <c r="J67" i="2" s="1"/>
  <c r="J85" i="2" s="1"/>
  <c r="L33" i="2"/>
  <c r="L50" i="2" s="1"/>
  <c r="L67" i="2" s="1"/>
  <c r="L85" i="2" s="1"/>
  <c r="P21" i="2"/>
  <c r="P38" i="2" s="1"/>
  <c r="P55" i="2" s="1"/>
  <c r="P73" i="2" s="1"/>
  <c r="G21" i="2"/>
  <c r="G38" i="2" s="1"/>
  <c r="G55" i="2" s="1"/>
  <c r="G73" i="2" s="1"/>
  <c r="E21" i="2"/>
  <c r="E38" i="2" s="1"/>
  <c r="E55" i="2" s="1"/>
  <c r="E73" i="2" s="1"/>
  <c r="I21" i="2"/>
  <c r="I38" i="2" s="1"/>
  <c r="I55" i="2" s="1"/>
  <c r="I73" i="2" s="1"/>
  <c r="J21" i="2"/>
  <c r="J38" i="2" s="1"/>
  <c r="J55" i="2" s="1"/>
  <c r="J73" i="2" s="1"/>
  <c r="L21" i="2"/>
  <c r="L38" i="2" s="1"/>
  <c r="L55" i="2" s="1"/>
  <c r="L73" i="2" s="1"/>
  <c r="P22" i="2"/>
  <c r="P39" i="2" s="1"/>
  <c r="P56" i="2" s="1"/>
  <c r="P74" i="2" s="1"/>
  <c r="G32" i="2"/>
  <c r="G49" i="2" s="1"/>
  <c r="G66" i="2" s="1"/>
  <c r="G84" i="2" s="1"/>
  <c r="M32" i="2"/>
  <c r="M49" i="2" s="1"/>
  <c r="M66" i="2" s="1"/>
  <c r="M84" i="2" s="1"/>
  <c r="O32" i="2"/>
  <c r="O49" i="2" s="1"/>
  <c r="O66" i="2" s="1"/>
  <c r="O84" i="2" s="1"/>
  <c r="P32" i="2"/>
  <c r="P49" i="2" s="1"/>
  <c r="P66" i="2" s="1"/>
  <c r="P84" i="2" s="1"/>
  <c r="I32" i="2"/>
  <c r="I49" i="2" s="1"/>
  <c r="I66" i="2" s="1"/>
  <c r="I84" i="2" s="1"/>
  <c r="P34" i="2"/>
  <c r="P51" i="2" s="1"/>
  <c r="P68" i="2" s="1"/>
  <c r="P86" i="2" s="1"/>
  <c r="J32" i="2"/>
  <c r="J49" i="2" s="1"/>
  <c r="J66" i="2" s="1"/>
  <c r="J84" i="2" s="1"/>
  <c r="N22" i="2"/>
  <c r="N39" i="2" s="1"/>
  <c r="N56" i="2" s="1"/>
  <c r="N74" i="2" s="1"/>
  <c r="F30" i="2"/>
  <c r="F47" i="2" s="1"/>
  <c r="F64" i="2" s="1"/>
  <c r="F82" i="2" s="1"/>
  <c r="L24" i="2"/>
  <c r="L41" i="2" s="1"/>
  <c r="L58" i="2" s="1"/>
  <c r="L76" i="2" s="1"/>
  <c r="H22" i="2"/>
  <c r="H39" i="2" s="1"/>
  <c r="H56" i="2" s="1"/>
  <c r="H74" i="2" s="1"/>
  <c r="H34" i="2"/>
  <c r="H51" i="2" s="1"/>
  <c r="H68" i="2" s="1"/>
  <c r="H86" i="2" s="1"/>
  <c r="K24" i="2"/>
  <c r="K41" i="2" s="1"/>
  <c r="K58" i="2" s="1"/>
  <c r="K76" i="2" s="1"/>
  <c r="O21" i="2"/>
  <c r="O38" i="2" s="1"/>
  <c r="O55" i="2" s="1"/>
  <c r="O73" i="2" s="1"/>
  <c r="E27" i="2"/>
  <c r="E44" i="2" s="1"/>
  <c r="E61" i="2" s="1"/>
  <c r="E79" i="2" s="1"/>
  <c r="J24" i="2"/>
  <c r="J41" i="2" s="1"/>
  <c r="J58" i="2" s="1"/>
  <c r="J76" i="2" s="1"/>
  <c r="J27" i="2"/>
  <c r="J44" i="2" s="1"/>
  <c r="J61" i="2" s="1"/>
  <c r="J79" i="2" s="1"/>
  <c r="G27" i="2"/>
  <c r="G44" i="2" s="1"/>
  <c r="G61" i="2" s="1"/>
  <c r="G79" i="2" s="1"/>
  <c r="L27" i="2"/>
  <c r="L44" i="2" s="1"/>
  <c r="L61" i="2" s="1"/>
  <c r="L79" i="2" s="1"/>
  <c r="M27" i="2"/>
  <c r="M44" i="2" s="1"/>
  <c r="M61" i="2" s="1"/>
  <c r="M79" i="2" s="1"/>
  <c r="O27" i="2"/>
  <c r="O44" i="2" s="1"/>
  <c r="O61" i="2" s="1"/>
  <c r="O79" i="2" s="1"/>
  <c r="P27" i="2"/>
  <c r="P44" i="2" s="1"/>
  <c r="P61" i="2" s="1"/>
  <c r="P79" i="2" s="1"/>
  <c r="N33" i="2"/>
  <c r="N50" i="2" s="1"/>
  <c r="N67" i="2" s="1"/>
  <c r="N85" i="2" s="1"/>
  <c r="H24" i="2"/>
  <c r="H41" i="2" s="1"/>
  <c r="H58" i="2" s="1"/>
  <c r="H76" i="2" s="1"/>
  <c r="M21" i="2"/>
  <c r="M38" i="2" s="1"/>
  <c r="M55" i="2" s="1"/>
  <c r="M73" i="2" s="1"/>
  <c r="L29" i="2"/>
  <c r="L46" i="2" s="1"/>
  <c r="L63" i="2" s="1"/>
  <c r="L81" i="2" s="1"/>
  <c r="I28" i="2"/>
  <c r="I45" i="2" s="1"/>
  <c r="I62" i="2" s="1"/>
  <c r="I80" i="2" s="1"/>
  <c r="O26" i="2"/>
  <c r="O43" i="2" s="1"/>
  <c r="O60" i="2" s="1"/>
  <c r="O78" i="2" s="1"/>
  <c r="L25" i="2"/>
  <c r="L42" i="2" s="1"/>
  <c r="L59" i="2" s="1"/>
  <c r="L77" i="2" s="1"/>
  <c r="I20" i="2"/>
  <c r="I37" i="2" s="1"/>
  <c r="I54" i="2" s="1"/>
  <c r="I72" i="2" s="1"/>
  <c r="P31" i="2"/>
  <c r="P48" i="2" s="1"/>
  <c r="P65" i="2" s="1"/>
  <c r="P83" i="2" s="1"/>
  <c r="J29" i="2"/>
  <c r="J46" i="2" s="1"/>
  <c r="J63" i="2" s="1"/>
  <c r="J81" i="2" s="1"/>
  <c r="M26" i="2"/>
  <c r="M43" i="2" s="1"/>
  <c r="M60" i="2" s="1"/>
  <c r="M78" i="2" s="1"/>
  <c r="J25" i="2"/>
  <c r="J42" i="2" s="1"/>
  <c r="J59" i="2" s="1"/>
  <c r="J77" i="2" s="1"/>
  <c r="P23" i="2"/>
  <c r="P40" i="2" s="1"/>
  <c r="P57" i="2" s="1"/>
  <c r="P75" i="2" s="1"/>
  <c r="G29" i="2"/>
  <c r="G46" i="2" s="1"/>
  <c r="G63" i="2" s="1"/>
  <c r="G81" i="2" s="1"/>
  <c r="G23" i="2"/>
  <c r="G40" i="2" s="1"/>
  <c r="G57" i="2" s="1"/>
  <c r="G75" i="2" s="1"/>
  <c r="F23" i="2"/>
  <c r="F40" i="2" s="1"/>
  <c r="F57" i="2" s="1"/>
  <c r="F75" i="2" s="1"/>
  <c r="M31" i="2"/>
  <c r="M48" i="2" s="1"/>
  <c r="M65" i="2" s="1"/>
  <c r="M83" i="2" s="1"/>
  <c r="P28" i="2"/>
  <c r="P45" i="2" s="1"/>
  <c r="P62" i="2" s="1"/>
  <c r="P80" i="2" s="1"/>
  <c r="J26" i="2"/>
  <c r="J43" i="2" s="1"/>
  <c r="J60" i="2" s="1"/>
  <c r="J78" i="2" s="1"/>
  <c r="M23" i="2"/>
  <c r="M40" i="2" s="1"/>
  <c r="M57" i="2" s="1"/>
  <c r="M75" i="2" s="1"/>
  <c r="P20" i="2"/>
  <c r="P37" i="2" s="1"/>
  <c r="P54" i="2" s="1"/>
  <c r="P72" i="2" s="1"/>
  <c r="E31" i="2"/>
  <c r="E48" i="2" s="1"/>
  <c r="E65" i="2" s="1"/>
  <c r="E83" i="2" s="1"/>
  <c r="F28" i="2"/>
  <c r="F45" i="2" s="1"/>
  <c r="F62" i="2" s="1"/>
  <c r="F80" i="2" s="1"/>
  <c r="L31" i="2"/>
  <c r="L48" i="2" s="1"/>
  <c r="L65" i="2" s="1"/>
  <c r="L83" i="2" s="1"/>
  <c r="O28" i="2"/>
  <c r="O45" i="2" s="1"/>
  <c r="O62" i="2" s="1"/>
  <c r="O80" i="2" s="1"/>
  <c r="I26" i="2"/>
  <c r="I43" i="2" s="1"/>
  <c r="I60" i="2" s="1"/>
  <c r="I78" i="2" s="1"/>
  <c r="L23" i="2"/>
  <c r="L40" i="2" s="1"/>
  <c r="L57" i="2" s="1"/>
  <c r="L75" i="2" s="1"/>
  <c r="O20" i="2"/>
  <c r="O37" i="2" s="1"/>
  <c r="O54" i="2" s="1"/>
  <c r="O72" i="2" s="1"/>
  <c r="M28" i="2"/>
  <c r="M45" i="2" s="1"/>
  <c r="M62" i="2" s="1"/>
  <c r="M80" i="2" s="1"/>
  <c r="M20" i="2"/>
  <c r="M37" i="2" s="1"/>
  <c r="M54" i="2" s="1"/>
  <c r="M72" i="2" s="1"/>
  <c r="M87" i="2" s="1"/>
  <c r="E55" i="1"/>
  <c r="F55" i="1"/>
  <c r="G55" i="1"/>
  <c r="D55" i="1"/>
  <c r="E54" i="1"/>
  <c r="F54" i="1"/>
  <c r="G54" i="1"/>
  <c r="D54" i="1"/>
  <c r="E53" i="1"/>
  <c r="F53" i="1"/>
  <c r="G53" i="1"/>
  <c r="D53" i="1"/>
  <c r="K87" i="2" l="1"/>
  <c r="N87" i="2"/>
  <c r="H87" i="2"/>
  <c r="J87" i="2"/>
  <c r="F87" i="2"/>
  <c r="L87" i="2"/>
  <c r="E87" i="2"/>
  <c r="G87" i="2"/>
  <c r="P87" i="2"/>
  <c r="I87" i="2"/>
  <c r="O87" i="2"/>
</calcChain>
</file>

<file path=xl/sharedStrings.xml><?xml version="1.0" encoding="utf-8"?>
<sst xmlns="http://schemas.openxmlformats.org/spreadsheetml/2006/main" count="344" uniqueCount="183">
  <si>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</si>
  <si>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</si>
  <si>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</si>
  <si>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</si>
  <si>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</si>
  <si>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</si>
  <si>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</si>
  <si>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</si>
  <si>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</si>
  <si>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</si>
  <si>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</si>
  <si>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</si>
  <si>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</si>
  <si>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</si>
  <si>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</si>
  <si>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</si>
  <si>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</si>
  <si>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</si>
  <si>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</si>
  <si>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</si>
  <si>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</si>
  <si>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</si>
  <si>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</si>
  <si>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</si>
  <si>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</si>
  <si>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</si>
  <si>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</si>
  <si>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</si>
  <si>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</si>
  <si>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</si>
  <si>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</si>
  <si>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</si>
  <si>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</si>
  <si>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</si>
  <si>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</si>
  <si>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</si>
  <si>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</si>
  <si>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</si>
  <si>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</si>
  <si>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</si>
  <si>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</si>
  <si>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</si>
  <si>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</si>
  <si>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</si>
  <si>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</si>
  <si>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</si>
  <si>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</si>
  <si>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</si>
  <si>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</si>
  <si>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</si>
  <si>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</si>
  <si>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</si>
  <si>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CONUS</t>
  </si>
  <si>
    <t>WUS</t>
  </si>
  <si>
    <t>N/A</t>
  </si>
  <si>
    <t>State FIPS</t>
  </si>
  <si>
    <t>01</t>
  </si>
  <si>
    <t>02</t>
  </si>
  <si>
    <t>04</t>
  </si>
  <si>
    <t>05</t>
  </si>
  <si>
    <t>06</t>
  </si>
  <si>
    <t>08</t>
  </si>
  <si>
    <t>09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</si>
  <si>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</si>
  <si>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</si>
  <si>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</si>
  <si>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</si>
  <si>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</si>
  <si>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</si>
  <si>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</si>
  <si>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</si>
  <si>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</si>
  <si>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</si>
  <si>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</si>
  <si>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</si>
  <si>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</si>
  <si>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</si>
  <si>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</si>
  <si>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</si>
  <si>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</si>
  <si>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</si>
  <si>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</si>
  <si>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</si>
  <si>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</si>
  <si>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</si>
  <si>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</si>
  <si>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</si>
  <si>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</si>
  <si>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</si>
  <si>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</si>
  <si>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</si>
  <si>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</si>
  <si>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</si>
  <si>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</si>
  <si>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</si>
  <si>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</si>
  <si>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</si>
  <si>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</si>
  <si>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</si>
  <si>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</si>
  <si>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</si>
  <si>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</si>
  <si>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</si>
  <si>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53</t>
  </si>
  <si>
    <t>54</t>
  </si>
  <si>
    <t>55</t>
  </si>
  <si>
    <t>56</t>
  </si>
  <si>
    <t>2018 Acres</t>
  </si>
  <si>
    <t>2019 Acres</t>
  </si>
  <si>
    <t>2020 Acres</t>
  </si>
  <si>
    <t>2021 Acres</t>
  </si>
  <si>
    <t>States</t>
  </si>
  <si>
    <t>2017 Acres</t>
  </si>
  <si>
    <t>C2H6</t>
  </si>
  <si>
    <t>C3H8</t>
  </si>
  <si>
    <t>ALK4</t>
  </si>
  <si>
    <t>PRPE</t>
  </si>
  <si>
    <t>CH2O</t>
  </si>
  <si>
    <t>ALD2</t>
  </si>
  <si>
    <t>ACET</t>
  </si>
  <si>
    <t>MEK</t>
  </si>
  <si>
    <t>BENZ</t>
  </si>
  <si>
    <t>TOLU</t>
  </si>
  <si>
    <t>XYLE</t>
  </si>
  <si>
    <t>ACTA</t>
  </si>
  <si>
    <t>RCHO</t>
  </si>
  <si>
    <t>GFED4</t>
  </si>
  <si>
    <t>GFAS</t>
  </si>
  <si>
    <t>QFED</t>
  </si>
  <si>
    <t>MW ratio (Mco/Mx)</t>
  </si>
  <si>
    <t>MW</t>
  </si>
  <si>
    <t>HCOOH</t>
  </si>
  <si>
    <t>Scale factor (EF/ER)</t>
  </si>
  <si>
    <t>2019 CONUS Emis</t>
  </si>
  <si>
    <t>2018 WUS Emis</t>
  </si>
  <si>
    <t>2019 WUS Emis</t>
  </si>
  <si>
    <t>2019 CONUS DM</t>
  </si>
  <si>
    <t>2018 WUS DM</t>
  </si>
  <si>
    <t>2019 WUS DM</t>
  </si>
  <si>
    <t>2019 CONUS EF</t>
  </si>
  <si>
    <t>2018 WUS EF</t>
  </si>
  <si>
    <t>2019 WUS EF</t>
  </si>
  <si>
    <t>2019 CONUS ER</t>
  </si>
  <si>
    <t>2018 WUS ER</t>
  </si>
  <si>
    <t>2019 WUS ER</t>
  </si>
  <si>
    <t>Total Acres</t>
  </si>
  <si>
    <t>2018 CONUS Mg per Ha</t>
  </si>
  <si>
    <t>2019 CONUS Mg per Ha</t>
  </si>
  <si>
    <t>2018 WUS Mg per Ha</t>
  </si>
  <si>
    <t>2019 WUS Mg per Ha</t>
  </si>
  <si>
    <t>Median</t>
  </si>
  <si>
    <t>2018 CONUS Emis Tg</t>
  </si>
  <si>
    <t>2018 CONUS ER ppb per ppm</t>
  </si>
  <si>
    <t>2018 CONUS EF g per kg</t>
  </si>
  <si>
    <t>2018 CONUS DM Mg</t>
  </si>
  <si>
    <t>Median (Tg)</t>
  </si>
  <si>
    <t>Total ha</t>
  </si>
  <si>
    <t>Location</t>
  </si>
  <si>
    <t>Observation</t>
  </si>
  <si>
    <t>Fire year</t>
  </si>
  <si>
    <t>Drury et al., 2014</t>
  </si>
  <si>
    <t>Paper name</t>
  </si>
  <si>
    <t>who_when</t>
  </si>
  <si>
    <t>WashIngton</t>
  </si>
  <si>
    <t>40-130 Mg/ha</t>
  </si>
  <si>
    <t>FOFEM 5.7 (First Order Fire Effects Model)</t>
  </si>
  <si>
    <t>IntercomparIson of fIre sIze, fuel loadIng, fuel consumptIon, and smoke emIssIons estImates on the 2006 trIpod fIre, Washington, usa</t>
  </si>
  <si>
    <t>Observation with FCCS2</t>
  </si>
  <si>
    <t>Figure/Table</t>
  </si>
  <si>
    <t>Table 6</t>
  </si>
  <si>
    <t>Reinhardt et al., 1997</t>
  </si>
  <si>
    <t xml:space="preserve">First Order Fire Effects Model: FOFEM 4.0, user's guide </t>
  </si>
  <si>
    <t>Page36</t>
  </si>
  <si>
    <t>123.3 Mg/ha</t>
  </si>
  <si>
    <t>63.2 Mg/ha</t>
  </si>
  <si>
    <t>110 Mg/ha</t>
  </si>
  <si>
    <t>A case study comparison of landfire fuel loading and emissions generation on a mixed conifer forest in northern Idaho, USA</t>
  </si>
  <si>
    <t>Table 3</t>
  </si>
  <si>
    <t>32.35 Mg/ha</t>
  </si>
  <si>
    <t>Hyde et al., 2015</t>
  </si>
  <si>
    <t>Northern Idaho</t>
  </si>
  <si>
    <t>Forest</t>
  </si>
  <si>
    <t>mixed conifer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</si>
</sst>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43434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 vertical="top"/>
    </xf>
    <xf numFmtId="0" fontId="2" fillId="0" borderId="0" xfId="0" applyFont="1"/>
    <xf numFmtId="4" fontId="0" fillId="0" borderId="0" xfId="0" applyNumberFormat="1"/>
    <xf numFmtId="3" fontId="0" fillId="0" borderId="0" xfId="0" applyNumberFormat="1"/>
    <xf numFmtId="0" fontId="2" fillId="0" borderId="0" xfId="0" applyFont="1" applyAlignment="1">
      <alignment horizontal="left"/>
    </xf>
    <xf numFmtId="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top"/>
    </xf>
    <xf numFmtId="2" fontId="2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Font="1"/>
    <xf numFmtId="2" fontId="2" fillId="0" borderId="0" xfId="0" applyNumberFormat="1" applyFont="1"/>
    <xf numFmtId="2" fontId="3" fillId="2" borderId="0" xfId="1" applyNumberFormat="1" applyFont="1"/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opLeftCell="A28" workbookViewId="0">
      <selection activeCell="P62" sqref="P62"/>
    </sheetView>
  </sheetViews>
  <sheetFormatPr defaultRowHeight="15" x14ac:dyDescent="0.25"/>
  <cols>
    <col min="1" max="1" width="10.7109375" style="1" bestFit="1" customWidth="1"/>
    <col min="2" max="2" width="7.28515625" style="1" bestFit="1" customWidth="1"/>
    <col min="3" max="3" width="10.28515625" style="1" bestFit="1" customWidth="1"/>
    <col min="4" max="4" width="11.7109375" style="1" bestFit="1" customWidth="1"/>
    <col min="5" max="5" width="10.28515625" style="1" bestFit="1" customWidth="1"/>
    <col min="6" max="6" width="11.7109375" style="1" bestFit="1" customWidth="1"/>
    <col min="7" max="7" width="10.28515625" style="1" bestFit="1" customWidth="1"/>
    <col min="8" max="16384" width="9.140625" style="1"/>
  </cols>
  <sheetData>
    <row r="1" spans="1:7" x14ac:dyDescent="0.25">
      <c r="A1" s="10" t="s">
        <v>55</v>
      </c>
      <c r="B1" s="10" t="s">
        <v>0</v>
      </c>
      <c r="C1" s="5" t="s">
        <v>112</v>
      </c>
      <c r="D1" s="5" t="s">
        <v>107</v>
      </c>
      <c r="E1" s="5" t="s">
        <v>108</v>
      </c>
      <c r="F1" s="9" t="s">
        <v>109</v>
      </c>
      <c r="G1" s="9" t="s">
        <v>110</v>
      </c>
    </row>
    <row r="2" spans="1:7" x14ac:dyDescent="0.25">
      <c r="A2" s="11" t="s">
        <v>56</v>
      </c>
      <c r="B2" s="11" t="s">
        <v>1</v>
      </c>
      <c r="C2" s="11"/>
      <c r="D2" s="6">
        <v>15463.8</v>
      </c>
      <c r="E2" s="7">
        <v>22158</v>
      </c>
      <c r="F2" s="4">
        <v>20557</v>
      </c>
      <c r="G2" s="4">
        <v>22055</v>
      </c>
    </row>
    <row r="3" spans="1:7" x14ac:dyDescent="0.25">
      <c r="A3" s="11" t="s">
        <v>57</v>
      </c>
      <c r="B3" s="11" t="s">
        <v>2</v>
      </c>
      <c r="C3" s="11"/>
      <c r="D3" s="7">
        <v>410683</v>
      </c>
      <c r="E3" s="7">
        <v>2498159</v>
      </c>
      <c r="F3" s="4">
        <v>181169</v>
      </c>
      <c r="G3" s="4">
        <v>253357</v>
      </c>
    </row>
    <row r="4" spans="1:7" x14ac:dyDescent="0.25">
      <c r="A4" s="11" t="s">
        <v>58</v>
      </c>
      <c r="B4" s="11" t="s">
        <v>3</v>
      </c>
      <c r="C4" s="11"/>
      <c r="D4" s="7">
        <v>165356</v>
      </c>
      <c r="E4" s="7">
        <v>384942</v>
      </c>
      <c r="F4" s="3">
        <v>978567.5</v>
      </c>
      <c r="G4" s="4">
        <v>524428</v>
      </c>
    </row>
    <row r="5" spans="1:7" x14ac:dyDescent="0.25">
      <c r="A5" s="11" t="s">
        <v>59</v>
      </c>
      <c r="B5" s="11" t="s">
        <v>4</v>
      </c>
      <c r="C5" s="11"/>
      <c r="D5" s="7">
        <v>24071</v>
      </c>
      <c r="E5" s="7">
        <v>8602</v>
      </c>
      <c r="F5" s="4">
        <v>12552</v>
      </c>
      <c r="G5" s="4">
        <v>17003</v>
      </c>
    </row>
    <row r="6" spans="1:7" x14ac:dyDescent="0.25">
      <c r="A6" s="11" t="s">
        <v>60</v>
      </c>
      <c r="B6" s="11" t="s">
        <v>5</v>
      </c>
      <c r="C6" s="11"/>
      <c r="D6" s="6">
        <v>1823153.2</v>
      </c>
      <c r="E6" s="7">
        <v>259148</v>
      </c>
      <c r="F6" s="3">
        <v>4092150.5</v>
      </c>
      <c r="G6" s="4">
        <v>2233666</v>
      </c>
    </row>
    <row r="7" spans="1:7" x14ac:dyDescent="0.25">
      <c r="A7" s="11" t="s">
        <v>61</v>
      </c>
      <c r="B7" s="11" t="s">
        <v>6</v>
      </c>
      <c r="C7" s="11"/>
      <c r="D7" s="7">
        <v>475803</v>
      </c>
      <c r="E7" s="7">
        <v>40392</v>
      </c>
      <c r="F7" s="4">
        <v>625357</v>
      </c>
      <c r="G7" s="4">
        <v>48195</v>
      </c>
    </row>
    <row r="8" spans="1:7" x14ac:dyDescent="0.25">
      <c r="A8" s="11" t="s">
        <v>62</v>
      </c>
      <c r="B8" s="11" t="s">
        <v>7</v>
      </c>
      <c r="C8" s="11"/>
      <c r="D8" s="8">
        <v>40</v>
      </c>
      <c r="E8" s="8">
        <v>72</v>
      </c>
      <c r="F8">
        <v>383</v>
      </c>
      <c r="G8">
        <v>127</v>
      </c>
    </row>
    <row r="9" spans="1:7" x14ac:dyDescent="0.25">
      <c r="A9" s="11" t="s">
        <v>63</v>
      </c>
      <c r="B9" s="11" t="s">
        <v>8</v>
      </c>
      <c r="C9" s="11"/>
      <c r="D9" s="8">
        <v>0</v>
      </c>
      <c r="E9" s="8" t="s">
        <v>54</v>
      </c>
      <c r="F9" s="4">
        <v>1356</v>
      </c>
      <c r="G9">
        <v>0</v>
      </c>
    </row>
    <row r="10" spans="1:7" x14ac:dyDescent="0.25">
      <c r="A10" s="11" t="s">
        <v>64</v>
      </c>
      <c r="B10" s="11" t="s">
        <v>9</v>
      </c>
      <c r="C10" s="11"/>
      <c r="D10" s="8" t="s">
        <v>54</v>
      </c>
      <c r="E10" s="8" t="s">
        <v>54</v>
      </c>
      <c r="F10" s="8" t="s">
        <v>54</v>
      </c>
      <c r="G10" s="8" t="s">
        <v>54</v>
      </c>
    </row>
    <row r="11" spans="1:7" x14ac:dyDescent="0.25">
      <c r="A11" s="11" t="s">
        <v>65</v>
      </c>
      <c r="B11" s="11" t="s">
        <v>10</v>
      </c>
      <c r="C11" s="11"/>
      <c r="D11" s="7">
        <v>138820</v>
      </c>
      <c r="E11" s="7">
        <v>122500</v>
      </c>
      <c r="F11" s="3">
        <v>99413.1</v>
      </c>
      <c r="G11" s="4">
        <v>105475</v>
      </c>
    </row>
    <row r="12" spans="1:7" x14ac:dyDescent="0.25">
      <c r="A12" s="11" t="s">
        <v>66</v>
      </c>
      <c r="B12" s="11" t="s">
        <v>11</v>
      </c>
      <c r="C12" s="11"/>
      <c r="D12" s="7">
        <v>14236</v>
      </c>
      <c r="E12" s="7">
        <v>12407</v>
      </c>
      <c r="F12" s="4">
        <v>5677</v>
      </c>
      <c r="G12" s="4">
        <v>11108</v>
      </c>
    </row>
    <row r="13" spans="1:7" x14ac:dyDescent="0.25">
      <c r="A13" s="11" t="s">
        <v>67</v>
      </c>
      <c r="B13" s="11" t="s">
        <v>12</v>
      </c>
      <c r="C13" s="11"/>
      <c r="D13" s="7">
        <v>21979</v>
      </c>
      <c r="E13" s="7">
        <v>10710</v>
      </c>
      <c r="F13">
        <v>472</v>
      </c>
      <c r="G13" s="4">
        <v>40000</v>
      </c>
    </row>
    <row r="14" spans="1:7" x14ac:dyDescent="0.25">
      <c r="A14" s="11" t="s">
        <v>68</v>
      </c>
      <c r="B14" s="11" t="s">
        <v>13</v>
      </c>
      <c r="C14" s="11"/>
      <c r="D14" s="7">
        <v>604481</v>
      </c>
      <c r="E14" s="7">
        <v>284026</v>
      </c>
      <c r="F14" s="4">
        <v>314352</v>
      </c>
      <c r="G14" s="4">
        <v>439600</v>
      </c>
    </row>
    <row r="15" spans="1:7" x14ac:dyDescent="0.25">
      <c r="A15" s="11" t="s">
        <v>69</v>
      </c>
      <c r="B15" s="11" t="s">
        <v>14</v>
      </c>
      <c r="C15" s="11"/>
      <c r="D15" s="8">
        <v>120</v>
      </c>
      <c r="E15" s="8">
        <v>41</v>
      </c>
      <c r="F15">
        <v>239.6</v>
      </c>
      <c r="G15">
        <v>219</v>
      </c>
    </row>
    <row r="16" spans="1:7" x14ac:dyDescent="0.25">
      <c r="A16" s="11" t="s">
        <v>70</v>
      </c>
      <c r="B16" s="11" t="s">
        <v>15</v>
      </c>
      <c r="C16" s="11"/>
      <c r="D16" s="8">
        <v>115</v>
      </c>
      <c r="E16" s="8">
        <v>523</v>
      </c>
      <c r="F16">
        <v>313</v>
      </c>
      <c r="G16">
        <v>836</v>
      </c>
    </row>
    <row r="17" spans="1:7" x14ac:dyDescent="0.25">
      <c r="A17" s="11" t="s">
        <v>71</v>
      </c>
      <c r="B17" s="11" t="s">
        <v>16</v>
      </c>
      <c r="C17" s="11"/>
      <c r="D17" s="7">
        <v>8014</v>
      </c>
      <c r="E17" s="7">
        <v>2020</v>
      </c>
      <c r="F17" s="4">
        <v>2168</v>
      </c>
      <c r="G17" s="4">
        <v>7950</v>
      </c>
    </row>
    <row r="18" spans="1:7" x14ac:dyDescent="0.25">
      <c r="A18" s="11" t="s">
        <v>72</v>
      </c>
      <c r="B18" s="11" t="s">
        <v>17</v>
      </c>
      <c r="C18" s="11"/>
      <c r="D18" s="7">
        <v>59234</v>
      </c>
      <c r="E18" s="7">
        <v>21167</v>
      </c>
      <c r="F18" s="4">
        <v>34581</v>
      </c>
      <c r="G18" s="4">
        <v>163982</v>
      </c>
    </row>
    <row r="19" spans="1:7" x14ac:dyDescent="0.25">
      <c r="A19" s="11" t="s">
        <v>73</v>
      </c>
      <c r="B19" s="11" t="s">
        <v>18</v>
      </c>
      <c r="C19" s="11"/>
      <c r="D19" s="7">
        <v>8417</v>
      </c>
      <c r="E19" s="7">
        <v>11714</v>
      </c>
      <c r="F19" s="4">
        <v>7950</v>
      </c>
      <c r="G19" s="4">
        <v>22859</v>
      </c>
    </row>
    <row r="20" spans="1:7" x14ac:dyDescent="0.25">
      <c r="A20" s="11" t="s">
        <v>74</v>
      </c>
      <c r="B20" s="11" t="s">
        <v>19</v>
      </c>
      <c r="C20" s="11"/>
      <c r="D20" s="7">
        <v>10742</v>
      </c>
      <c r="E20" s="7">
        <v>3059</v>
      </c>
      <c r="F20" s="4">
        <v>5880</v>
      </c>
      <c r="G20" s="4">
        <v>10303</v>
      </c>
    </row>
    <row r="21" spans="1:7" x14ac:dyDescent="0.25">
      <c r="A21" s="11" t="s">
        <v>75</v>
      </c>
      <c r="B21" s="11" t="s">
        <v>20</v>
      </c>
      <c r="C21" s="11"/>
      <c r="D21" s="8">
        <v>678</v>
      </c>
      <c r="E21" s="8">
        <v>142</v>
      </c>
      <c r="F21" s="4">
        <v>1032</v>
      </c>
      <c r="G21">
        <v>377</v>
      </c>
    </row>
    <row r="22" spans="1:7" x14ac:dyDescent="0.25">
      <c r="A22" s="11" t="s">
        <v>76</v>
      </c>
      <c r="B22" s="11" t="s">
        <v>21</v>
      </c>
      <c r="C22" s="11"/>
      <c r="D22" s="8">
        <v>359</v>
      </c>
      <c r="E22" s="7">
        <v>1498</v>
      </c>
      <c r="F22">
        <v>930</v>
      </c>
      <c r="G22" s="4">
        <v>1162</v>
      </c>
    </row>
    <row r="23" spans="1:7" x14ac:dyDescent="0.25">
      <c r="A23" s="11" t="s">
        <v>77</v>
      </c>
      <c r="B23" s="11" t="s">
        <v>22</v>
      </c>
      <c r="C23" s="11"/>
      <c r="D23" s="8">
        <v>210</v>
      </c>
      <c r="E23" s="8">
        <v>248</v>
      </c>
      <c r="F23">
        <v>834</v>
      </c>
      <c r="G23" s="4">
        <v>1439</v>
      </c>
    </row>
    <row r="24" spans="1:7" x14ac:dyDescent="0.25">
      <c r="A24" s="11" t="s">
        <v>78</v>
      </c>
      <c r="B24" s="11" t="s">
        <v>23</v>
      </c>
      <c r="C24" s="11"/>
      <c r="D24" s="7">
        <v>3786</v>
      </c>
      <c r="E24" s="7">
        <v>1128</v>
      </c>
      <c r="F24" s="4">
        <v>1131</v>
      </c>
      <c r="G24" s="4">
        <v>9289</v>
      </c>
    </row>
    <row r="25" spans="1:7" x14ac:dyDescent="0.25">
      <c r="A25" s="11" t="s">
        <v>79</v>
      </c>
      <c r="B25" s="11" t="s">
        <v>24</v>
      </c>
      <c r="C25" s="11"/>
      <c r="D25" s="7">
        <v>17005</v>
      </c>
      <c r="E25" s="7">
        <v>5862</v>
      </c>
      <c r="F25" s="4">
        <v>8838</v>
      </c>
      <c r="G25" s="4">
        <v>69405</v>
      </c>
    </row>
    <row r="26" spans="1:7" x14ac:dyDescent="0.25">
      <c r="A26" s="11" t="s">
        <v>80</v>
      </c>
      <c r="B26" s="11" t="s">
        <v>25</v>
      </c>
      <c r="C26" s="11"/>
      <c r="D26" s="7">
        <v>21194</v>
      </c>
      <c r="E26" s="7">
        <v>5473</v>
      </c>
      <c r="F26" s="3">
        <v>22035.200000000001</v>
      </c>
      <c r="G26" s="4">
        <v>21037</v>
      </c>
    </row>
    <row r="27" spans="1:7" x14ac:dyDescent="0.25">
      <c r="A27" s="11" t="s">
        <v>81</v>
      </c>
      <c r="B27" s="11" t="s">
        <v>26</v>
      </c>
      <c r="C27" s="11"/>
      <c r="D27" s="7">
        <v>6025</v>
      </c>
      <c r="E27" s="7">
        <v>5091</v>
      </c>
      <c r="F27" s="4">
        <v>17940</v>
      </c>
      <c r="G27" s="4">
        <v>40262</v>
      </c>
    </row>
    <row r="28" spans="1:7" x14ac:dyDescent="0.25">
      <c r="A28" s="11" t="s">
        <v>82</v>
      </c>
      <c r="B28" s="11" t="s">
        <v>27</v>
      </c>
      <c r="C28" s="11"/>
      <c r="D28" s="7">
        <v>97814</v>
      </c>
      <c r="E28" s="7">
        <v>64835</v>
      </c>
      <c r="F28" s="4">
        <v>369633</v>
      </c>
      <c r="G28" s="4">
        <v>747678</v>
      </c>
    </row>
    <row r="29" spans="1:7" x14ac:dyDescent="0.25">
      <c r="A29" s="11" t="s">
        <v>83</v>
      </c>
      <c r="B29" s="11" t="s">
        <v>28</v>
      </c>
      <c r="C29" s="11"/>
      <c r="D29" s="8">
        <v>122</v>
      </c>
      <c r="E29" s="7">
        <v>9478</v>
      </c>
      <c r="F29" s="4">
        <v>7611</v>
      </c>
      <c r="G29" s="4">
        <v>27294</v>
      </c>
    </row>
    <row r="30" spans="1:7" x14ac:dyDescent="0.25">
      <c r="A30" s="11" t="s">
        <v>84</v>
      </c>
      <c r="B30" s="11" t="s">
        <v>29</v>
      </c>
      <c r="C30" s="11"/>
      <c r="D30" s="7">
        <v>1001966</v>
      </c>
      <c r="E30" s="7">
        <v>82282</v>
      </c>
      <c r="F30" s="3">
        <v>259275.1</v>
      </c>
      <c r="G30" s="4">
        <v>123427</v>
      </c>
    </row>
    <row r="31" spans="1:7" x14ac:dyDescent="0.25">
      <c r="A31" s="11" t="s">
        <v>85</v>
      </c>
      <c r="B31" s="11" t="s">
        <v>30</v>
      </c>
      <c r="C31" s="11"/>
      <c r="D31" s="8">
        <v>61</v>
      </c>
      <c r="E31" s="8">
        <v>25</v>
      </c>
      <c r="F31">
        <v>88</v>
      </c>
      <c r="G31">
        <v>96</v>
      </c>
    </row>
    <row r="32" spans="1:7" x14ac:dyDescent="0.25">
      <c r="A32" s="11" t="s">
        <v>86</v>
      </c>
      <c r="B32" s="11" t="s">
        <v>31</v>
      </c>
      <c r="C32" s="11"/>
      <c r="D32" s="7">
        <v>1347</v>
      </c>
      <c r="E32" s="7">
        <v>11346</v>
      </c>
      <c r="F32" s="4">
        <v>11919</v>
      </c>
      <c r="G32" s="4">
        <v>6652</v>
      </c>
    </row>
    <row r="33" spans="1:7" x14ac:dyDescent="0.25">
      <c r="A33" s="11" t="s">
        <v>87</v>
      </c>
      <c r="B33" s="11" t="s">
        <v>32</v>
      </c>
      <c r="C33" s="11"/>
      <c r="D33" s="6">
        <v>382344.5</v>
      </c>
      <c r="E33" s="7">
        <v>79887</v>
      </c>
      <c r="F33" s="3">
        <v>109512.9</v>
      </c>
      <c r="G33" s="4">
        <v>123792</v>
      </c>
    </row>
    <row r="34" spans="1:7" x14ac:dyDescent="0.25">
      <c r="A34" s="11" t="s">
        <v>88</v>
      </c>
      <c r="B34" s="11" t="s">
        <v>33</v>
      </c>
      <c r="C34" s="11"/>
      <c r="D34" s="8">
        <v>848</v>
      </c>
      <c r="E34" s="8">
        <v>221</v>
      </c>
      <c r="F34" s="4">
        <v>1123</v>
      </c>
      <c r="G34">
        <v>550</v>
      </c>
    </row>
    <row r="35" spans="1:7" x14ac:dyDescent="0.25">
      <c r="A35" s="11" t="s">
        <v>89</v>
      </c>
      <c r="B35" s="11" t="s">
        <v>34</v>
      </c>
      <c r="C35" s="11"/>
      <c r="D35" s="7">
        <v>18058</v>
      </c>
      <c r="E35" s="7">
        <v>14548</v>
      </c>
      <c r="F35" s="3">
        <v>12874.8</v>
      </c>
      <c r="G35" s="4">
        <v>25838</v>
      </c>
    </row>
    <row r="36" spans="1:7" x14ac:dyDescent="0.25">
      <c r="A36" s="11" t="s">
        <v>90</v>
      </c>
      <c r="B36" s="11" t="s">
        <v>35</v>
      </c>
      <c r="C36" s="11"/>
      <c r="D36" s="7">
        <v>19557</v>
      </c>
      <c r="E36" s="7">
        <v>4454</v>
      </c>
      <c r="F36" s="4">
        <v>3782</v>
      </c>
      <c r="G36" s="4">
        <v>49347</v>
      </c>
    </row>
    <row r="37" spans="1:7" x14ac:dyDescent="0.25">
      <c r="A37" s="11" t="s">
        <v>91</v>
      </c>
      <c r="B37" s="11" t="s">
        <v>36</v>
      </c>
      <c r="C37" s="11"/>
      <c r="D37" s="8">
        <v>337</v>
      </c>
      <c r="E37" s="7">
        <v>1038</v>
      </c>
      <c r="F37" s="4">
        <v>1551</v>
      </c>
      <c r="G37" s="4">
        <v>1415</v>
      </c>
    </row>
    <row r="38" spans="1:7" x14ac:dyDescent="0.25">
      <c r="A38" s="11" t="s">
        <v>92</v>
      </c>
      <c r="B38" s="11" t="s">
        <v>37</v>
      </c>
      <c r="C38" s="11"/>
      <c r="D38" s="6">
        <v>745097.4</v>
      </c>
      <c r="E38" s="7">
        <v>67142</v>
      </c>
      <c r="F38" s="3">
        <v>102302.3</v>
      </c>
      <c r="G38" s="4">
        <v>113235</v>
      </c>
    </row>
    <row r="39" spans="1:7" x14ac:dyDescent="0.25">
      <c r="A39" s="11" t="s">
        <v>93</v>
      </c>
      <c r="B39" s="11" t="s">
        <v>38</v>
      </c>
      <c r="C39" s="11"/>
      <c r="D39" s="6">
        <v>897262.7</v>
      </c>
      <c r="E39" s="7">
        <v>79732</v>
      </c>
      <c r="F39" s="3">
        <v>1141612.5</v>
      </c>
      <c r="G39" s="4">
        <v>828777</v>
      </c>
    </row>
    <row r="40" spans="1:7" x14ac:dyDescent="0.25">
      <c r="A40" s="11" t="s">
        <v>94</v>
      </c>
      <c r="B40" s="11" t="s">
        <v>39</v>
      </c>
      <c r="C40" s="11"/>
      <c r="D40" s="7">
        <v>3614</v>
      </c>
      <c r="E40" s="8">
        <v>691</v>
      </c>
      <c r="F40" s="4">
        <v>2997</v>
      </c>
      <c r="G40" s="4">
        <v>2892</v>
      </c>
    </row>
    <row r="41" spans="1:7" x14ac:dyDescent="0.25">
      <c r="A41" s="11" t="s">
        <v>95</v>
      </c>
      <c r="B41" s="11" t="s">
        <v>40</v>
      </c>
      <c r="C41" s="11"/>
      <c r="D41" s="8">
        <v>14</v>
      </c>
      <c r="E41" s="8">
        <v>33</v>
      </c>
      <c r="F41">
        <v>85</v>
      </c>
      <c r="G41">
        <v>178</v>
      </c>
    </row>
    <row r="42" spans="1:7" x14ac:dyDescent="0.25">
      <c r="A42" s="11" t="s">
        <v>96</v>
      </c>
      <c r="B42" s="11" t="s">
        <v>41</v>
      </c>
      <c r="C42" s="11"/>
      <c r="D42" s="7">
        <v>9939</v>
      </c>
      <c r="E42" s="7">
        <v>5939</v>
      </c>
      <c r="F42" s="3">
        <v>1754.1</v>
      </c>
      <c r="G42" s="4">
        <v>7337</v>
      </c>
    </row>
    <row r="43" spans="1:7" x14ac:dyDescent="0.25">
      <c r="A43" s="11" t="s">
        <v>97</v>
      </c>
      <c r="B43" s="11" t="s">
        <v>42</v>
      </c>
      <c r="C43" s="11"/>
      <c r="D43" s="7">
        <v>5027</v>
      </c>
      <c r="E43" s="7">
        <v>2261</v>
      </c>
      <c r="F43" s="4">
        <v>19636</v>
      </c>
      <c r="G43" s="4">
        <v>43620</v>
      </c>
    </row>
    <row r="44" spans="1:7" x14ac:dyDescent="0.25">
      <c r="A44" s="11" t="s">
        <v>98</v>
      </c>
      <c r="B44" s="11" t="s">
        <v>43</v>
      </c>
      <c r="C44" s="11"/>
      <c r="D44" s="7">
        <v>3763</v>
      </c>
      <c r="E44" s="7">
        <v>5478</v>
      </c>
      <c r="F44">
        <v>44</v>
      </c>
      <c r="G44" s="4">
        <v>4937</v>
      </c>
    </row>
    <row r="45" spans="1:7" x14ac:dyDescent="0.25">
      <c r="A45" s="11" t="s">
        <v>99</v>
      </c>
      <c r="B45" s="11" t="s">
        <v>44</v>
      </c>
      <c r="C45" s="11"/>
      <c r="D45" s="7">
        <v>569811</v>
      </c>
      <c r="E45" s="7">
        <v>215493</v>
      </c>
      <c r="F45" s="4">
        <v>256826</v>
      </c>
      <c r="G45" s="4">
        <v>168258</v>
      </c>
    </row>
    <row r="46" spans="1:7" x14ac:dyDescent="0.25">
      <c r="A46" s="11" t="s">
        <v>100</v>
      </c>
      <c r="B46" s="11" t="s">
        <v>45</v>
      </c>
      <c r="C46" s="11"/>
      <c r="D46" s="7">
        <v>438983</v>
      </c>
      <c r="E46" s="7">
        <v>92380</v>
      </c>
      <c r="F46" s="4">
        <v>329735</v>
      </c>
      <c r="G46" s="4">
        <v>60863</v>
      </c>
    </row>
    <row r="47" spans="1:7" x14ac:dyDescent="0.25">
      <c r="A47" s="11" t="s">
        <v>101</v>
      </c>
      <c r="B47" s="11" t="s">
        <v>46</v>
      </c>
      <c r="C47" s="11"/>
      <c r="D47" s="8">
        <v>113</v>
      </c>
      <c r="E47" s="8">
        <v>22</v>
      </c>
      <c r="F47">
        <v>126</v>
      </c>
      <c r="G47">
        <v>157</v>
      </c>
    </row>
    <row r="48" spans="1:7" x14ac:dyDescent="0.25">
      <c r="A48" s="11" t="s">
        <v>102</v>
      </c>
      <c r="B48" s="11" t="s">
        <v>47</v>
      </c>
      <c r="C48" s="11"/>
      <c r="D48" s="7">
        <v>15224</v>
      </c>
      <c r="E48" s="7">
        <v>2643</v>
      </c>
      <c r="F48" s="4">
        <v>5596</v>
      </c>
      <c r="G48" s="4">
        <v>6696</v>
      </c>
    </row>
    <row r="49" spans="1:8" x14ac:dyDescent="0.25">
      <c r="A49" s="11" t="s">
        <v>103</v>
      </c>
      <c r="B49" s="11" t="s">
        <v>48</v>
      </c>
      <c r="C49" s="11"/>
      <c r="D49" s="6">
        <v>438833.7</v>
      </c>
      <c r="E49" s="7">
        <v>169742</v>
      </c>
      <c r="F49" s="3">
        <v>842370.2</v>
      </c>
      <c r="G49" s="4">
        <v>674222</v>
      </c>
    </row>
    <row r="50" spans="1:8" x14ac:dyDescent="0.25">
      <c r="A50" s="11" t="s">
        <v>104</v>
      </c>
      <c r="B50" s="11" t="s">
        <v>49</v>
      </c>
      <c r="C50" s="11"/>
      <c r="D50" s="7">
        <v>6370</v>
      </c>
      <c r="E50" s="7">
        <v>7653</v>
      </c>
      <c r="F50" s="4">
        <v>8196</v>
      </c>
      <c r="G50" s="4">
        <v>7504</v>
      </c>
    </row>
    <row r="51" spans="1:8" x14ac:dyDescent="0.25">
      <c r="A51" s="11" t="s">
        <v>105</v>
      </c>
      <c r="B51" s="11" t="s">
        <v>50</v>
      </c>
      <c r="C51" s="11"/>
      <c r="D51" s="7">
        <v>1678</v>
      </c>
      <c r="E51" s="7">
        <v>1198</v>
      </c>
      <c r="F51" s="4">
        <v>1785</v>
      </c>
      <c r="G51" s="4">
        <v>2159</v>
      </c>
    </row>
    <row r="52" spans="1:8" x14ac:dyDescent="0.25">
      <c r="A52" s="11" t="s">
        <v>106</v>
      </c>
      <c r="B52" s="11" t="s">
        <v>51</v>
      </c>
      <c r="C52" s="11"/>
      <c r="D52" s="6">
        <v>279242.7</v>
      </c>
      <c r="E52" s="7">
        <v>41857</v>
      </c>
      <c r="F52" s="3">
        <v>339782.6</v>
      </c>
      <c r="G52" s="4">
        <v>53496</v>
      </c>
    </row>
    <row r="53" spans="1:8" x14ac:dyDescent="0.25">
      <c r="A53" s="7" t="s">
        <v>145</v>
      </c>
      <c r="B53" s="7" t="s">
        <v>52</v>
      </c>
      <c r="C53" s="7"/>
      <c r="D53" s="7">
        <f>SUM(D2:D52)-D3-D13</f>
        <v>8334750</v>
      </c>
      <c r="E53" s="7">
        <f>SUM(E2:E52)-E3-E13</f>
        <v>2152591</v>
      </c>
      <c r="F53" s="7">
        <f>SUM(F2:F52)-F3-F13</f>
        <v>10084454.399999999</v>
      </c>
      <c r="G53" s="7">
        <f>SUM(G2:G52)-G3-G13</f>
        <v>6831197</v>
      </c>
    </row>
    <row r="54" spans="1:8" x14ac:dyDescent="0.25">
      <c r="A54" s="7"/>
      <c r="B54" s="7" t="s">
        <v>53</v>
      </c>
      <c r="C54" s="7"/>
      <c r="D54" s="7">
        <f t="shared" ref="D54:G54" si="0">D49 + D39 + D6 + D14 + D28 + D52 + D7 + D30 + D46</f>
        <v>6057539.2999999998</v>
      </c>
      <c r="E54" s="7">
        <f t="shared" si="0"/>
        <v>1114394</v>
      </c>
      <c r="F54" s="7">
        <f t="shared" si="0"/>
        <v>8314267.8999999994</v>
      </c>
      <c r="G54" s="7">
        <f t="shared" si="0"/>
        <v>5209924</v>
      </c>
      <c r="H54" s="7"/>
    </row>
    <row r="55" spans="1:8" x14ac:dyDescent="0.25">
      <c r="A55" s="7"/>
      <c r="B55" s="7" t="s">
        <v>111</v>
      </c>
      <c r="C55" s="7"/>
      <c r="D55" s="7">
        <f>SUM(D2:D52)</f>
        <v>8767412</v>
      </c>
      <c r="E55" s="7">
        <f t="shared" ref="E55:G55" si="1">SUM(E2:E52)</f>
        <v>4661460</v>
      </c>
      <c r="F55" s="7">
        <f t="shared" si="1"/>
        <v>10266095.399999999</v>
      </c>
      <c r="G55" s="7">
        <f t="shared" si="1"/>
        <v>7124554</v>
      </c>
    </row>
    <row r="56" spans="1:8" x14ac:dyDescent="0.25">
      <c r="A56" s="1" t="s">
        <v>156</v>
      </c>
      <c r="B56" s="7" t="s">
        <v>52</v>
      </c>
      <c r="D56" s="1">
        <f>D53*0.4</f>
        <v>3333900</v>
      </c>
      <c r="E56" s="1">
        <f t="shared" ref="E56:G56" si="2">E53*0.4</f>
        <v>861036.4</v>
      </c>
      <c r="F56" s="1">
        <f t="shared" si="2"/>
        <v>4033781.7599999998</v>
      </c>
      <c r="G56" s="1">
        <f t="shared" si="2"/>
        <v>2732478.8000000003</v>
      </c>
    </row>
    <row r="57" spans="1:8" x14ac:dyDescent="0.25">
      <c r="B57" s="7" t="s">
        <v>53</v>
      </c>
      <c r="D57" s="1">
        <f>D54*0.4</f>
        <v>2423015.7200000002</v>
      </c>
      <c r="E57" s="1">
        <f t="shared" ref="E57:G57" si="3">E54*0.4</f>
        <v>445757.60000000003</v>
      </c>
      <c r="F57" s="1">
        <f t="shared" si="3"/>
        <v>3325707.16</v>
      </c>
      <c r="G57" s="1">
        <f t="shared" si="3"/>
        <v>2083969.6</v>
      </c>
    </row>
    <row r="58" spans="1:8" x14ac:dyDescent="0.25">
      <c r="B58" s="7" t="s">
        <v>111</v>
      </c>
      <c r="D58" s="1">
        <f t="shared" ref="D58:G58" si="4">D55*0.4</f>
        <v>3506964.8000000003</v>
      </c>
      <c r="E58" s="1">
        <f t="shared" si="4"/>
        <v>1864584</v>
      </c>
      <c r="F58" s="1">
        <f t="shared" si="4"/>
        <v>4106438.1599999997</v>
      </c>
      <c r="G58" s="1">
        <f t="shared" si="4"/>
        <v>2849821.6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abSelected="1" topLeftCell="A43" workbookViewId="0">
      <selection activeCell="L69" sqref="L69"/>
    </sheetView>
  </sheetViews>
  <sheetFormatPr defaultRowHeight="15" x14ac:dyDescent="0.25"/>
  <cols>
    <col min="1" max="1" width="7.5703125" style="12" customWidth="1"/>
    <col min="2" max="2" width="6.5703125" style="12" customWidth="1"/>
    <col min="3" max="3" width="19.140625" style="12" bestFit="1" customWidth="1"/>
    <col min="4" max="4" width="18.28515625" style="12" customWidth="1"/>
    <col min="5" max="5" width="21.7109375" style="12" bestFit="1" customWidth="1"/>
    <col min="6" max="6" width="11.5703125" style="12" bestFit="1" customWidth="1"/>
    <col min="7" max="7" width="12.5703125" style="12" bestFit="1" customWidth="1"/>
    <col min="8" max="8" width="21.7109375" style="12" bestFit="1" customWidth="1"/>
    <col min="9" max="10" width="11.5703125" style="12" bestFit="1" customWidth="1"/>
    <col min="11" max="11" width="19.5703125" style="12" bestFit="1" customWidth="1"/>
    <col min="12" max="13" width="11.5703125" style="12" bestFit="1" customWidth="1"/>
    <col min="14" max="14" width="19.5703125" style="12" bestFit="1" customWidth="1"/>
    <col min="15" max="15" width="11.5703125" style="12" bestFit="1" customWidth="1"/>
    <col min="16" max="16" width="11.5703125" style="12" customWidth="1"/>
    <col min="17" max="16384" width="9.140625" style="12"/>
  </cols>
  <sheetData>
    <row r="1" spans="1:16" x14ac:dyDescent="0.25">
      <c r="A1" s="14"/>
      <c r="B1" s="14"/>
      <c r="C1" s="14"/>
      <c r="D1" s="14"/>
      <c r="E1" s="15" t="s">
        <v>151</v>
      </c>
      <c r="F1" s="14"/>
      <c r="G1" s="14"/>
      <c r="H1" s="15" t="s">
        <v>133</v>
      </c>
      <c r="I1" s="14"/>
      <c r="J1" s="14"/>
      <c r="K1" s="15" t="s">
        <v>134</v>
      </c>
      <c r="L1" s="14"/>
      <c r="M1" s="14"/>
      <c r="N1" s="15" t="s">
        <v>135</v>
      </c>
      <c r="O1" s="14"/>
      <c r="P1" s="14"/>
    </row>
    <row r="2" spans="1:16" s="13" customFormat="1" x14ac:dyDescent="0.25">
      <c r="A2" s="15"/>
      <c r="B2" s="15" t="s">
        <v>130</v>
      </c>
      <c r="C2" s="15" t="s">
        <v>129</v>
      </c>
      <c r="D2" s="15" t="s">
        <v>132</v>
      </c>
      <c r="E2" s="15" t="s">
        <v>126</v>
      </c>
      <c r="F2" s="15" t="s">
        <v>127</v>
      </c>
      <c r="G2" s="15" t="s">
        <v>128</v>
      </c>
      <c r="H2" s="15" t="s">
        <v>126</v>
      </c>
      <c r="I2" s="15" t="s">
        <v>127</v>
      </c>
      <c r="J2" s="15" t="s">
        <v>128</v>
      </c>
      <c r="K2" s="15" t="s">
        <v>126</v>
      </c>
      <c r="L2" s="15" t="s">
        <v>127</v>
      </c>
      <c r="M2" s="15" t="s">
        <v>128</v>
      </c>
      <c r="N2" s="15" t="s">
        <v>126</v>
      </c>
      <c r="O2" s="15" t="s">
        <v>127</v>
      </c>
      <c r="P2" s="15" t="s">
        <v>128</v>
      </c>
    </row>
    <row r="3" spans="1:16" x14ac:dyDescent="0.25">
      <c r="A3" s="14" t="s">
        <v>6</v>
      </c>
      <c r="B3" s="14">
        <v>28.01</v>
      </c>
      <c r="C3" s="14">
        <f>$B$3/B3</f>
        <v>1</v>
      </c>
      <c r="D3" s="14">
        <v>9.9311470918235195E-2</v>
      </c>
      <c r="E3" s="14">
        <v>6703.81</v>
      </c>
      <c r="F3" s="14">
        <v>5723.4931853715598</v>
      </c>
      <c r="G3" s="14">
        <v>8376.9810945532899</v>
      </c>
      <c r="H3" s="14">
        <v>1165.52</v>
      </c>
      <c r="I3" s="14">
        <v>2083.29565181925</v>
      </c>
      <c r="J3" s="14">
        <v>3414.7131150037899</v>
      </c>
      <c r="K3" s="14">
        <v>6097.42</v>
      </c>
      <c r="L3" s="14">
        <v>4684.0131553830397</v>
      </c>
      <c r="M3" s="14">
        <v>6717.5567330891799</v>
      </c>
      <c r="N3" s="14">
        <v>680.13</v>
      </c>
      <c r="O3" s="14">
        <v>1307.3173505673601</v>
      </c>
      <c r="P3" s="14">
        <v>2011.8060562575599</v>
      </c>
    </row>
    <row r="4" spans="1:16" x14ac:dyDescent="0.25">
      <c r="A4" s="14" t="s">
        <v>113</v>
      </c>
      <c r="B4" s="14">
        <v>30.08</v>
      </c>
      <c r="C4" s="14">
        <f t="shared" ref="C4:C17" si="0">$B$3/B4</f>
        <v>0.93118351063829796</v>
      </c>
      <c r="D4" s="14">
        <v>0.10815205783876516</v>
      </c>
      <c r="E4" s="14">
        <v>55.488999999999997</v>
      </c>
      <c r="F4" s="14">
        <v>36.294031771758902</v>
      </c>
      <c r="G4" s="14">
        <v>44.638405715989698</v>
      </c>
      <c r="H4" s="14">
        <v>10.0259</v>
      </c>
      <c r="I4" s="14">
        <v>13.8490845314221</v>
      </c>
      <c r="J4" s="14">
        <v>17.935647749266899</v>
      </c>
      <c r="K4" s="14">
        <v>50.204799999999999</v>
      </c>
      <c r="L4" s="14">
        <v>28.707312800497402</v>
      </c>
      <c r="M4" s="14">
        <v>36.170750907679903</v>
      </c>
      <c r="N4" s="14">
        <v>5.85344</v>
      </c>
      <c r="O4" s="14">
        <v>8.1888386277987593</v>
      </c>
      <c r="P4" s="14">
        <v>10.804235890161699</v>
      </c>
    </row>
    <row r="5" spans="1:16" x14ac:dyDescent="0.25">
      <c r="A5" s="14" t="s">
        <v>114</v>
      </c>
      <c r="B5" s="14">
        <v>44.11</v>
      </c>
      <c r="C5" s="14">
        <f t="shared" si="0"/>
        <v>0.6350034005894355</v>
      </c>
      <c r="D5" s="14">
        <v>0.1678632421390355</v>
      </c>
      <c r="E5" s="14">
        <v>15.1311</v>
      </c>
      <c r="F5" s="14">
        <v>11.365461330212399</v>
      </c>
      <c r="G5" s="14">
        <v>16.324525145509799</v>
      </c>
      <c r="H5" s="14">
        <v>2.68038</v>
      </c>
      <c r="I5" s="14">
        <v>4.0228676701539898</v>
      </c>
      <c r="J5" s="14">
        <v>6.2923209390946004</v>
      </c>
      <c r="K5" s="14">
        <v>13.6699</v>
      </c>
      <c r="L5" s="14">
        <v>9.4039191559567001</v>
      </c>
      <c r="M5" s="14">
        <v>13.6121633902886</v>
      </c>
      <c r="N5" s="14">
        <v>1.48638</v>
      </c>
      <c r="O5" s="14">
        <v>2.6235910609444102</v>
      </c>
      <c r="P5" s="14">
        <v>4.0372026103268803</v>
      </c>
    </row>
    <row r="6" spans="1:16" x14ac:dyDescent="0.25">
      <c r="A6" s="14" t="s">
        <v>115</v>
      </c>
      <c r="B6" s="14">
        <v>58.12</v>
      </c>
      <c r="C6" s="14">
        <f t="shared" si="0"/>
        <v>0.481933929800413</v>
      </c>
      <c r="D6" s="14">
        <v>0.28748952297816371</v>
      </c>
      <c r="E6" s="14">
        <v>23.534099999999999</v>
      </c>
      <c r="F6" s="14">
        <v>14.425718065408301</v>
      </c>
      <c r="G6" s="14">
        <v>5.5347611927815796</v>
      </c>
      <c r="H6" s="14">
        <v>3.8916200000000001</v>
      </c>
      <c r="I6" s="14">
        <v>5.4083543039550399</v>
      </c>
      <c r="J6" s="14">
        <v>2.0789390798281699</v>
      </c>
      <c r="K6" s="14">
        <v>21.510400000000001</v>
      </c>
      <c r="L6" s="14">
        <v>11.551219943229301</v>
      </c>
      <c r="M6" s="14">
        <v>4.6935574374085602</v>
      </c>
      <c r="N6" s="14">
        <v>2.2479200000000001</v>
      </c>
      <c r="O6" s="14">
        <v>3.2713274712807099</v>
      </c>
      <c r="P6" s="14">
        <v>1.3863493948832999</v>
      </c>
    </row>
    <row r="7" spans="1:16" x14ac:dyDescent="0.25">
      <c r="A7" s="14" t="s">
        <v>116</v>
      </c>
      <c r="B7" s="14">
        <v>42.09</v>
      </c>
      <c r="C7" s="14">
        <f t="shared" si="0"/>
        <v>0.66547873604181518</v>
      </c>
      <c r="D7" s="14">
        <v>0.16325893330691921</v>
      </c>
      <c r="E7" s="14">
        <v>80.774500000000003</v>
      </c>
      <c r="F7" s="14">
        <v>58.709429030581298</v>
      </c>
      <c r="G7" s="14">
        <v>41.024670772967603</v>
      </c>
      <c r="H7" s="14">
        <v>13.8005</v>
      </c>
      <c r="I7" s="14">
        <v>21.314032305058699</v>
      </c>
      <c r="J7" s="14">
        <v>16.147012681067</v>
      </c>
      <c r="K7" s="14">
        <v>73.835499999999996</v>
      </c>
      <c r="L7" s="14">
        <v>48.168969542050299</v>
      </c>
      <c r="M7" s="14">
        <v>33.727341807447097</v>
      </c>
      <c r="N7" s="14">
        <v>8.3736800000000002</v>
      </c>
      <c r="O7" s="14">
        <v>13.4125803867932</v>
      </c>
      <c r="P7" s="14">
        <v>10.038101962133799</v>
      </c>
    </row>
    <row r="8" spans="1:16" x14ac:dyDescent="0.25">
      <c r="A8" s="14" t="s">
        <v>117</v>
      </c>
      <c r="B8" s="14">
        <v>30.03</v>
      </c>
      <c r="C8" s="14">
        <f t="shared" si="0"/>
        <v>0.93273393273393279</v>
      </c>
      <c r="D8" s="14">
        <v>0.10493970833660218</v>
      </c>
      <c r="E8" s="14">
        <v>133.61500000000001</v>
      </c>
      <c r="F8" s="14">
        <v>93.4950123449633</v>
      </c>
      <c r="G8" s="14">
        <v>115.728151504503</v>
      </c>
      <c r="H8" s="14">
        <v>22.4953</v>
      </c>
      <c r="I8" s="14">
        <v>34.042479263859697</v>
      </c>
      <c r="J8" s="14">
        <v>40.875029022371599</v>
      </c>
      <c r="K8" s="14">
        <v>121.762</v>
      </c>
      <c r="L8" s="14">
        <v>76.034396477448695</v>
      </c>
      <c r="M8" s="14">
        <v>101.875222679554</v>
      </c>
      <c r="N8" s="14">
        <v>12.7858</v>
      </c>
      <c r="O8" s="14">
        <v>21.415821221119401</v>
      </c>
      <c r="P8" s="14">
        <v>29.823988094264202</v>
      </c>
    </row>
    <row r="9" spans="1:16" x14ac:dyDescent="0.25">
      <c r="A9" s="14" t="s">
        <v>118</v>
      </c>
      <c r="B9" s="14">
        <v>44.06</v>
      </c>
      <c r="C9" s="14">
        <f t="shared" si="0"/>
        <v>0.63572401270994094</v>
      </c>
      <c r="D9" s="14">
        <v>0.1570744684185946</v>
      </c>
      <c r="E9" s="14">
        <v>61.113999999999997</v>
      </c>
      <c r="F9" s="14">
        <v>54.756316053320297</v>
      </c>
      <c r="G9" s="14">
        <v>49.4476506079979</v>
      </c>
      <c r="H9" s="14">
        <v>11.3416</v>
      </c>
      <c r="I9" s="14">
        <v>22.016803012457299</v>
      </c>
      <c r="J9" s="14">
        <v>21.3048801383792</v>
      </c>
      <c r="K9" s="14">
        <v>54.960799999999999</v>
      </c>
      <c r="L9" s="14">
        <v>41.741392210022902</v>
      </c>
      <c r="M9" s="14">
        <v>37.998352908002701</v>
      </c>
      <c r="N9" s="14">
        <v>6.2926399999999996</v>
      </c>
      <c r="O9" s="14">
        <v>12.1450095041855</v>
      </c>
      <c r="P9" s="14">
        <v>11.505019307168499</v>
      </c>
    </row>
    <row r="10" spans="1:16" x14ac:dyDescent="0.25">
      <c r="A10" s="14" t="s">
        <v>119</v>
      </c>
      <c r="B10" s="14">
        <v>58.09</v>
      </c>
      <c r="C10" s="14">
        <f t="shared" si="0"/>
        <v>0.4821828197624376</v>
      </c>
      <c r="D10" s="14">
        <v>0.1570744684185946</v>
      </c>
      <c r="E10" s="14">
        <v>33.180900000000001</v>
      </c>
      <c r="F10" s="14">
        <v>41.835417936475899</v>
      </c>
      <c r="G10" s="14">
        <v>48.556937589889401</v>
      </c>
      <c r="H10" s="14">
        <v>5.3989500000000001</v>
      </c>
      <c r="I10" s="14">
        <v>15.871614275322001</v>
      </c>
      <c r="J10" s="14">
        <v>20.318869116397501</v>
      </c>
      <c r="K10" s="14">
        <v>30.369499999999999</v>
      </c>
      <c r="L10" s="14">
        <v>33.391289538221997</v>
      </c>
      <c r="M10" s="14">
        <v>38.181207429680903</v>
      </c>
      <c r="N10" s="14">
        <v>3.1207600000000002</v>
      </c>
      <c r="O10" s="14">
        <v>9.4324657415740401</v>
      </c>
      <c r="P10" s="14">
        <v>11.491934682949701</v>
      </c>
    </row>
    <row r="11" spans="1:16" x14ac:dyDescent="0.25">
      <c r="A11" s="14" t="s">
        <v>120</v>
      </c>
      <c r="B11" s="14">
        <v>72.11</v>
      </c>
      <c r="C11" s="14">
        <f t="shared" si="0"/>
        <v>0.3884343364304535</v>
      </c>
      <c r="D11" s="14">
        <v>0.25864783988958512</v>
      </c>
      <c r="E11" s="14">
        <v>16.719799999999999</v>
      </c>
      <c r="F11" s="14">
        <v>10.756387739967099</v>
      </c>
      <c r="G11" s="14">
        <v>15.7431928063945</v>
      </c>
      <c r="H11" s="14">
        <v>4.4534799999999999</v>
      </c>
      <c r="I11" s="14">
        <v>3.91522014304639</v>
      </c>
      <c r="J11" s="14">
        <v>6.4174057863139398</v>
      </c>
      <c r="K11" s="14">
        <v>13.8393</v>
      </c>
      <c r="L11" s="14">
        <v>8.8028516932944001</v>
      </c>
      <c r="M11" s="14">
        <v>12.624570790267001</v>
      </c>
      <c r="N11" s="14">
        <v>1.9336500000000001</v>
      </c>
      <c r="O11" s="14">
        <v>2.4568933458031599</v>
      </c>
      <c r="P11" s="14">
        <v>3.78086691079299</v>
      </c>
    </row>
    <row r="12" spans="1:16" x14ac:dyDescent="0.25">
      <c r="A12" s="14" t="s">
        <v>121</v>
      </c>
      <c r="B12" s="14">
        <v>78.12</v>
      </c>
      <c r="C12" s="14">
        <f t="shared" si="0"/>
        <v>0.3585509472606247</v>
      </c>
      <c r="D12" s="14">
        <v>0.28153549129645988</v>
      </c>
      <c r="E12" s="14">
        <v>19.936</v>
      </c>
      <c r="F12" s="14">
        <v>27.0002637198874</v>
      </c>
      <c r="G12" s="14">
        <v>41.149791720828503</v>
      </c>
      <c r="H12" s="14">
        <v>3.13341</v>
      </c>
      <c r="I12" s="14">
        <v>9.6270928430599003</v>
      </c>
      <c r="J12" s="14">
        <v>16.7739107779711</v>
      </c>
      <c r="K12" s="14">
        <v>18.398700000000002</v>
      </c>
      <c r="L12" s="14">
        <v>22.360376434722301</v>
      </c>
      <c r="M12" s="14">
        <v>32.998291069225601</v>
      </c>
      <c r="N12" s="14">
        <v>1.98943</v>
      </c>
      <c r="O12" s="14">
        <v>6.2071015412514301</v>
      </c>
      <c r="P12" s="14">
        <v>9.8824862158907507</v>
      </c>
    </row>
    <row r="13" spans="1:16" x14ac:dyDescent="0.25">
      <c r="A13" s="14" t="s">
        <v>122</v>
      </c>
      <c r="B13" s="14">
        <v>92.15</v>
      </c>
      <c r="C13" s="14">
        <f t="shared" si="0"/>
        <v>0.3039609332609875</v>
      </c>
      <c r="D13" s="14">
        <v>0.33793491672632858</v>
      </c>
      <c r="E13" s="14">
        <v>12.5952</v>
      </c>
      <c r="F13" s="14">
        <v>18.890773276206499</v>
      </c>
      <c r="G13" s="14">
        <v>33.8980650288037</v>
      </c>
      <c r="H13" s="14">
        <v>2.1266799999999999</v>
      </c>
      <c r="I13" s="14">
        <v>6.6606479511589596</v>
      </c>
      <c r="J13" s="14">
        <v>13.8178856942114</v>
      </c>
      <c r="K13" s="14">
        <v>11.4636</v>
      </c>
      <c r="L13" s="14">
        <v>15.7228603011221</v>
      </c>
      <c r="M13" s="14">
        <v>27.183083309211899</v>
      </c>
      <c r="N13" s="14">
        <v>1.21831</v>
      </c>
      <c r="O13" s="14">
        <v>4.3597491902369399</v>
      </c>
      <c r="P13" s="14">
        <v>8.1409199508282697</v>
      </c>
    </row>
    <row r="14" spans="1:16" x14ac:dyDescent="0.25">
      <c r="A14" s="14" t="s">
        <v>123</v>
      </c>
      <c r="B14" s="14">
        <v>106.18</v>
      </c>
      <c r="C14" s="14">
        <f t="shared" si="0"/>
        <v>0.26379732529666605</v>
      </c>
      <c r="D14" s="14">
        <v>0.38800275226631159</v>
      </c>
      <c r="E14" s="14">
        <v>7.2624599999999999</v>
      </c>
      <c r="F14" s="14">
        <v>2.1132829084606501</v>
      </c>
      <c r="G14" s="14">
        <v>7.0496920442440398</v>
      </c>
      <c r="H14" s="14">
        <v>1.1843900000000001</v>
      </c>
      <c r="I14" s="14">
        <v>0.79045748339519195</v>
      </c>
      <c r="J14" s="14">
        <v>2.8736695963024199</v>
      </c>
      <c r="K14" s="14">
        <v>6.6247699999999998</v>
      </c>
      <c r="L14" s="14">
        <v>1.6877016815199299</v>
      </c>
      <c r="M14" s="14">
        <v>5.6531948351665902</v>
      </c>
      <c r="N14" s="14">
        <v>0.65625</v>
      </c>
      <c r="O14" s="14">
        <v>0.48049123804712202</v>
      </c>
      <c r="P14" s="14">
        <v>1.69304585855905</v>
      </c>
    </row>
    <row r="15" spans="1:16" x14ac:dyDescent="0.25">
      <c r="A15" s="14" t="s">
        <v>131</v>
      </c>
      <c r="B15" s="14">
        <v>46.03</v>
      </c>
      <c r="C15" s="14">
        <f t="shared" si="0"/>
        <v>0.60851618509667615</v>
      </c>
      <c r="D15" s="14">
        <v>0.15720304109364547</v>
      </c>
      <c r="E15" s="14">
        <v>25.3337</v>
      </c>
      <c r="F15" s="14">
        <v>89.327380028800306</v>
      </c>
      <c r="G15" s="14">
        <v>130.74074686412999</v>
      </c>
      <c r="H15" s="14">
        <v>5.79643</v>
      </c>
      <c r="I15" s="14">
        <v>32.514294395953598</v>
      </c>
      <c r="J15" s="14">
        <v>53.293917933348602</v>
      </c>
      <c r="K15" s="14">
        <v>21.754899999999999</v>
      </c>
      <c r="L15" s="14">
        <v>73.104065933056205</v>
      </c>
      <c r="M15" s="14">
        <v>104.841872564006</v>
      </c>
      <c r="N15" s="14">
        <v>2.7188300000000001</v>
      </c>
      <c r="O15" s="14">
        <v>20.403489619040101</v>
      </c>
      <c r="P15" s="14">
        <v>31.398546012227801</v>
      </c>
    </row>
    <row r="16" spans="1:16" x14ac:dyDescent="0.25">
      <c r="A16" s="14" t="s">
        <v>124</v>
      </c>
      <c r="B16" s="14">
        <v>60.06</v>
      </c>
      <c r="C16" s="14">
        <f t="shared" si="0"/>
        <v>0.4663669663669664</v>
      </c>
      <c r="D16" s="14">
        <v>0.2127868653272541</v>
      </c>
      <c r="E16" s="14">
        <v>241.92500000000001</v>
      </c>
      <c r="F16" s="14">
        <v>105.66631210970399</v>
      </c>
      <c r="G16" s="14">
        <v>154.65462615322201</v>
      </c>
      <c r="H16" s="14">
        <v>48.561100000000003</v>
      </c>
      <c r="I16" s="14">
        <v>38.461506187262302</v>
      </c>
      <c r="J16" s="14">
        <v>63.041944855860997</v>
      </c>
      <c r="K16" s="14">
        <v>215.33199999999999</v>
      </c>
      <c r="L16" s="14">
        <v>86.475580554138901</v>
      </c>
      <c r="M16" s="14">
        <v>124.018571069053</v>
      </c>
      <c r="N16" s="14">
        <v>27.0547</v>
      </c>
      <c r="O16" s="14">
        <v>24.135505838383299</v>
      </c>
      <c r="P16" s="14">
        <v>37.141675504747496</v>
      </c>
    </row>
    <row r="17" spans="1:16" x14ac:dyDescent="0.25">
      <c r="A17" s="14" t="s">
        <v>125</v>
      </c>
      <c r="B17" s="14">
        <v>58.09</v>
      </c>
      <c r="C17" s="14">
        <f t="shared" si="0"/>
        <v>0.4821828197624376</v>
      </c>
      <c r="D17" s="14">
        <v>0.22931480880327648</v>
      </c>
      <c r="E17" s="14">
        <v>21.0105</v>
      </c>
      <c r="F17" s="14">
        <v>11.9929467853819</v>
      </c>
      <c r="G17" s="14">
        <v>17.553037146248599</v>
      </c>
      <c r="H17" s="14">
        <v>3.5728300000000002</v>
      </c>
      <c r="I17" s="14">
        <v>4.3653155653864602</v>
      </c>
      <c r="J17" s="14">
        <v>7.15515356605209</v>
      </c>
      <c r="K17" s="14">
        <v>19.238600000000002</v>
      </c>
      <c r="L17" s="14">
        <v>9.8148313792201698</v>
      </c>
      <c r="M17" s="14">
        <v>14.075896977326799</v>
      </c>
      <c r="N17" s="14">
        <v>2.1896499999999999</v>
      </c>
      <c r="O17" s="14">
        <v>2.7393388808486998</v>
      </c>
      <c r="P17" s="14">
        <v>4.2155170267123596</v>
      </c>
    </row>
    <row r="18" spans="1:16" x14ac:dyDescent="0.25">
      <c r="A18" s="14"/>
      <c r="B18" s="14"/>
      <c r="C18" s="14"/>
      <c r="D18" s="14"/>
      <c r="E18" s="15" t="s">
        <v>152</v>
      </c>
      <c r="F18" s="14"/>
      <c r="G18" s="14"/>
      <c r="H18" s="15" t="s">
        <v>142</v>
      </c>
      <c r="I18" s="14"/>
      <c r="J18" s="14"/>
      <c r="K18" s="15" t="s">
        <v>143</v>
      </c>
      <c r="L18" s="14"/>
      <c r="M18" s="14"/>
      <c r="N18" s="15" t="s">
        <v>144</v>
      </c>
      <c r="O18" s="14"/>
      <c r="P18" s="14"/>
    </row>
    <row r="19" spans="1:16" x14ac:dyDescent="0.25">
      <c r="A19" s="14"/>
      <c r="B19" s="14"/>
      <c r="C19" s="14"/>
      <c r="D19" s="14"/>
      <c r="E19" s="15" t="s">
        <v>126</v>
      </c>
      <c r="F19" s="15" t="s">
        <v>127</v>
      </c>
      <c r="G19" s="15" t="s">
        <v>128</v>
      </c>
      <c r="H19" s="15" t="s">
        <v>126</v>
      </c>
      <c r="I19" s="15" t="s">
        <v>127</v>
      </c>
      <c r="J19" s="15" t="s">
        <v>128</v>
      </c>
      <c r="K19" s="15" t="s">
        <v>126</v>
      </c>
      <c r="L19" s="15" t="s">
        <v>127</v>
      </c>
      <c r="M19" s="15" t="s">
        <v>128</v>
      </c>
      <c r="N19" s="15" t="s">
        <v>126</v>
      </c>
      <c r="O19" s="15" t="s">
        <v>127</v>
      </c>
      <c r="P19" s="15" t="s">
        <v>128</v>
      </c>
    </row>
    <row r="20" spans="1:16" x14ac:dyDescent="0.25">
      <c r="B20" s="14"/>
      <c r="C20" s="14"/>
      <c r="D20" s="15" t="s">
        <v>6</v>
      </c>
      <c r="E20" s="14">
        <f>E3/E$3*1000*$C3</f>
        <v>1000</v>
      </c>
      <c r="F20" s="14">
        <f t="shared" ref="F20:G20" si="1">F3/F$3*1000*$C3</f>
        <v>1000</v>
      </c>
      <c r="G20" s="14">
        <f t="shared" si="1"/>
        <v>1000</v>
      </c>
      <c r="H20" s="14">
        <f t="shared" ref="H20" si="2">H3/H$3*1000*$C3</f>
        <v>1000</v>
      </c>
      <c r="I20" s="14">
        <f t="shared" ref="I20:P20" si="3">I3/I$3*1000*$C3</f>
        <v>1000</v>
      </c>
      <c r="J20" s="14">
        <f t="shared" si="3"/>
        <v>1000</v>
      </c>
      <c r="K20" s="14">
        <f t="shared" si="3"/>
        <v>1000</v>
      </c>
      <c r="L20" s="14">
        <f t="shared" si="3"/>
        <v>1000</v>
      </c>
      <c r="M20" s="14">
        <f t="shared" si="3"/>
        <v>1000</v>
      </c>
      <c r="N20" s="14">
        <f t="shared" si="3"/>
        <v>1000</v>
      </c>
      <c r="O20" s="14">
        <f t="shared" si="3"/>
        <v>1000</v>
      </c>
      <c r="P20" s="14">
        <f t="shared" si="3"/>
        <v>1000</v>
      </c>
    </row>
    <row r="21" spans="1:16" x14ac:dyDescent="0.25">
      <c r="B21" s="14"/>
      <c r="C21" s="14"/>
      <c r="D21" s="15" t="s">
        <v>113</v>
      </c>
      <c r="E21" s="14">
        <f t="shared" ref="E21:G21" si="4">E4/E$3*1000*$C4</f>
        <v>7.707623250332051</v>
      </c>
      <c r="F21" s="14">
        <f t="shared" si="4"/>
        <v>5.9048561474351393</v>
      </c>
      <c r="G21" s="14">
        <f t="shared" si="4"/>
        <v>4.9619960788664672</v>
      </c>
      <c r="H21" s="14">
        <f t="shared" ref="H21:P21" si="5">H4/H$3*1000*$C4</f>
        <v>8.0101180239794356</v>
      </c>
      <c r="I21" s="14">
        <f t="shared" si="5"/>
        <v>6.1902107566127915</v>
      </c>
      <c r="J21" s="14">
        <f t="shared" si="5"/>
        <v>4.891005151604281</v>
      </c>
      <c r="K21" s="14">
        <f t="shared" si="5"/>
        <v>7.6671578987331719</v>
      </c>
      <c r="L21" s="14">
        <f t="shared" si="5"/>
        <v>5.7070241751643636</v>
      </c>
      <c r="M21" s="14">
        <f t="shared" si="5"/>
        <v>5.0139668559446209</v>
      </c>
      <c r="N21" s="14">
        <f t="shared" si="5"/>
        <v>8.0140955530716766</v>
      </c>
      <c r="O21" s="14">
        <f t="shared" si="5"/>
        <v>5.8327930078912029</v>
      </c>
      <c r="P21" s="14">
        <f t="shared" si="5"/>
        <v>5.0008430358741558</v>
      </c>
    </row>
    <row r="22" spans="1:16" x14ac:dyDescent="0.25">
      <c r="B22" s="14"/>
      <c r="C22" s="14"/>
      <c r="D22" s="15" t="s">
        <v>114</v>
      </c>
      <c r="E22" s="14">
        <f t="shared" ref="E22:G22" si="6">E5/E$3*1000*$C5</f>
        <v>1.4332595874075797</v>
      </c>
      <c r="F22" s="14">
        <f t="shared" si="6"/>
        <v>1.2609618567203866</v>
      </c>
      <c r="G22" s="14">
        <f t="shared" si="6"/>
        <v>1.2374540259075582</v>
      </c>
      <c r="H22" s="14">
        <f t="shared" ref="H22:P22" si="7">H5/H$3*1000*$C5</f>
        <v>1.4603356569358836</v>
      </c>
      <c r="I22" s="14">
        <f t="shared" si="7"/>
        <v>1.2261988107344826</v>
      </c>
      <c r="J22" s="14">
        <f t="shared" si="7"/>
        <v>1.170126174397742</v>
      </c>
      <c r="K22" s="14">
        <f t="shared" si="7"/>
        <v>1.4236239238427932</v>
      </c>
      <c r="L22" s="14">
        <f t="shared" si="7"/>
        <v>1.2748727308841881</v>
      </c>
      <c r="M22" s="14">
        <f t="shared" si="7"/>
        <v>1.2867431397542213</v>
      </c>
      <c r="N22" s="14">
        <f t="shared" si="7"/>
        <v>1.3877587440167694</v>
      </c>
      <c r="O22" s="14">
        <f t="shared" si="7"/>
        <v>1.2743571748150717</v>
      </c>
      <c r="P22" s="14">
        <f t="shared" si="7"/>
        <v>1.2742964852164196</v>
      </c>
    </row>
    <row r="23" spans="1:16" x14ac:dyDescent="0.25">
      <c r="B23" s="14"/>
      <c r="C23" s="14"/>
      <c r="D23" s="15" t="s">
        <v>115</v>
      </c>
      <c r="E23" s="14">
        <f t="shared" ref="E23:G23" si="8">E6/E$3*1000*$C6</f>
        <v>1.6918560187887033</v>
      </c>
      <c r="F23" s="14">
        <f t="shared" si="8"/>
        <v>1.2146852931045651</v>
      </c>
      <c r="G23" s="14">
        <f t="shared" si="8"/>
        <v>0.31841891273675949</v>
      </c>
      <c r="H23" s="14">
        <f t="shared" ref="H23:P23" si="9">H6/H$3*1000*$C6</f>
        <v>1.6091561877015264</v>
      </c>
      <c r="I23" s="14">
        <f t="shared" si="9"/>
        <v>1.251127962169899</v>
      </c>
      <c r="J23" s="14">
        <f t="shared" si="9"/>
        <v>0.29341008946109737</v>
      </c>
      <c r="K23" s="14">
        <f t="shared" si="9"/>
        <v>1.7001603306937694</v>
      </c>
      <c r="L23" s="14">
        <f t="shared" si="9"/>
        <v>1.1884947024180934</v>
      </c>
      <c r="M23" s="14">
        <f t="shared" si="9"/>
        <v>0.33672727606634623</v>
      </c>
      <c r="N23" s="14">
        <f t="shared" si="9"/>
        <v>1.5928556591783107</v>
      </c>
      <c r="O23" s="14">
        <f t="shared" si="9"/>
        <v>1.2059533235860065</v>
      </c>
      <c r="P23" s="14">
        <f t="shared" si="9"/>
        <v>0.33210398680050335</v>
      </c>
    </row>
    <row r="24" spans="1:16" x14ac:dyDescent="0.25">
      <c r="B24" s="14"/>
      <c r="C24" s="14"/>
      <c r="D24" s="15" t="s">
        <v>116</v>
      </c>
      <c r="E24" s="14">
        <f t="shared" ref="E24:G24" si="10">E7/E$3*1000*$C7</f>
        <v>8.0183824070803915</v>
      </c>
      <c r="F24" s="14">
        <f t="shared" si="10"/>
        <v>6.8262292553898698</v>
      </c>
      <c r="G24" s="14">
        <f t="shared" si="10"/>
        <v>3.2590554693118752</v>
      </c>
      <c r="H24" s="14">
        <f t="shared" ref="H24:P24" si="11">H7/H$3*1000*$C7</f>
        <v>7.8796925807751643</v>
      </c>
      <c r="I24" s="14">
        <f t="shared" si="11"/>
        <v>6.8084600790764318</v>
      </c>
      <c r="J24" s="14">
        <f t="shared" si="11"/>
        <v>3.1468217762228332</v>
      </c>
      <c r="K24" s="14">
        <f t="shared" si="11"/>
        <v>8.0584829673887377</v>
      </c>
      <c r="L24" s="14">
        <f t="shared" si="11"/>
        <v>6.8435813273583683</v>
      </c>
      <c r="M24" s="14">
        <f t="shared" si="11"/>
        <v>3.3412190901956902</v>
      </c>
      <c r="N24" s="14">
        <f t="shared" si="11"/>
        <v>8.1932953735589198</v>
      </c>
      <c r="O24" s="14">
        <f t="shared" si="11"/>
        <v>6.827559535554772</v>
      </c>
      <c r="P24" s="14">
        <f t="shared" si="11"/>
        <v>3.3204708700630561</v>
      </c>
    </row>
    <row r="25" spans="1:16" x14ac:dyDescent="0.25">
      <c r="B25" s="14"/>
      <c r="C25" s="14"/>
      <c r="D25" s="15" t="s">
        <v>117</v>
      </c>
      <c r="E25" s="14">
        <f t="shared" ref="E25:G25" si="12">E8/E$3*1000*$C8</f>
        <v>18.590509638883624</v>
      </c>
      <c r="F25" s="14">
        <f t="shared" si="12"/>
        <v>15.236494170799638</v>
      </c>
      <c r="G25" s="14">
        <f t="shared" si="12"/>
        <v>12.885736837941339</v>
      </c>
      <c r="H25" s="14">
        <f t="shared" ref="H25:P25" si="13">H8/H$3*1000*$C8</f>
        <v>18.002376310170256</v>
      </c>
      <c r="I25" s="14">
        <f t="shared" si="13"/>
        <v>15.241511945779317</v>
      </c>
      <c r="J25" s="14">
        <f t="shared" si="13"/>
        <v>11.165074571896499</v>
      </c>
      <c r="K25" s="14">
        <f t="shared" si="13"/>
        <v>18.626164692205741</v>
      </c>
      <c r="L25" s="14">
        <f t="shared" si="13"/>
        <v>15.140833148164432</v>
      </c>
      <c r="M25" s="14">
        <f t="shared" si="13"/>
        <v>14.14539256959098</v>
      </c>
      <c r="N25" s="14">
        <f t="shared" si="13"/>
        <v>17.534514750341138</v>
      </c>
      <c r="O25" s="14">
        <f t="shared" si="13"/>
        <v>15.279582376561045</v>
      </c>
      <c r="P25" s="14">
        <f t="shared" si="13"/>
        <v>13.827299912159962</v>
      </c>
    </row>
    <row r="26" spans="1:16" x14ac:dyDescent="0.25">
      <c r="B26" s="14"/>
      <c r="C26" s="14"/>
      <c r="D26" s="15" t="s">
        <v>118</v>
      </c>
      <c r="E26" s="14">
        <f t="shared" ref="E26:G26" si="14">E9/E$3*1000*$C9</f>
        <v>5.7954562126246616</v>
      </c>
      <c r="F26" s="14">
        <f t="shared" si="14"/>
        <v>6.0819335037560167</v>
      </c>
      <c r="G26" s="14">
        <f t="shared" si="14"/>
        <v>3.7525522033271201</v>
      </c>
      <c r="H26" s="14">
        <f t="shared" ref="H26:P26" si="15">H9/H$3*1000*$C9</f>
        <v>6.1861893940482071</v>
      </c>
      <c r="I26" s="14">
        <f t="shared" si="15"/>
        <v>6.7184944901608405</v>
      </c>
      <c r="J26" s="14">
        <f t="shared" si="15"/>
        <v>3.9663724113056902</v>
      </c>
      <c r="K26" s="14">
        <f t="shared" si="15"/>
        <v>5.7302761360950241</v>
      </c>
      <c r="L26" s="14">
        <f t="shared" si="15"/>
        <v>5.6652286130663576</v>
      </c>
      <c r="M26" s="14">
        <f t="shared" si="15"/>
        <v>3.5960195569401887</v>
      </c>
      <c r="N26" s="14">
        <f t="shared" si="15"/>
        <v>5.8817907625587491</v>
      </c>
      <c r="O26" s="14">
        <f t="shared" si="15"/>
        <v>5.905891307149262</v>
      </c>
      <c r="P26" s="14">
        <f t="shared" si="15"/>
        <v>3.635547779324376</v>
      </c>
    </row>
    <row r="27" spans="1:16" x14ac:dyDescent="0.25">
      <c r="B27" s="14"/>
      <c r="C27" s="14"/>
      <c r="D27" s="15" t="s">
        <v>119</v>
      </c>
      <c r="E27" s="14">
        <f t="shared" ref="E27:G27" si="16">E10/E$3*1000*$C10</f>
        <v>2.3865920908044029</v>
      </c>
      <c r="F27" s="14">
        <f t="shared" si="16"/>
        <v>3.5244769467198127</v>
      </c>
      <c r="G27" s="14">
        <f t="shared" si="16"/>
        <v>2.794959284478379</v>
      </c>
      <c r="H27" s="14">
        <f t="shared" ref="H27:P27" si="17">H10/H$3*1000*$C10</f>
        <v>2.2335789473852121</v>
      </c>
      <c r="I27" s="14">
        <f t="shared" si="17"/>
        <v>3.6735159115670766</v>
      </c>
      <c r="J27" s="14">
        <f t="shared" si="17"/>
        <v>2.8691750302184853</v>
      </c>
      <c r="K27" s="14">
        <f t="shared" si="17"/>
        <v>2.4016143130660748</v>
      </c>
      <c r="L27" s="14">
        <f t="shared" si="17"/>
        <v>3.4373742367782083</v>
      </c>
      <c r="M27" s="14">
        <f t="shared" si="17"/>
        <v>2.7406277299740465</v>
      </c>
      <c r="N27" s="14">
        <f t="shared" si="17"/>
        <v>2.2124841671471991</v>
      </c>
      <c r="O27" s="14">
        <f t="shared" si="17"/>
        <v>3.4790121362734996</v>
      </c>
      <c r="P27" s="14">
        <f t="shared" si="17"/>
        <v>2.7543477427731888</v>
      </c>
    </row>
    <row r="28" spans="1:16" x14ac:dyDescent="0.25">
      <c r="B28" s="14"/>
      <c r="C28" s="14"/>
      <c r="D28" s="15" t="s">
        <v>120</v>
      </c>
      <c r="E28" s="14">
        <f t="shared" ref="E28:G28" si="18">E11/E$3*1000*$C11</f>
        <v>0.96878408222337686</v>
      </c>
      <c r="F28" s="14">
        <f t="shared" si="18"/>
        <v>0.73000005396032408</v>
      </c>
      <c r="G28" s="14">
        <f t="shared" si="18"/>
        <v>0.73000005396032652</v>
      </c>
      <c r="H28" s="14">
        <f t="shared" ref="H28:P28" si="19">H11/H$3*1000*$C11</f>
        <v>1.4842169577581645</v>
      </c>
      <c r="I28" s="14">
        <f t="shared" si="19"/>
        <v>0.73000005396032819</v>
      </c>
      <c r="J28" s="14">
        <f t="shared" si="19"/>
        <v>0.73000005396032841</v>
      </c>
      <c r="K28" s="14">
        <f t="shared" si="19"/>
        <v>0.88162851044572532</v>
      </c>
      <c r="L28" s="14">
        <f t="shared" si="19"/>
        <v>0.73000005396032785</v>
      </c>
      <c r="M28" s="14">
        <f t="shared" si="19"/>
        <v>0.7300000539603253</v>
      </c>
      <c r="N28" s="14">
        <f t="shared" si="19"/>
        <v>1.1043418973413119</v>
      </c>
      <c r="O28" s="14">
        <f t="shared" si="19"/>
        <v>0.73000005396032885</v>
      </c>
      <c r="P28" s="14">
        <f t="shared" si="19"/>
        <v>0.73000005396032808</v>
      </c>
    </row>
    <row r="29" spans="1:16" x14ac:dyDescent="0.25">
      <c r="B29" s="14"/>
      <c r="C29" s="14"/>
      <c r="D29" s="15" t="s">
        <v>121</v>
      </c>
      <c r="E29" s="14">
        <f t="shared" ref="E29:G29" si="20">E12/E$3*1000*$C12</f>
        <v>1.0662700292203708</v>
      </c>
      <c r="F29" s="14">
        <f t="shared" si="20"/>
        <v>1.6914443364404623</v>
      </c>
      <c r="G29" s="14">
        <f t="shared" si="20"/>
        <v>1.7612904499299527</v>
      </c>
      <c r="H29" s="14">
        <f t="shared" ref="H29:P29" si="21">H12/H$3*1000*$C12</f>
        <v>0.96393637488495598</v>
      </c>
      <c r="I29" s="14">
        <f t="shared" si="21"/>
        <v>1.6568955324371752</v>
      </c>
      <c r="J29" s="14">
        <f t="shared" si="21"/>
        <v>1.761290449929954</v>
      </c>
      <c r="K29" s="14">
        <f t="shared" si="21"/>
        <v>1.0819119091950458</v>
      </c>
      <c r="L29" s="14">
        <f t="shared" si="21"/>
        <v>1.71163783828404</v>
      </c>
      <c r="M29" s="14">
        <f t="shared" si="21"/>
        <v>1.7612904499299569</v>
      </c>
      <c r="N29" s="14">
        <f t="shared" si="21"/>
        <v>1.0487877479433412</v>
      </c>
      <c r="O29" s="14">
        <f t="shared" si="21"/>
        <v>1.7023885871266962</v>
      </c>
      <c r="P29" s="14">
        <f t="shared" si="21"/>
        <v>1.7612904499299598</v>
      </c>
    </row>
    <row r="30" spans="1:16" x14ac:dyDescent="0.25">
      <c r="B30" s="14"/>
      <c r="C30" s="14"/>
      <c r="D30" s="15" t="s">
        <v>122</v>
      </c>
      <c r="E30" s="14">
        <f t="shared" ref="E30:G30" si="22">E13/E$3*1000*$C13</f>
        <v>0.57108550907749323</v>
      </c>
      <c r="F30" s="14">
        <f t="shared" si="22"/>
        <v>1.0032434544926754</v>
      </c>
      <c r="G30" s="14">
        <f t="shared" si="22"/>
        <v>1.2300000878116186</v>
      </c>
      <c r="H30" s="14">
        <f t="shared" ref="H30:P30" si="23">H13/H$3*1000*$C13</f>
        <v>0.55462595026037897</v>
      </c>
      <c r="I30" s="14">
        <f t="shared" si="23"/>
        <v>0.97181442566214171</v>
      </c>
      <c r="J30" s="14">
        <f t="shared" si="23"/>
        <v>1.230000087811618</v>
      </c>
      <c r="K30" s="14">
        <f t="shared" si="23"/>
        <v>0.57146900730647654</v>
      </c>
      <c r="L30" s="14">
        <f t="shared" si="23"/>
        <v>1.0203078283776481</v>
      </c>
      <c r="M30" s="14">
        <f t="shared" si="23"/>
        <v>1.2300000878116186</v>
      </c>
      <c r="N30" s="14">
        <f t="shared" si="23"/>
        <v>0.54448214988486565</v>
      </c>
      <c r="O30" s="14">
        <f t="shared" si="23"/>
        <v>1.0136738658544817</v>
      </c>
      <c r="P30" s="14">
        <f t="shared" si="23"/>
        <v>1.2300000878116226</v>
      </c>
    </row>
    <row r="31" spans="1:16" x14ac:dyDescent="0.25">
      <c r="B31" s="14"/>
      <c r="C31" s="14"/>
      <c r="D31" s="15" t="s">
        <v>123</v>
      </c>
      <c r="E31" s="14">
        <f t="shared" ref="E31:G31" si="24">E14/E$3*1000*$C14</f>
        <v>0.2857804029460897</v>
      </c>
      <c r="F31" s="14">
        <f t="shared" si="24"/>
        <v>9.7401772098185541E-2</v>
      </c>
      <c r="G31" s="14">
        <f t="shared" si="24"/>
        <v>0.22200001222945739</v>
      </c>
      <c r="H31" s="14">
        <f t="shared" ref="H31:P31" si="25">H14/H$3*1000*$C14</f>
        <v>0.26806825632174336</v>
      </c>
      <c r="I31" s="14">
        <f t="shared" si="25"/>
        <v>0.10009168391355959</v>
      </c>
      <c r="J31" s="14">
        <f t="shared" si="25"/>
        <v>0.22200001222945698</v>
      </c>
      <c r="K31" s="14">
        <f t="shared" si="25"/>
        <v>0.28661246998002343</v>
      </c>
      <c r="L31" s="14">
        <f t="shared" si="25"/>
        <v>9.5049090323751584E-2</v>
      </c>
      <c r="M31" s="14">
        <f t="shared" si="25"/>
        <v>0.22200001222945762</v>
      </c>
      <c r="N31" s="14">
        <f t="shared" si="25"/>
        <v>0.25453515464093202</v>
      </c>
      <c r="O31" s="14">
        <f t="shared" si="25"/>
        <v>9.6956032420364865E-2</v>
      </c>
      <c r="P31" s="14">
        <f t="shared" si="25"/>
        <v>0.22200001222945751</v>
      </c>
    </row>
    <row r="32" spans="1:16" x14ac:dyDescent="0.25">
      <c r="B32" s="14"/>
      <c r="C32" s="14"/>
      <c r="D32" s="15" t="s">
        <v>131</v>
      </c>
      <c r="E32" s="14">
        <f t="shared" ref="E32:G32" si="26">E15/E$3*1000*$C15</f>
        <v>2.2995828459314422</v>
      </c>
      <c r="F32" s="14">
        <f t="shared" si="26"/>
        <v>9.4971994827801645</v>
      </c>
      <c r="G32" s="14">
        <f t="shared" si="26"/>
        <v>9.4971994827801502</v>
      </c>
      <c r="H32" s="14">
        <f t="shared" ref="H32:P32" si="27">H15/H$3*1000*$C15</f>
        <v>3.0263071168061693</v>
      </c>
      <c r="I32" s="14">
        <f t="shared" si="27"/>
        <v>9.497199482780152</v>
      </c>
      <c r="J32" s="14">
        <f t="shared" si="27"/>
        <v>9.4971994827801609</v>
      </c>
      <c r="K32" s="14">
        <f t="shared" si="27"/>
        <v>2.1711164320580965</v>
      </c>
      <c r="L32" s="14">
        <f t="shared" si="27"/>
        <v>9.4971994827801556</v>
      </c>
      <c r="M32" s="14">
        <f t="shared" si="27"/>
        <v>9.4971994827801396</v>
      </c>
      <c r="N32" s="14">
        <f t="shared" si="27"/>
        <v>2.4325526877602752</v>
      </c>
      <c r="O32" s="14">
        <f t="shared" si="27"/>
        <v>9.4971994827802018</v>
      </c>
      <c r="P32" s="14">
        <f t="shared" si="27"/>
        <v>9.4971994827801716</v>
      </c>
    </row>
    <row r="33" spans="2:16" x14ac:dyDescent="0.25">
      <c r="B33" s="14"/>
      <c r="C33" s="14"/>
      <c r="D33" s="15" t="s">
        <v>124</v>
      </c>
      <c r="E33" s="14">
        <f t="shared" ref="E33:G33" si="28">E16/E$3*1000*$C16</f>
        <v>16.830105318964637</v>
      </c>
      <c r="F33" s="14">
        <f t="shared" si="28"/>
        <v>8.6100001921446463</v>
      </c>
      <c r="G33" s="14">
        <f t="shared" si="28"/>
        <v>8.6100001921445912</v>
      </c>
      <c r="H33" s="14">
        <f t="shared" ref="H33:P33" si="29">H16/H$3*1000*$C16</f>
        <v>19.431063294017171</v>
      </c>
      <c r="I33" s="14">
        <f t="shared" si="29"/>
        <v>8.6100001921446374</v>
      </c>
      <c r="J33" s="14">
        <f t="shared" si="29"/>
        <v>8.6100001921446463</v>
      </c>
      <c r="K33" s="14">
        <f t="shared" si="29"/>
        <v>16.469872766142338</v>
      </c>
      <c r="L33" s="14">
        <f t="shared" si="29"/>
        <v>8.6100001921446392</v>
      </c>
      <c r="M33" s="14">
        <f t="shared" si="29"/>
        <v>8.6100001921446268</v>
      </c>
      <c r="N33" s="14">
        <f t="shared" si="29"/>
        <v>18.551480400759218</v>
      </c>
      <c r="O33" s="14">
        <f t="shared" si="29"/>
        <v>8.6100001921446641</v>
      </c>
      <c r="P33" s="14">
        <f t="shared" si="29"/>
        <v>8.6100001921446481</v>
      </c>
    </row>
    <row r="34" spans="2:16" x14ac:dyDescent="0.25">
      <c r="B34" s="14"/>
      <c r="C34" s="14"/>
      <c r="D34" s="15" t="s">
        <v>125</v>
      </c>
      <c r="E34" s="14">
        <f t="shared" ref="E34:G34" si="30">E17/E$3*1000*$C17</f>
        <v>1.5112155825744904</v>
      </c>
      <c r="F34" s="14">
        <f t="shared" si="30"/>
        <v>1.0103607553890881</v>
      </c>
      <c r="G34" s="14">
        <f t="shared" si="30"/>
        <v>1.0103607553890868</v>
      </c>
      <c r="H34" s="14">
        <f t="shared" ref="H34:P34" si="31">H17/H$3*1000*$C17</f>
        <v>1.4781018291679509</v>
      </c>
      <c r="I34" s="14">
        <f t="shared" si="31"/>
        <v>1.0103607553890894</v>
      </c>
      <c r="J34" s="14">
        <f t="shared" si="31"/>
        <v>1.0103607553890888</v>
      </c>
      <c r="K34" s="14">
        <f t="shared" si="31"/>
        <v>1.5213848474078597</v>
      </c>
      <c r="L34" s="14">
        <f t="shared" si="31"/>
        <v>1.0103607553890885</v>
      </c>
      <c r="M34" s="14">
        <f t="shared" si="31"/>
        <v>1.0103607553890834</v>
      </c>
      <c r="N34" s="14">
        <f t="shared" si="31"/>
        <v>1.5523673581415633</v>
      </c>
      <c r="O34" s="14">
        <f t="shared" si="31"/>
        <v>1.0103607553890934</v>
      </c>
      <c r="P34" s="14">
        <f t="shared" si="31"/>
        <v>1.0103607553890892</v>
      </c>
    </row>
    <row r="35" spans="2:16" x14ac:dyDescent="0.25">
      <c r="D35" s="15"/>
      <c r="E35" s="15" t="s">
        <v>153</v>
      </c>
      <c r="F35" s="14"/>
      <c r="G35" s="14"/>
      <c r="H35" s="15" t="s">
        <v>139</v>
      </c>
      <c r="I35" s="14"/>
      <c r="J35" s="14"/>
      <c r="K35" s="15" t="s">
        <v>140</v>
      </c>
      <c r="L35" s="14"/>
      <c r="M35" s="14"/>
      <c r="N35" s="15" t="s">
        <v>141</v>
      </c>
      <c r="O35" s="14"/>
      <c r="P35" s="14"/>
    </row>
    <row r="36" spans="2:16" x14ac:dyDescent="0.25">
      <c r="D36" s="15"/>
      <c r="E36" s="15" t="s">
        <v>126</v>
      </c>
      <c r="F36" s="15" t="s">
        <v>127</v>
      </c>
      <c r="G36" s="15" t="s">
        <v>128</v>
      </c>
      <c r="H36" s="15" t="s">
        <v>126</v>
      </c>
      <c r="I36" s="15" t="s">
        <v>127</v>
      </c>
      <c r="J36" s="15" t="s">
        <v>128</v>
      </c>
      <c r="K36" s="15" t="s">
        <v>126</v>
      </c>
      <c r="L36" s="15" t="s">
        <v>127</v>
      </c>
      <c r="M36" s="15" t="s">
        <v>128</v>
      </c>
      <c r="N36" s="15" t="s">
        <v>126</v>
      </c>
      <c r="O36" s="15" t="s">
        <v>127</v>
      </c>
      <c r="P36" s="15" t="s">
        <v>128</v>
      </c>
    </row>
    <row r="37" spans="2:16" x14ac:dyDescent="0.25">
      <c r="D37" s="15" t="s">
        <v>6</v>
      </c>
      <c r="E37" s="14">
        <f>E20*$D3</f>
        <v>99.311470918235202</v>
      </c>
      <c r="F37" s="14">
        <f t="shared" ref="F37:P37" si="32">F20*$D3</f>
        <v>99.311470918235202</v>
      </c>
      <c r="G37" s="14">
        <f t="shared" si="32"/>
        <v>99.311470918235202</v>
      </c>
      <c r="H37" s="14">
        <f t="shared" si="32"/>
        <v>99.311470918235202</v>
      </c>
      <c r="I37" s="14">
        <f t="shared" si="32"/>
        <v>99.311470918235202</v>
      </c>
      <c r="J37" s="14">
        <f t="shared" si="32"/>
        <v>99.311470918235202</v>
      </c>
      <c r="K37" s="14">
        <f t="shared" si="32"/>
        <v>99.311470918235202</v>
      </c>
      <c r="L37" s="14">
        <f t="shared" si="32"/>
        <v>99.311470918235202</v>
      </c>
      <c r="M37" s="14">
        <f t="shared" si="32"/>
        <v>99.311470918235202</v>
      </c>
      <c r="N37" s="14">
        <f t="shared" si="32"/>
        <v>99.311470918235202</v>
      </c>
      <c r="O37" s="14">
        <f t="shared" si="32"/>
        <v>99.311470918235202</v>
      </c>
      <c r="P37" s="14">
        <f t="shared" si="32"/>
        <v>99.311470918235202</v>
      </c>
    </row>
    <row r="38" spans="2:16" x14ac:dyDescent="0.25">
      <c r="D38" s="15" t="s">
        <v>113</v>
      </c>
      <c r="E38" s="14">
        <f t="shared" ref="E38:P38" si="33">E21*$D4</f>
        <v>0.83359531556932309</v>
      </c>
      <c r="F38" s="14">
        <f t="shared" si="33"/>
        <v>0.63862234358699321</v>
      </c>
      <c r="G38" s="14">
        <f t="shared" si="33"/>
        <v>0.5366500869172921</v>
      </c>
      <c r="H38" s="14">
        <f t="shared" si="33"/>
        <v>0.86631074782475925</v>
      </c>
      <c r="I38" s="14">
        <f t="shared" si="33"/>
        <v>0.66948403178333293</v>
      </c>
      <c r="J38" s="14">
        <f t="shared" si="33"/>
        <v>0.52897227204600461</v>
      </c>
      <c r="K38" s="14">
        <f t="shared" si="33"/>
        <v>0.82921890452273517</v>
      </c>
      <c r="L38" s="14">
        <f t="shared" si="33"/>
        <v>0.61722640867960732</v>
      </c>
      <c r="M38" s="14">
        <f t="shared" si="33"/>
        <v>0.5422708334057742</v>
      </c>
      <c r="N38" s="14">
        <f t="shared" si="33"/>
        <v>0.86674092578119866</v>
      </c>
      <c r="O38" s="14">
        <f t="shared" si="33"/>
        <v>0.63082856675099441</v>
      </c>
      <c r="P38" s="14">
        <f t="shared" si="33"/>
        <v>0.54085146525844763</v>
      </c>
    </row>
    <row r="39" spans="2:16" x14ac:dyDescent="0.25">
      <c r="D39" s="15" t="s">
        <v>114</v>
      </c>
      <c r="E39" s="14">
        <f t="shared" ref="E39:P39" si="34">E22*$D5</f>
        <v>0.24059160116909267</v>
      </c>
      <c r="F39" s="14">
        <f t="shared" si="34"/>
        <v>0.21166914548274204</v>
      </c>
      <c r="G39" s="14">
        <f t="shared" si="34"/>
        <v>0.20772304478684475</v>
      </c>
      <c r="H39" s="14">
        <f t="shared" si="34"/>
        <v>0.2451366779844957</v>
      </c>
      <c r="I39" s="14">
        <f t="shared" si="34"/>
        <v>0.20583370787691982</v>
      </c>
      <c r="J39" s="14">
        <f t="shared" si="34"/>
        <v>0.19642117334615145</v>
      </c>
      <c r="K39" s="14">
        <f t="shared" si="34"/>
        <v>0.23897412744294663</v>
      </c>
      <c r="L39" s="14">
        <f t="shared" si="34"/>
        <v>0.21400426992086591</v>
      </c>
      <c r="M39" s="14">
        <f t="shared" si="34"/>
        <v>0.21599687523930564</v>
      </c>
      <c r="N39" s="14">
        <f t="shared" si="34"/>
        <v>0.23295368207745074</v>
      </c>
      <c r="O39" s="14">
        <f t="shared" si="34"/>
        <v>0.21391772700759959</v>
      </c>
      <c r="P39" s="14">
        <f t="shared" si="34"/>
        <v>0.2139075394548057</v>
      </c>
    </row>
    <row r="40" spans="2:16" x14ac:dyDescent="0.25">
      <c r="D40" s="15" t="s">
        <v>115</v>
      </c>
      <c r="E40" s="14">
        <f t="shared" ref="E40:P40" si="35">E23*$D6</f>
        <v>0.48639087978929951</v>
      </c>
      <c r="F40" s="14">
        <f t="shared" si="35"/>
        <v>0.34920929548322238</v>
      </c>
      <c r="G40" s="14">
        <f t="shared" si="35"/>
        <v>9.1542101329916525E-2</v>
      </c>
      <c r="H40" s="14">
        <f t="shared" si="35"/>
        <v>0.46261554479967226</v>
      </c>
      <c r="I40" s="14">
        <f t="shared" si="35"/>
        <v>0.35968618102886629</v>
      </c>
      <c r="J40" s="14">
        <f t="shared" si="35"/>
        <v>8.4352326656151222E-2</v>
      </c>
      <c r="K40" s="14">
        <f t="shared" si="35"/>
        <v>0.48877828245754884</v>
      </c>
      <c r="L40" s="14">
        <f t="shared" si="35"/>
        <v>0.34167977506025232</v>
      </c>
      <c r="M40" s="14">
        <f t="shared" si="35"/>
        <v>9.6805563970050315E-2</v>
      </c>
      <c r="N40" s="14">
        <f t="shared" si="35"/>
        <v>0.45792931363024109</v>
      </c>
      <c r="O40" s="14">
        <f t="shared" si="35"/>
        <v>0.34669894573167209</v>
      </c>
      <c r="P40" s="14">
        <f t="shared" si="35"/>
        <v>9.5476416744423087E-2</v>
      </c>
    </row>
    <row r="41" spans="2:16" x14ac:dyDescent="0.25">
      <c r="D41" s="15" t="s">
        <v>116</v>
      </c>
      <c r="E41" s="14">
        <f t="shared" ref="E41:P41" si="36">E24*$D7</f>
        <v>1.3090725586269119</v>
      </c>
      <c r="F41" s="14">
        <f t="shared" si="36"/>
        <v>1.1144429067434356</v>
      </c>
      <c r="G41" s="14">
        <f t="shared" si="36"/>
        <v>0.53206991950793769</v>
      </c>
      <c r="H41" s="14">
        <f t="shared" si="36"/>
        <v>1.2864302055237986</v>
      </c>
      <c r="I41" s="14">
        <f t="shared" si="36"/>
        <v>1.1115419299727611</v>
      </c>
      <c r="J41" s="14">
        <f t="shared" si="36"/>
        <v>0.51374676649312456</v>
      </c>
      <c r="K41" s="14">
        <f t="shared" si="36"/>
        <v>1.3156193333278623</v>
      </c>
      <c r="L41" s="14">
        <f t="shared" si="36"/>
        <v>1.1172757875036774</v>
      </c>
      <c r="M41" s="14">
        <f t="shared" si="36"/>
        <v>0.54548386461006348</v>
      </c>
      <c r="N41" s="14">
        <f t="shared" si="36"/>
        <v>1.3376286629557455</v>
      </c>
      <c r="O41" s="14">
        <f t="shared" si="36"/>
        <v>1.1146600868641567</v>
      </c>
      <c r="P41" s="14">
        <f t="shared" si="36"/>
        <v>0.54209653232319244</v>
      </c>
    </row>
    <row r="42" spans="2:16" x14ac:dyDescent="0.25">
      <c r="D42" s="15" t="s">
        <v>117</v>
      </c>
      <c r="E42" s="14">
        <f t="shared" ref="E42:P42" si="37">E25*$D8</f>
        <v>1.9508826593332391</v>
      </c>
      <c r="F42" s="14">
        <f t="shared" si="37"/>
        <v>1.5989132543560534</v>
      </c>
      <c r="G42" s="14">
        <f t="shared" si="37"/>
        <v>1.3522254654757746</v>
      </c>
      <c r="H42" s="14">
        <f t="shared" si="37"/>
        <v>1.8891641193550233</v>
      </c>
      <c r="I42" s="14">
        <f t="shared" si="37"/>
        <v>1.5994398181989196</v>
      </c>
      <c r="J42" s="14">
        <f t="shared" si="37"/>
        <v>1.171659669131232</v>
      </c>
      <c r="K42" s="14">
        <f t="shared" si="37"/>
        <v>1.9546242902295881</v>
      </c>
      <c r="L42" s="14">
        <f t="shared" si="37"/>
        <v>1.5888746145415338</v>
      </c>
      <c r="M42" s="14">
        <f t="shared" si="37"/>
        <v>1.4844133705596172</v>
      </c>
      <c r="N42" s="14">
        <f t="shared" si="37"/>
        <v>1.840066863724648</v>
      </c>
      <c r="O42" s="14">
        <f t="shared" si="37"/>
        <v>1.6034349181014029</v>
      </c>
      <c r="P42" s="14">
        <f t="shared" si="37"/>
        <v>1.4510328198647913</v>
      </c>
    </row>
    <row r="43" spans="2:16" x14ac:dyDescent="0.25">
      <c r="D43" s="15" t="s">
        <v>118</v>
      </c>
      <c r="E43" s="14">
        <f t="shared" ref="E43:P43" si="38">E26*$D9</f>
        <v>0.91031820384126028</v>
      </c>
      <c r="F43" s="14">
        <f t="shared" si="38"/>
        <v>0.95531647205971681</v>
      </c>
      <c r="G43" s="14">
        <f t="shared" si="38"/>
        <v>0.58943014255063331</v>
      </c>
      <c r="H43" s="14">
        <f t="shared" si="38"/>
        <v>0.97169241060686995</v>
      </c>
      <c r="I43" s="14">
        <f t="shared" si="38"/>
        <v>1.0553039506152708</v>
      </c>
      <c r="J43" s="14">
        <f t="shared" si="38"/>
        <v>0.62301583805602057</v>
      </c>
      <c r="K43" s="14">
        <f t="shared" si="38"/>
        <v>0.90008007796888412</v>
      </c>
      <c r="L43" s="14">
        <f t="shared" si="38"/>
        <v>0.88986277286721005</v>
      </c>
      <c r="M43" s="14">
        <f t="shared" si="38"/>
        <v>0.56484286032925024</v>
      </c>
      <c r="N43" s="14">
        <f t="shared" si="38"/>
        <v>0.92387915737831572</v>
      </c>
      <c r="O43" s="14">
        <f t="shared" si="38"/>
        <v>0.92766473760846913</v>
      </c>
      <c r="P43" s="14">
        <f t="shared" si="38"/>
        <v>0.57105173484777838</v>
      </c>
    </row>
    <row r="44" spans="2:16" x14ac:dyDescent="0.25">
      <c r="D44" s="15" t="s">
        <v>119</v>
      </c>
      <c r="E44" s="14">
        <f t="shared" ref="E44:P44" si="39">E27*$D10</f>
        <v>0.37487268399512386</v>
      </c>
      <c r="F44" s="14">
        <f t="shared" si="39"/>
        <v>0.55360534285960594</v>
      </c>
      <c r="G44" s="14">
        <f t="shared" si="39"/>
        <v>0.43901674386105688</v>
      </c>
      <c r="H44" s="14">
        <f t="shared" si="39"/>
        <v>0.35083822583149626</v>
      </c>
      <c r="I44" s="14">
        <f t="shared" si="39"/>
        <v>0.57701555903664747</v>
      </c>
      <c r="J44" s="14">
        <f t="shared" si="39"/>
        <v>0.45067414267147365</v>
      </c>
      <c r="K44" s="14">
        <f t="shared" si="39"/>
        <v>0.37723229157134192</v>
      </c>
      <c r="L44" s="14">
        <f t="shared" si="39"/>
        <v>0.53992373099770941</v>
      </c>
      <c r="M44" s="14">
        <f t="shared" si="39"/>
        <v>0.43048264381893298</v>
      </c>
      <c r="N44" s="14">
        <f t="shared" si="39"/>
        <v>0.34752477443920332</v>
      </c>
      <c r="O44" s="14">
        <f t="shared" si="39"/>
        <v>0.54646398192699919</v>
      </c>
      <c r="P44" s="14">
        <f t="shared" si="39"/>
        <v>0.43263770753605457</v>
      </c>
    </row>
    <row r="45" spans="2:16" x14ac:dyDescent="0.25">
      <c r="D45" s="15" t="s">
        <v>120</v>
      </c>
      <c r="E45" s="14">
        <f t="shared" ref="E45:P45" si="40">E28*$D11</f>
        <v>0.25057391018649067</v>
      </c>
      <c r="F45" s="14">
        <f t="shared" si="40"/>
        <v>0.1888129370761184</v>
      </c>
      <c r="G45" s="14">
        <f t="shared" si="40"/>
        <v>0.18881293707611904</v>
      </c>
      <c r="H45" s="14">
        <f t="shared" si="40"/>
        <v>0.38388951005164085</v>
      </c>
      <c r="I45" s="14">
        <f t="shared" si="40"/>
        <v>0.18881293707611946</v>
      </c>
      <c r="J45" s="14">
        <f t="shared" si="40"/>
        <v>0.18881293707611951</v>
      </c>
      <c r="K45" s="14">
        <f t="shared" si="40"/>
        <v>0.22803130981185937</v>
      </c>
      <c r="L45" s="14">
        <f t="shared" si="40"/>
        <v>0.18881293707611937</v>
      </c>
      <c r="M45" s="14">
        <f t="shared" si="40"/>
        <v>0.18881293707611871</v>
      </c>
      <c r="N45" s="14">
        <f t="shared" si="40"/>
        <v>0.2856356462468963</v>
      </c>
      <c r="O45" s="14">
        <f t="shared" si="40"/>
        <v>0.18881293707611962</v>
      </c>
      <c r="P45" s="14">
        <f t="shared" si="40"/>
        <v>0.18881293707611943</v>
      </c>
    </row>
    <row r="46" spans="2:16" x14ac:dyDescent="0.25">
      <c r="D46" s="15" t="s">
        <v>121</v>
      </c>
      <c r="E46" s="14">
        <f t="shared" ref="E46:P46" si="41">E29*$D12</f>
        <v>0.30019285653124772</v>
      </c>
      <c r="F46" s="14">
        <f t="shared" si="41"/>
        <v>0.47620161226038016</v>
      </c>
      <c r="G46" s="14">
        <f t="shared" si="41"/>
        <v>0.49586577213679212</v>
      </c>
      <c r="H46" s="14">
        <f t="shared" si="41"/>
        <v>0.27138230088176463</v>
      </c>
      <c r="I46" s="14">
        <f t="shared" si="41"/>
        <v>0.46647489775160961</v>
      </c>
      <c r="J46" s="14">
        <f t="shared" si="41"/>
        <v>0.49586577213679245</v>
      </c>
      <c r="K46" s="14">
        <f t="shared" si="41"/>
        <v>0.30459660089471813</v>
      </c>
      <c r="L46" s="14">
        <f t="shared" si="41"/>
        <v>0.48188679972290777</v>
      </c>
      <c r="M46" s="14">
        <f t="shared" si="41"/>
        <v>0.49586577213679328</v>
      </c>
      <c r="N46" s="14">
        <f t="shared" si="41"/>
        <v>0.29527097388293627</v>
      </c>
      <c r="O46" s="14">
        <f t="shared" si="41"/>
        <v>0.47928280725420058</v>
      </c>
      <c r="P46" s="14">
        <f t="shared" si="41"/>
        <v>0.49586577213679411</v>
      </c>
    </row>
    <row r="47" spans="2:16" x14ac:dyDescent="0.25">
      <c r="D47" s="15" t="s">
        <v>122</v>
      </c>
      <c r="E47" s="14">
        <f t="shared" ref="E47:P47" si="42">E30*$D13</f>
        <v>0.19298973395371563</v>
      </c>
      <c r="F47" s="14">
        <f t="shared" si="42"/>
        <v>0.33903099325021646</v>
      </c>
      <c r="G47" s="14">
        <f t="shared" si="42"/>
        <v>0.41565997724799619</v>
      </c>
      <c r="H47" s="14">
        <f t="shared" si="42"/>
        <v>0.18742747431550202</v>
      </c>
      <c r="I47" s="14">
        <f t="shared" si="42"/>
        <v>0.32841002700958072</v>
      </c>
      <c r="J47" s="14">
        <f t="shared" si="42"/>
        <v>0.41565997724799597</v>
      </c>
      <c r="K47" s="14">
        <f t="shared" si="42"/>
        <v>0.19311933139579182</v>
      </c>
      <c r="L47" s="14">
        <f t="shared" si="42"/>
        <v>0.34479764101802168</v>
      </c>
      <c r="M47" s="14">
        <f t="shared" si="42"/>
        <v>0.41565997724799619</v>
      </c>
      <c r="N47" s="14">
        <f t="shared" si="42"/>
        <v>0.18399952998031444</v>
      </c>
      <c r="O47" s="14">
        <f t="shared" si="42"/>
        <v>0.34255579344518983</v>
      </c>
      <c r="P47" s="14">
        <f t="shared" si="42"/>
        <v>0.41565997724799753</v>
      </c>
    </row>
    <row r="48" spans="2:16" x14ac:dyDescent="0.25">
      <c r="D48" s="15" t="s">
        <v>123</v>
      </c>
      <c r="E48" s="14">
        <f t="shared" ref="E48:P48" si="43">E31*$D14</f>
        <v>0.11088358288685835</v>
      </c>
      <c r="F48" s="14">
        <f t="shared" si="43"/>
        <v>3.7792155649712028E-2</v>
      </c>
      <c r="G48" s="14">
        <f t="shared" si="43"/>
        <v>8.6136615748184306E-2</v>
      </c>
      <c r="H48" s="14">
        <f t="shared" si="43"/>
        <v>0.1040112212480675</v>
      </c>
      <c r="I48" s="14">
        <f t="shared" si="43"/>
        <v>3.8835848837430825E-2</v>
      </c>
      <c r="J48" s="14">
        <f t="shared" si="43"/>
        <v>8.6136615748184139E-2</v>
      </c>
      <c r="K48" s="14">
        <f t="shared" si="43"/>
        <v>0.11120642718609471</v>
      </c>
      <c r="L48" s="14">
        <f t="shared" si="43"/>
        <v>3.6879308646024858E-2</v>
      </c>
      <c r="M48" s="14">
        <f t="shared" si="43"/>
        <v>8.6136615748184389E-2</v>
      </c>
      <c r="N48" s="14">
        <f t="shared" si="43"/>
        <v>9.8760340549212858E-2</v>
      </c>
      <c r="O48" s="14">
        <f t="shared" si="43"/>
        <v>3.7619207427923303E-2</v>
      </c>
      <c r="P48" s="14">
        <f t="shared" si="43"/>
        <v>8.6136615748184348E-2</v>
      </c>
    </row>
    <row r="49" spans="4:16" x14ac:dyDescent="0.25">
      <c r="D49" s="15" t="s">
        <v>131</v>
      </c>
      <c r="E49" s="14">
        <f t="shared" ref="E49:P49" si="44">E32*$D15</f>
        <v>0.3615014166272027</v>
      </c>
      <c r="F49" s="14">
        <f t="shared" si="44"/>
        <v>1.4929886405660386</v>
      </c>
      <c r="G49" s="14">
        <f t="shared" si="44"/>
        <v>1.4929886405660364</v>
      </c>
      <c r="H49" s="14">
        <f t="shared" si="44"/>
        <v>0.47574468204527198</v>
      </c>
      <c r="I49" s="14">
        <f t="shared" si="44"/>
        <v>1.4929886405660366</v>
      </c>
      <c r="J49" s="14">
        <f t="shared" si="44"/>
        <v>1.4929886405660382</v>
      </c>
      <c r="K49" s="14">
        <f t="shared" si="44"/>
        <v>0.34130610568791786</v>
      </c>
      <c r="L49" s="14">
        <f t="shared" si="44"/>
        <v>1.4929886405660373</v>
      </c>
      <c r="M49" s="14">
        <f t="shared" si="44"/>
        <v>1.4929886405660349</v>
      </c>
      <c r="N49" s="14">
        <f t="shared" si="44"/>
        <v>0.3824046801364363</v>
      </c>
      <c r="O49" s="14">
        <f t="shared" si="44"/>
        <v>1.4929886405660446</v>
      </c>
      <c r="P49" s="14">
        <f t="shared" si="44"/>
        <v>1.4929886405660397</v>
      </c>
    </row>
    <row r="50" spans="4:16" x14ac:dyDescent="0.25">
      <c r="D50" s="15" t="s">
        <v>124</v>
      </c>
      <c r="E50" s="14">
        <f t="shared" ref="E50:P50" si="45">E33*$D16</f>
        <v>3.5812253539500314</v>
      </c>
      <c r="F50" s="14">
        <f t="shared" si="45"/>
        <v>1.8320949513535147</v>
      </c>
      <c r="G50" s="14">
        <f t="shared" si="45"/>
        <v>1.8320949513535032</v>
      </c>
      <c r="H50" s="14">
        <f t="shared" si="45"/>
        <v>4.1346750483093828</v>
      </c>
      <c r="I50" s="14">
        <f t="shared" si="45"/>
        <v>1.832094951353513</v>
      </c>
      <c r="J50" s="14">
        <f t="shared" si="45"/>
        <v>1.8320949513535147</v>
      </c>
      <c r="K50" s="14">
        <f t="shared" si="45"/>
        <v>3.5045725982461398</v>
      </c>
      <c r="L50" s="14">
        <f t="shared" si="45"/>
        <v>1.8320949513535132</v>
      </c>
      <c r="M50" s="14">
        <f t="shared" si="45"/>
        <v>1.8320949513535107</v>
      </c>
      <c r="N50" s="14">
        <f t="shared" si="45"/>
        <v>3.9475113616575457</v>
      </c>
      <c r="O50" s="14">
        <f t="shared" si="45"/>
        <v>1.8320949513535185</v>
      </c>
      <c r="P50" s="14">
        <f t="shared" si="45"/>
        <v>1.8320949513535152</v>
      </c>
    </row>
    <row r="51" spans="4:16" x14ac:dyDescent="0.25">
      <c r="D51" s="15" t="s">
        <v>125</v>
      </c>
      <c r="E51" s="14">
        <f t="shared" ref="E51:P51" si="46">E34*$D17</f>
        <v>0.34654411237860133</v>
      </c>
      <c r="F51" s="14">
        <f t="shared" si="46"/>
        <v>0.23169068344438273</v>
      </c>
      <c r="G51" s="14">
        <f t="shared" si="46"/>
        <v>0.23169068344438243</v>
      </c>
      <c r="H51" s="14">
        <f t="shared" si="46"/>
        <v>0.3389506383474219</v>
      </c>
      <c r="I51" s="14">
        <f t="shared" si="46"/>
        <v>0.23169068344438304</v>
      </c>
      <c r="J51" s="14">
        <f t="shared" si="46"/>
        <v>0.2316906834443829</v>
      </c>
      <c r="K51" s="14">
        <f t="shared" si="46"/>
        <v>0.3488760753995353</v>
      </c>
      <c r="L51" s="14">
        <f t="shared" si="46"/>
        <v>0.23169068344438284</v>
      </c>
      <c r="M51" s="14">
        <f t="shared" si="46"/>
        <v>0.23169068344438168</v>
      </c>
      <c r="N51" s="14">
        <f t="shared" si="46"/>
        <v>0.35598082392468</v>
      </c>
      <c r="O51" s="14">
        <f t="shared" si="46"/>
        <v>0.23169068344438395</v>
      </c>
      <c r="P51" s="14">
        <f t="shared" si="46"/>
        <v>0.23169068344438298</v>
      </c>
    </row>
    <row r="52" spans="4:16" x14ac:dyDescent="0.25">
      <c r="D52" s="15"/>
      <c r="E52" s="15" t="s">
        <v>154</v>
      </c>
      <c r="F52" s="14"/>
      <c r="G52" s="14"/>
      <c r="H52" s="15" t="s">
        <v>136</v>
      </c>
      <c r="I52" s="14"/>
      <c r="J52" s="14"/>
      <c r="K52" s="15" t="s">
        <v>137</v>
      </c>
      <c r="L52" s="14"/>
      <c r="M52" s="14"/>
      <c r="N52" s="15" t="s">
        <v>138</v>
      </c>
      <c r="O52" s="14"/>
      <c r="P52" s="14"/>
    </row>
    <row r="53" spans="4:16" x14ac:dyDescent="0.25">
      <c r="D53" s="15"/>
      <c r="E53" s="15" t="s">
        <v>126</v>
      </c>
      <c r="F53" s="15" t="s">
        <v>127</v>
      </c>
      <c r="G53" s="15" t="s">
        <v>128</v>
      </c>
      <c r="H53" s="15" t="s">
        <v>126</v>
      </c>
      <c r="I53" s="15" t="s">
        <v>127</v>
      </c>
      <c r="J53" s="15" t="s">
        <v>128</v>
      </c>
      <c r="K53" s="15" t="s">
        <v>126</v>
      </c>
      <c r="L53" s="15" t="s">
        <v>127</v>
      </c>
      <c r="M53" s="15" t="s">
        <v>128</v>
      </c>
      <c r="N53" s="15" t="s">
        <v>126</v>
      </c>
      <c r="O53" s="15" t="s">
        <v>127</v>
      </c>
      <c r="P53" s="15" t="s">
        <v>128</v>
      </c>
    </row>
    <row r="54" spans="4:16" x14ac:dyDescent="0.25">
      <c r="D54" s="15" t="s">
        <v>6</v>
      </c>
      <c r="E54" s="14">
        <f>(E3*1000000000)/E37/1000</f>
        <v>67502876.938751206</v>
      </c>
      <c r="F54" s="14">
        <f t="shared" ref="F54:P54" si="47">(F3*1000000000)/F37/1000</f>
        <v>57631743.165739708</v>
      </c>
      <c r="G54" s="14">
        <f t="shared" si="47"/>
        <v>84350589.283389017</v>
      </c>
      <c r="H54" s="14">
        <f t="shared" si="47"/>
        <v>11736005.81306053</v>
      </c>
      <c r="I54" s="14">
        <f t="shared" si="47"/>
        <v>20977391.962449756</v>
      </c>
      <c r="J54" s="14">
        <f t="shared" si="47"/>
        <v>34383874.122810856</v>
      </c>
      <c r="K54" s="14">
        <f t="shared" si="47"/>
        <v>61396935.758006327</v>
      </c>
      <c r="L54" s="14">
        <f t="shared" si="47"/>
        <v>47164875.437596396</v>
      </c>
      <c r="M54" s="14">
        <f t="shared" si="47"/>
        <v>67641297.334321603</v>
      </c>
      <c r="N54" s="14">
        <f t="shared" si="47"/>
        <v>6848453.5946503347</v>
      </c>
      <c r="O54" s="14">
        <f t="shared" si="47"/>
        <v>13163810.166941304</v>
      </c>
      <c r="P54" s="14">
        <f t="shared" si="47"/>
        <v>20257539.614068486</v>
      </c>
    </row>
    <row r="55" spans="4:16" x14ac:dyDescent="0.25">
      <c r="D55" s="15" t="s">
        <v>113</v>
      </c>
      <c r="E55" s="14">
        <f t="shared" ref="E55:P68" si="48">(E4*1000000000)/E38/1000</f>
        <v>66565873.108466916</v>
      </c>
      <c r="F55" s="14">
        <f t="shared" si="48"/>
        <v>56831760.016262136</v>
      </c>
      <c r="G55" s="14">
        <f t="shared" si="48"/>
        <v>83179723.257678926</v>
      </c>
      <c r="H55" s="14">
        <f t="shared" si="48"/>
        <v>11573098.943045871</v>
      </c>
      <c r="I55" s="14">
        <f t="shared" si="48"/>
        <v>20686205.90476476</v>
      </c>
      <c r="J55" s="14">
        <f t="shared" si="48"/>
        <v>33906593.402134016</v>
      </c>
      <c r="K55" s="14">
        <f t="shared" si="48"/>
        <v>60544688.171208359</v>
      </c>
      <c r="L55" s="14">
        <f t="shared" si="48"/>
        <v>46510182.320145875</v>
      </c>
      <c r="M55" s="14">
        <f t="shared" si="48"/>
        <v>66702372.097917721</v>
      </c>
      <c r="N55" s="14">
        <f t="shared" si="48"/>
        <v>6753390.575995082</v>
      </c>
      <c r="O55" s="14">
        <f t="shared" si="48"/>
        <v>12981084.020931983</v>
      </c>
      <c r="P55" s="14">
        <f t="shared" si="48"/>
        <v>19976345.788392864</v>
      </c>
    </row>
    <row r="56" spans="4:16" x14ac:dyDescent="0.25">
      <c r="D56" s="15" t="s">
        <v>114</v>
      </c>
      <c r="E56" s="14">
        <f t="shared" si="48"/>
        <v>62891222.829368658</v>
      </c>
      <c r="F56" s="14">
        <f t="shared" si="48"/>
        <v>53694464.085881874</v>
      </c>
      <c r="G56" s="14">
        <f t="shared" si="48"/>
        <v>78587935.018289521</v>
      </c>
      <c r="H56" s="14">
        <f t="shared" si="48"/>
        <v>10934226.660971262</v>
      </c>
      <c r="I56" s="14">
        <f t="shared" si="48"/>
        <v>19544260.809602194</v>
      </c>
      <c r="J56" s="14">
        <f t="shared" si="48"/>
        <v>32034840.398828562</v>
      </c>
      <c r="K56" s="14">
        <f t="shared" si="48"/>
        <v>57202426.665470682</v>
      </c>
      <c r="L56" s="14">
        <f t="shared" si="48"/>
        <v>43942670.6739733</v>
      </c>
      <c r="M56" s="14">
        <f t="shared" si="48"/>
        <v>63020186.635605328</v>
      </c>
      <c r="N56" s="14">
        <f t="shared" si="48"/>
        <v>6380581.6965186205</v>
      </c>
      <c r="O56" s="14">
        <f t="shared" si="48"/>
        <v>12264486.434315963</v>
      </c>
      <c r="P56" s="14">
        <f t="shared" si="48"/>
        <v>18873587.254645873</v>
      </c>
    </row>
    <row r="57" spans="4:16" x14ac:dyDescent="0.25">
      <c r="D57" s="15" t="s">
        <v>115</v>
      </c>
      <c r="E57" s="14">
        <f t="shared" si="48"/>
        <v>48385158.887425639</v>
      </c>
      <c r="F57" s="14">
        <f t="shared" si="48"/>
        <v>41309662.291338913</v>
      </c>
      <c r="G57" s="14">
        <f t="shared" si="48"/>
        <v>60461373.645273596</v>
      </c>
      <c r="H57" s="14">
        <f t="shared" si="48"/>
        <v>8412211.9192626774</v>
      </c>
      <c r="I57" s="14">
        <f t="shared" si="48"/>
        <v>15036313.84582161</v>
      </c>
      <c r="J57" s="14">
        <f t="shared" si="48"/>
        <v>24645900.857040174</v>
      </c>
      <c r="K57" s="14">
        <f t="shared" si="48"/>
        <v>44008501.956852414</v>
      </c>
      <c r="L57" s="14">
        <f t="shared" si="48"/>
        <v>33807151.56813816</v>
      </c>
      <c r="M57" s="14">
        <f t="shared" si="48"/>
        <v>48484376.774672285</v>
      </c>
      <c r="N57" s="14">
        <f t="shared" si="48"/>
        <v>4908879.8927930221</v>
      </c>
      <c r="O57" s="14">
        <f t="shared" si="48"/>
        <v>9435642.9736955594</v>
      </c>
      <c r="P57" s="14">
        <f t="shared" si="48"/>
        <v>14520333.315339658</v>
      </c>
    </row>
    <row r="58" spans="4:16" x14ac:dyDescent="0.25">
      <c r="D58" s="15" t="s">
        <v>116</v>
      </c>
      <c r="E58" s="14">
        <f t="shared" si="48"/>
        <v>61703607.999181107</v>
      </c>
      <c r="F58" s="14">
        <f t="shared" si="48"/>
        <v>52680517.481275737</v>
      </c>
      <c r="G58" s="14">
        <f t="shared" si="48"/>
        <v>77103909.221005261</v>
      </c>
      <c r="H58" s="14">
        <f t="shared" si="48"/>
        <v>10727748.727246979</v>
      </c>
      <c r="I58" s="14">
        <f t="shared" si="48"/>
        <v>19175194.142771576</v>
      </c>
      <c r="J58" s="14">
        <f t="shared" si="48"/>
        <v>31429906.199289128</v>
      </c>
      <c r="K58" s="14">
        <f t="shared" si="48"/>
        <v>56122236.979623072</v>
      </c>
      <c r="L58" s="14">
        <f t="shared" si="48"/>
        <v>43112873.366453186</v>
      </c>
      <c r="M58" s="14">
        <f t="shared" si="48"/>
        <v>61830136.500108808</v>
      </c>
      <c r="N58" s="14">
        <f t="shared" si="48"/>
        <v>6260093.1274130736</v>
      </c>
      <c r="O58" s="14">
        <f t="shared" si="48"/>
        <v>12032888.361981681</v>
      </c>
      <c r="P58" s="14">
        <f t="shared" si="48"/>
        <v>18517185.341722835</v>
      </c>
    </row>
    <row r="59" spans="4:16" x14ac:dyDescent="0.25">
      <c r="D59" s="15" t="s">
        <v>117</v>
      </c>
      <c r="E59" s="14">
        <f t="shared" si="48"/>
        <v>68489511.330049008</v>
      </c>
      <c r="F59" s="14">
        <f t="shared" si="48"/>
        <v>58474099.261011817</v>
      </c>
      <c r="G59" s="14">
        <f t="shared" si="48"/>
        <v>85583472.918685615</v>
      </c>
      <c r="H59" s="14">
        <f t="shared" si="48"/>
        <v>11907541.41978945</v>
      </c>
      <c r="I59" s="14">
        <f t="shared" si="48"/>
        <v>21284001.358796917</v>
      </c>
      <c r="J59" s="14">
        <f t="shared" si="48"/>
        <v>34886435.113602415</v>
      </c>
      <c r="K59" s="14">
        <f t="shared" si="48"/>
        <v>62294324.596620031</v>
      </c>
      <c r="L59" s="14">
        <f t="shared" si="48"/>
        <v>47854245.880432963</v>
      </c>
      <c r="M59" s="14">
        <f t="shared" si="48"/>
        <v>68629954.903429285</v>
      </c>
      <c r="N59" s="14">
        <f t="shared" si="48"/>
        <v>6948551.8445341112</v>
      </c>
      <c r="O59" s="14">
        <f t="shared" si="48"/>
        <v>13356214.823160686</v>
      </c>
      <c r="P59" s="14">
        <f t="shared" si="48"/>
        <v>20553627.516876724</v>
      </c>
    </row>
    <row r="60" spans="4:16" x14ac:dyDescent="0.25">
      <c r="D60" s="15" t="s">
        <v>118</v>
      </c>
      <c r="E60" s="14">
        <f t="shared" si="48"/>
        <v>67134766.438941777</v>
      </c>
      <c r="F60" s="14">
        <f t="shared" si="48"/>
        <v>57317462.489956401</v>
      </c>
      <c r="G60" s="14">
        <f t="shared" si="48"/>
        <v>83890603.887381345</v>
      </c>
      <c r="H60" s="14">
        <f t="shared" si="48"/>
        <v>11672006.36353289</v>
      </c>
      <c r="I60" s="14">
        <f t="shared" si="48"/>
        <v>20862996.864193399</v>
      </c>
      <c r="J60" s="14">
        <f t="shared" si="48"/>
        <v>34196370.039092809</v>
      </c>
      <c r="K60" s="14">
        <f t="shared" si="48"/>
        <v>61062122.521391928</v>
      </c>
      <c r="L60" s="14">
        <f t="shared" si="48"/>
        <v>46907673.275879107</v>
      </c>
      <c r="M60" s="14">
        <f t="shared" si="48"/>
        <v>67272431.992595673</v>
      </c>
      <c r="N60" s="14">
        <f t="shared" si="48"/>
        <v>6811107.2208367297</v>
      </c>
      <c r="O60" s="14">
        <f t="shared" si="48"/>
        <v>13092024.534095671</v>
      </c>
      <c r="P60" s="14">
        <f t="shared" si="48"/>
        <v>20147070.055281974</v>
      </c>
    </row>
    <row r="61" spans="4:16" x14ac:dyDescent="0.25">
      <c r="D61" s="15" t="s">
        <v>119</v>
      </c>
      <c r="E61" s="14">
        <f t="shared" si="48"/>
        <v>88512450.804315194</v>
      </c>
      <c r="F61" s="14">
        <f t="shared" si="48"/>
        <v>75569028.507525325</v>
      </c>
      <c r="G61" s="14">
        <f t="shared" si="48"/>
        <v>110603839.75982714</v>
      </c>
      <c r="H61" s="14">
        <f t="shared" si="48"/>
        <v>15388716.515152644</v>
      </c>
      <c r="I61" s="14">
        <f t="shared" si="48"/>
        <v>27506388.739014853</v>
      </c>
      <c r="J61" s="14">
        <f t="shared" si="48"/>
        <v>45085500.126438968</v>
      </c>
      <c r="K61" s="14">
        <f t="shared" si="48"/>
        <v>80506098.440028533</v>
      </c>
      <c r="L61" s="14">
        <f t="shared" si="48"/>
        <v>61844456.20961909</v>
      </c>
      <c r="M61" s="14">
        <f t="shared" si="48"/>
        <v>88693953.119606942</v>
      </c>
      <c r="N61" s="14">
        <f t="shared" si="48"/>
        <v>8979964.1048208252</v>
      </c>
      <c r="O61" s="14">
        <f t="shared" si="48"/>
        <v>17260910.240254588</v>
      </c>
      <c r="P61" s="14">
        <f t="shared" si="48"/>
        <v>26562489.775563546</v>
      </c>
    </row>
    <row r="62" spans="4:16" x14ac:dyDescent="0.25">
      <c r="D62" s="15" t="s">
        <v>120</v>
      </c>
      <c r="E62" s="14">
        <f t="shared" si="48"/>
        <v>66726021.027313739</v>
      </c>
      <c r="F62" s="14">
        <f t="shared" si="48"/>
        <v>56968489.058727734</v>
      </c>
      <c r="G62" s="14">
        <f t="shared" si="48"/>
        <v>83379841.710993066</v>
      </c>
      <c r="H62" s="14">
        <f t="shared" si="48"/>
        <v>11600942.15494692</v>
      </c>
      <c r="I62" s="14">
        <f t="shared" si="48"/>
        <v>20735973.941594791</v>
      </c>
      <c r="J62" s="14">
        <f t="shared" si="48"/>
        <v>33988167.790254638</v>
      </c>
      <c r="K62" s="14">
        <f t="shared" si="48"/>
        <v>60690349.984913565</v>
      </c>
      <c r="L62" s="14">
        <f t="shared" si="48"/>
        <v>46622079.130867794</v>
      </c>
      <c r="M62" s="14">
        <f t="shared" si="48"/>
        <v>66862848.413705289</v>
      </c>
      <c r="N62" s="14">
        <f t="shared" si="48"/>
        <v>6769638.2626158688</v>
      </c>
      <c r="O62" s="14">
        <f t="shared" si="48"/>
        <v>13012314.642468948</v>
      </c>
      <c r="P62" s="14">
        <f t="shared" si="48"/>
        <v>20024406.00385737</v>
      </c>
    </row>
    <row r="63" spans="4:16" x14ac:dyDescent="0.25">
      <c r="D63" s="15" t="s">
        <v>121</v>
      </c>
      <c r="E63" s="14">
        <f t="shared" si="48"/>
        <v>66410640.913851388</v>
      </c>
      <c r="F63" s="14">
        <f t="shared" si="48"/>
        <v>56699227.857977197</v>
      </c>
      <c r="G63" s="14">
        <f t="shared" si="48"/>
        <v>82985747.42012383</v>
      </c>
      <c r="H63" s="14">
        <f t="shared" si="48"/>
        <v>11546110.37572844</v>
      </c>
      <c r="I63" s="14">
        <f t="shared" si="48"/>
        <v>20637965.492810231</v>
      </c>
      <c r="J63" s="14">
        <f t="shared" si="48"/>
        <v>33827522.931636728</v>
      </c>
      <c r="K63" s="14">
        <f t="shared" si="48"/>
        <v>60403497.43219687</v>
      </c>
      <c r="L63" s="14">
        <f t="shared" si="48"/>
        <v>46401720.170753501</v>
      </c>
      <c r="M63" s="14">
        <f t="shared" si="48"/>
        <v>66546821.586472481</v>
      </c>
      <c r="N63" s="14">
        <f t="shared" si="48"/>
        <v>6737641.6104778843</v>
      </c>
      <c r="O63" s="14">
        <f t="shared" si="48"/>
        <v>12950812.020176068</v>
      </c>
      <c r="P63" s="14">
        <f t="shared" si="48"/>
        <v>19929760.776399136</v>
      </c>
    </row>
    <row r="64" spans="4:16" x14ac:dyDescent="0.25">
      <c r="D64" s="15" t="s">
        <v>122</v>
      </c>
      <c r="E64" s="14">
        <f t="shared" si="48"/>
        <v>65263575.123745613</v>
      </c>
      <c r="F64" s="14">
        <f t="shared" si="48"/>
        <v>55719900.694342896</v>
      </c>
      <c r="G64" s="14">
        <f t="shared" si="48"/>
        <v>81552391.099177241</v>
      </c>
      <c r="H64" s="14">
        <f t="shared" si="48"/>
        <v>11346682.271458765</v>
      </c>
      <c r="I64" s="14">
        <f t="shared" si="48"/>
        <v>20281499.964569133</v>
      </c>
      <c r="J64" s="14">
        <f t="shared" si="48"/>
        <v>33243243.15681519</v>
      </c>
      <c r="K64" s="14">
        <f t="shared" si="48"/>
        <v>59360188.941964194</v>
      </c>
      <c r="L64" s="14">
        <f t="shared" si="48"/>
        <v>45600254.847162105</v>
      </c>
      <c r="M64" s="14">
        <f t="shared" si="48"/>
        <v>65397403.640316308</v>
      </c>
      <c r="N64" s="14">
        <f t="shared" si="48"/>
        <v>6621266.9137271345</v>
      </c>
      <c r="O64" s="14">
        <f t="shared" si="48"/>
        <v>12727121.460681165</v>
      </c>
      <c r="P64" s="14">
        <f t="shared" si="48"/>
        <v>19585527.586099796</v>
      </c>
    </row>
    <row r="65" spans="4:16" x14ac:dyDescent="0.25">
      <c r="D65" s="15" t="s">
        <v>123</v>
      </c>
      <c r="E65" s="14">
        <f t="shared" si="48"/>
        <v>65496260.230068102</v>
      </c>
      <c r="F65" s="14">
        <f t="shared" si="48"/>
        <v>55918559.609254599</v>
      </c>
      <c r="G65" s="14">
        <f t="shared" si="48"/>
        <v>81843150.941214472</v>
      </c>
      <c r="H65" s="14">
        <f t="shared" si="48"/>
        <v>11387136.75109363</v>
      </c>
      <c r="I65" s="14">
        <f t="shared" si="48"/>
        <v>20353809.870465145</v>
      </c>
      <c r="J65" s="14">
        <f t="shared" si="48"/>
        <v>33361765.74087194</v>
      </c>
      <c r="K65" s="14">
        <f t="shared" si="48"/>
        <v>59571826.625757866</v>
      </c>
      <c r="L65" s="14">
        <f t="shared" si="48"/>
        <v>45762834.051983878</v>
      </c>
      <c r="M65" s="14">
        <f t="shared" si="48"/>
        <v>65630565.887257405</v>
      </c>
      <c r="N65" s="14">
        <f t="shared" si="48"/>
        <v>6644873.8061305769</v>
      </c>
      <c r="O65" s="14">
        <f t="shared" si="48"/>
        <v>12772497.638811808</v>
      </c>
      <c r="P65" s="14">
        <f t="shared" si="48"/>
        <v>19655356.132269885</v>
      </c>
    </row>
    <row r="66" spans="4:16" x14ac:dyDescent="0.25">
      <c r="D66" s="15" t="s">
        <v>131</v>
      </c>
      <c r="E66" s="14">
        <f t="shared" si="48"/>
        <v>70079116.80225946</v>
      </c>
      <c r="F66" s="14">
        <f t="shared" si="48"/>
        <v>59831252.296021156</v>
      </c>
      <c r="G66" s="14">
        <f t="shared" si="48"/>
        <v>87569820.232900277</v>
      </c>
      <c r="H66" s="14">
        <f t="shared" si="48"/>
        <v>12183909.182296252</v>
      </c>
      <c r="I66" s="14">
        <f t="shared" si="48"/>
        <v>21777991.816218011</v>
      </c>
      <c r="J66" s="14">
        <f t="shared" si="48"/>
        <v>35696130.891621001</v>
      </c>
      <c r="K66" s="14">
        <f t="shared" si="48"/>
        <v>63740143.048868164</v>
      </c>
      <c r="L66" s="14">
        <f t="shared" si="48"/>
        <v>48964917.713868357</v>
      </c>
      <c r="M66" s="14">
        <f t="shared" si="48"/>
        <v>70222819.996980965</v>
      </c>
      <c r="N66" s="14">
        <f t="shared" si="48"/>
        <v>7109824.0717921183</v>
      </c>
      <c r="O66" s="14">
        <f t="shared" si="48"/>
        <v>13666205.53208256</v>
      </c>
      <c r="P66" s="14">
        <f t="shared" si="48"/>
        <v>21030666.382246293</v>
      </c>
    </row>
    <row r="67" spans="4:16" x14ac:dyDescent="0.25">
      <c r="D67" s="15" t="s">
        <v>124</v>
      </c>
      <c r="E67" s="14">
        <f t="shared" si="48"/>
        <v>67553693.523687586</v>
      </c>
      <c r="F67" s="14">
        <f t="shared" si="48"/>
        <v>57675128.699874341</v>
      </c>
      <c r="G67" s="14">
        <f t="shared" si="48"/>
        <v>84414088.930798739</v>
      </c>
      <c r="H67" s="14">
        <f t="shared" si="48"/>
        <v>11744840.751114415</v>
      </c>
      <c r="I67" s="14">
        <f t="shared" si="48"/>
        <v>20993183.873383719</v>
      </c>
      <c r="J67" s="14">
        <f t="shared" si="48"/>
        <v>34409758.51676622</v>
      </c>
      <c r="K67" s="14">
        <f t="shared" si="48"/>
        <v>61443155.752505369</v>
      </c>
      <c r="L67" s="14">
        <f t="shared" si="48"/>
        <v>47200381.448708519</v>
      </c>
      <c r="M67" s="14">
        <f t="shared" si="48"/>
        <v>67692218.122991309</v>
      </c>
      <c r="N67" s="14">
        <f t="shared" si="48"/>
        <v>6853609.1530436613</v>
      </c>
      <c r="O67" s="14">
        <f t="shared" si="48"/>
        <v>13173719.964979121</v>
      </c>
      <c r="P67" s="14">
        <f t="shared" si="48"/>
        <v>20272789.615684476</v>
      </c>
    </row>
    <row r="68" spans="4:16" x14ac:dyDescent="0.25">
      <c r="D68" s="15" t="s">
        <v>125</v>
      </c>
      <c r="E68" s="14">
        <f t="shared" si="48"/>
        <v>60628645.097412348</v>
      </c>
      <c r="F68" s="14">
        <f t="shared" si="48"/>
        <v>51762749.399721995</v>
      </c>
      <c r="G68" s="14">
        <f t="shared" si="48"/>
        <v>75760651.595048815</v>
      </c>
      <c r="H68" s="14">
        <f t="shared" si="48"/>
        <v>10540856.383748349</v>
      </c>
      <c r="I68" s="14">
        <f t="shared" si="48"/>
        <v>18841135.519522719</v>
      </c>
      <c r="J68" s="14">
        <f t="shared" si="48"/>
        <v>30882353.401878055</v>
      </c>
      <c r="K68" s="14">
        <f t="shared" si="48"/>
        <v>55144509.344665788</v>
      </c>
      <c r="L68" s="14">
        <f t="shared" si="48"/>
        <v>42361786.988194585</v>
      </c>
      <c r="M68" s="14">
        <f t="shared" si="48"/>
        <v>60752969.295400165</v>
      </c>
      <c r="N68" s="14">
        <f t="shared" si="48"/>
        <v>6151033.5749526098</v>
      </c>
      <c r="O68" s="14">
        <f t="shared" si="48"/>
        <v>11823258.665928459</v>
      </c>
      <c r="P68" s="14">
        <f t="shared" si="48"/>
        <v>18194590.149432089</v>
      </c>
    </row>
    <row r="69" spans="4:16" x14ac:dyDescent="0.25">
      <c r="D69" s="15" t="s">
        <v>155</v>
      </c>
      <c r="E69" s="14">
        <f t="shared" ref="E69" si="49">MEDIAN(E54:E68)/1000000</f>
        <v>66.565873108466917</v>
      </c>
      <c r="F69" s="14">
        <f t="shared" ref="F69" si="50">MEDIAN(F54:F68)/1000000</f>
        <v>56.831760016262137</v>
      </c>
      <c r="G69" s="14">
        <f t="shared" ref="G69" si="51">MEDIAN(G54:G68)/1000000</f>
        <v>83.17972325767893</v>
      </c>
      <c r="H69" s="14">
        <f t="shared" ref="H69" si="52">MEDIAN(H54:H68)/1000000</f>
        <v>11.573098943045871</v>
      </c>
      <c r="I69" s="14">
        <f t="shared" ref="I69" si="53">MEDIAN(I54:I68)/1000000</f>
        <v>20.686205904764762</v>
      </c>
      <c r="J69" s="14">
        <f t="shared" ref="J69" si="54">MEDIAN(J54:J68)/1000000</f>
        <v>33.906593402134014</v>
      </c>
      <c r="K69" s="15">
        <f t="shared" ref="K69:M69" si="55">MEDIAN(K54:K68)/1000000</f>
        <v>60.544688171208357</v>
      </c>
      <c r="L69" s="15">
        <f t="shared" si="55"/>
        <v>46.510182320145873</v>
      </c>
      <c r="M69" s="15">
        <f t="shared" si="55"/>
        <v>66.702372097917717</v>
      </c>
      <c r="N69" s="14">
        <f>MEDIAN(N54:N68)/1000000</f>
        <v>6.7533905759950823</v>
      </c>
      <c r="O69" s="14">
        <f t="shared" ref="O69:P69" si="56">MEDIAN(O54:O68)/1000000</f>
        <v>12.981084020931984</v>
      </c>
      <c r="P69" s="14">
        <f t="shared" si="56"/>
        <v>19.976345788392866</v>
      </c>
    </row>
    <row r="70" spans="4:16" x14ac:dyDescent="0.25">
      <c r="D70" s="15"/>
      <c r="E70" s="15" t="s">
        <v>146</v>
      </c>
      <c r="F70" s="14"/>
      <c r="G70" s="14"/>
      <c r="H70" s="15" t="s">
        <v>147</v>
      </c>
      <c r="I70" s="14"/>
      <c r="J70" s="14"/>
      <c r="K70" s="15" t="s">
        <v>148</v>
      </c>
      <c r="L70" s="14"/>
      <c r="M70" s="14"/>
      <c r="N70" s="15" t="s">
        <v>149</v>
      </c>
      <c r="O70" s="14"/>
      <c r="P70" s="14"/>
    </row>
    <row r="71" spans="4:16" x14ac:dyDescent="0.25">
      <c r="D71" s="15"/>
      <c r="E71" s="15" t="s">
        <v>126</v>
      </c>
      <c r="F71" s="15" t="s">
        <v>127</v>
      </c>
      <c r="G71" s="15" t="s">
        <v>128</v>
      </c>
      <c r="H71" s="15" t="s">
        <v>126</v>
      </c>
      <c r="I71" s="15" t="s">
        <v>127</v>
      </c>
      <c r="J71" s="15" t="s">
        <v>128</v>
      </c>
      <c r="K71" s="15" t="s">
        <v>126</v>
      </c>
      <c r="L71" s="15" t="s">
        <v>127</v>
      </c>
      <c r="M71" s="15" t="s">
        <v>128</v>
      </c>
      <c r="N71" s="15" t="s">
        <v>126</v>
      </c>
      <c r="O71" s="15" t="s">
        <v>127</v>
      </c>
      <c r="P71" s="15" t="s">
        <v>128</v>
      </c>
    </row>
    <row r="72" spans="4:16" x14ac:dyDescent="0.25">
      <c r="D72" s="15" t="s">
        <v>6</v>
      </c>
      <c r="E72" s="14">
        <f>E54/(BA_stat!$D$53*0.4)</f>
        <v>20.247421020051952</v>
      </c>
      <c r="F72" s="14">
        <f>F54/(BA_stat!$D$53*0.4)</f>
        <v>17.286584230402745</v>
      </c>
      <c r="G72" s="14">
        <f>G54/(BA_stat!$D$53*0.4)</f>
        <v>25.300875636158558</v>
      </c>
      <c r="H72" s="14">
        <f>H54/(BA_stat!$E$53*0.4)</f>
        <v>13.63009254087345</v>
      </c>
      <c r="I72" s="14">
        <f>I54/(BA_stat!$E$53*0.4)</f>
        <v>24.362956040476053</v>
      </c>
      <c r="J72" s="14">
        <f>J54/(BA_stat!$E$53*0.4)</f>
        <v>39.933124921096081</v>
      </c>
      <c r="K72" s="14">
        <f>K54/(BA_stat!$D$54*0.4)</f>
        <v>25.339057956258873</v>
      </c>
      <c r="L72" s="14">
        <f>L54/(BA_stat!$D$54*0.4)</f>
        <v>19.465360892333127</v>
      </c>
      <c r="M72" s="14">
        <f>M54/(BA_stat!$D$54*0.4)</f>
        <v>27.916161160655449</v>
      </c>
      <c r="N72" s="14">
        <f>N54/(BA_stat!$E$54*0.4)</f>
        <v>15.363627214993832</v>
      </c>
      <c r="O72" s="14">
        <f>O54/(BA_stat!$E$54*0.4)</f>
        <v>29.531319638613684</v>
      </c>
      <c r="P72" s="14">
        <f>P54/(BA_stat!$E$54*0.4)</f>
        <v>45.445191768056191</v>
      </c>
    </row>
    <row r="73" spans="4:16" x14ac:dyDescent="0.25">
      <c r="D73" s="15" t="s">
        <v>113</v>
      </c>
      <c r="E73" s="14">
        <f>E55/(BA_stat!$D$53*0.4)</f>
        <v>19.966367650039569</v>
      </c>
      <c r="F73" s="14">
        <f>F55/(BA_stat!$D$53*0.4)</f>
        <v>17.046630077765421</v>
      </c>
      <c r="G73" s="14">
        <f>G55/(BA_stat!$D$53*0.4)</f>
        <v>24.949675532463161</v>
      </c>
      <c r="H73" s="14">
        <f>H55/(BA_stat!$E$53*0.4)</f>
        <v>13.440893954130013</v>
      </c>
      <c r="I73" s="14">
        <f>I55/(BA_stat!$E$53*0.4)</f>
        <v>24.024775148605517</v>
      </c>
      <c r="J73" s="14">
        <f>J55/(BA_stat!$E$53*0.4)</f>
        <v>39.378815346405815</v>
      </c>
      <c r="K73" s="14">
        <f>K55/(BA_stat!$D$54*0.4)</f>
        <v>24.98732784581701</v>
      </c>
      <c r="L73" s="14">
        <f>L55/(BA_stat!$D$54*0.4)</f>
        <v>19.195163257193343</v>
      </c>
      <c r="M73" s="14">
        <f>M55/(BA_stat!$D$54*0.4)</f>
        <v>27.528658418244895</v>
      </c>
      <c r="N73" s="14">
        <f>N55/(BA_stat!$E$54*0.4)</f>
        <v>15.150365526005796</v>
      </c>
      <c r="O73" s="14">
        <f>O55/(BA_stat!$E$54*0.4)</f>
        <v>29.121396967616441</v>
      </c>
      <c r="P73" s="14">
        <f>P55/(BA_stat!$E$54*0.4)</f>
        <v>44.814369487795304</v>
      </c>
    </row>
    <row r="74" spans="4:16" x14ac:dyDescent="0.25">
      <c r="D74" s="15" t="s">
        <v>114</v>
      </c>
      <c r="E74" s="14">
        <f>E56/(BA_stat!$D$53*0.4)</f>
        <v>18.864159941620521</v>
      </c>
      <c r="F74" s="14">
        <f>F56/(BA_stat!$D$53*0.4)</f>
        <v>16.105601273548061</v>
      </c>
      <c r="G74" s="14">
        <f>G56/(BA_stat!$D$53*0.4)</f>
        <v>23.57237320204251</v>
      </c>
      <c r="H74" s="14">
        <f>H56/(BA_stat!$E$53*0.4)</f>
        <v>12.698913380399786</v>
      </c>
      <c r="I74" s="14">
        <f>I56/(BA_stat!$E$53*0.4)</f>
        <v>22.698530293959923</v>
      </c>
      <c r="J74" s="14">
        <f>J56/(BA_stat!$E$53*0.4)</f>
        <v>37.204978092480829</v>
      </c>
      <c r="K74" s="14">
        <f>K56/(BA_stat!$D$54*0.4)</f>
        <v>23.607946986605054</v>
      </c>
      <c r="L74" s="14">
        <f>L56/(BA_stat!$D$54*0.4)</f>
        <v>18.135528511541516</v>
      </c>
      <c r="M74" s="14">
        <f>M56/(BA_stat!$D$54*0.4)</f>
        <v>26.00898793822325</v>
      </c>
      <c r="N74" s="14">
        <f>N56/(BA_stat!$E$54*0.4)</f>
        <v>14.314016623650657</v>
      </c>
      <c r="O74" s="14">
        <f>O56/(BA_stat!$E$54*0.4)</f>
        <v>27.513802197238952</v>
      </c>
      <c r="P74" s="14">
        <f>P56/(BA_stat!$E$54*0.4)</f>
        <v>42.340472163897758</v>
      </c>
    </row>
    <row r="75" spans="4:16" x14ac:dyDescent="0.25">
      <c r="D75" s="15" t="s">
        <v>115</v>
      </c>
      <c r="E75" s="14">
        <f>E57/(BA_stat!$D$53*0.4)</f>
        <v>14.513080442552457</v>
      </c>
      <c r="F75" s="14">
        <f>F57/(BA_stat!$D$53*0.4)</f>
        <v>12.390792252718711</v>
      </c>
      <c r="G75" s="14">
        <f>G57/(BA_stat!$D$53*0.4)</f>
        <v>18.135329087637182</v>
      </c>
      <c r="H75" s="14">
        <f>H57/(BA_stat!$E$53*0.4)</f>
        <v>9.7698679396860317</v>
      </c>
      <c r="I75" s="14">
        <f>I57/(BA_stat!$E$53*0.4)</f>
        <v>17.463040872397045</v>
      </c>
      <c r="J75" s="14">
        <f>J57/(BA_stat!$E$53*0.4)</f>
        <v>28.623529570921942</v>
      </c>
      <c r="K75" s="14">
        <f>K57/(BA_stat!$D$54*0.4)</f>
        <v>18.162697663741287</v>
      </c>
      <c r="L75" s="14">
        <f>L57/(BA_stat!$D$54*0.4)</f>
        <v>13.952510208286292</v>
      </c>
      <c r="M75" s="14">
        <f>M57/(BA_stat!$D$54*0.4)</f>
        <v>20.009930754668105</v>
      </c>
      <c r="N75" s="14">
        <f>N57/(BA_stat!$E$54*0.4)</f>
        <v>11.01244239647966</v>
      </c>
      <c r="O75" s="14">
        <f>O57/(BA_stat!$E$54*0.4)</f>
        <v>21.167654738125741</v>
      </c>
      <c r="P75" s="14">
        <f>P57/(BA_stat!$E$54*0.4)</f>
        <v>32.574505326077798</v>
      </c>
    </row>
    <row r="76" spans="4:16" x14ac:dyDescent="0.25">
      <c r="D76" s="15" t="s">
        <v>116</v>
      </c>
      <c r="E76" s="14">
        <f>E58/(BA_stat!$D$53*0.4)</f>
        <v>18.507936050625727</v>
      </c>
      <c r="F76" s="14">
        <f>F58/(BA_stat!$D$53*0.4)</f>
        <v>15.80146899465363</v>
      </c>
      <c r="G76" s="14">
        <f>G58/(BA_stat!$D$53*0.4)</f>
        <v>23.127241135308577</v>
      </c>
      <c r="H76" s="14">
        <f>H58/(BA_stat!$E$53*0.4)</f>
        <v>12.459111748640336</v>
      </c>
      <c r="I76" s="14">
        <f>I58/(BA_stat!$E$53*0.4)</f>
        <v>22.269899556826605</v>
      </c>
      <c r="J76" s="14">
        <f>J58/(BA_stat!$E$53*0.4)</f>
        <v>36.502412905295444</v>
      </c>
      <c r="K76" s="14">
        <f>K58/(BA_stat!$D$54*0.4)</f>
        <v>23.162143157545451</v>
      </c>
      <c r="L76" s="14">
        <f>L58/(BA_stat!$D$54*0.4)</f>
        <v>17.793063829752281</v>
      </c>
      <c r="M76" s="14">
        <f>M58/(BA_stat!$D$54*0.4)</f>
        <v>25.517843730749217</v>
      </c>
      <c r="N76" s="14">
        <f>N58/(BA_stat!$E$54*0.4)</f>
        <v>14.043715973464217</v>
      </c>
      <c r="O76" s="14">
        <f>O58/(BA_stat!$E$54*0.4)</f>
        <v>26.994241628144263</v>
      </c>
      <c r="P76" s="14">
        <f>P58/(BA_stat!$E$54*0.4)</f>
        <v>41.5409301865472</v>
      </c>
    </row>
    <row r="77" spans="4:16" x14ac:dyDescent="0.25">
      <c r="D77" s="15" t="s">
        <v>117</v>
      </c>
      <c r="E77" s="14">
        <f>E59/(BA_stat!$D$53*0.4)</f>
        <v>20.543361027640003</v>
      </c>
      <c r="F77" s="14">
        <f>F59/(BA_stat!$D$53*0.4)</f>
        <v>17.539248106125502</v>
      </c>
      <c r="G77" s="14">
        <f>G59/(BA_stat!$D$53*0.4)</f>
        <v>25.670677860369423</v>
      </c>
      <c r="H77" s="14">
        <f>H59/(BA_stat!$E$53*0.4)</f>
        <v>13.829312465523467</v>
      </c>
      <c r="I77" s="14">
        <f>I59/(BA_stat!$E$53*0.4)</f>
        <v>24.719049460390892</v>
      </c>
      <c r="J77" s="14">
        <f>J59/(BA_stat!$E$53*0.4)</f>
        <v>40.516794776158605</v>
      </c>
      <c r="K77" s="14">
        <f>K59/(BA_stat!$D$54*0.4)</f>
        <v>25.709418260241424</v>
      </c>
      <c r="L77" s="14">
        <f>L59/(BA_stat!$D$54*0.4)</f>
        <v>19.749870166105634</v>
      </c>
      <c r="M77" s="14">
        <f>M59/(BA_stat!$D$54*0.4)</f>
        <v>28.324188876260894</v>
      </c>
      <c r="N77" s="14">
        <f>N59/(BA_stat!$E$54*0.4)</f>
        <v>15.588184799393462</v>
      </c>
      <c r="O77" s="14">
        <f>O59/(BA_stat!$E$54*0.4)</f>
        <v>29.962954805842198</v>
      </c>
      <c r="P77" s="14">
        <f>P59/(BA_stat!$E$54*0.4)</f>
        <v>46.109426999958544</v>
      </c>
    </row>
    <row r="78" spans="4:16" x14ac:dyDescent="0.25">
      <c r="D78" s="15" t="s">
        <v>118</v>
      </c>
      <c r="E78" s="14">
        <f>E60/(BA_stat!$D$53*0.4)</f>
        <v>20.13700664055364</v>
      </c>
      <c r="F78" s="14">
        <f>F60/(BA_stat!$D$53*0.4)</f>
        <v>17.192316053257866</v>
      </c>
      <c r="G78" s="14">
        <f>G60/(BA_stat!$D$53*0.4)</f>
        <v>25.162903472624059</v>
      </c>
      <c r="H78" s="14">
        <f>H60/(BA_stat!$E$53*0.4)</f>
        <v>13.555764150659472</v>
      </c>
      <c r="I78" s="14">
        <f>I60/(BA_stat!$E$53*0.4)</f>
        <v>24.230098593036715</v>
      </c>
      <c r="J78" s="14">
        <f>J60/(BA_stat!$E$53*0.4)</f>
        <v>39.715359349607994</v>
      </c>
      <c r="K78" s="14">
        <f>K60/(BA_stat!$D$54*0.4)</f>
        <v>25.200877574740588</v>
      </c>
      <c r="L78" s="14">
        <f>L60/(BA_stat!$D$54*0.4)</f>
        <v>19.359211287279269</v>
      </c>
      <c r="M78" s="14">
        <f>M60/(BA_stat!$D$54*0.4)</f>
        <v>27.763927174436848</v>
      </c>
      <c r="N78" s="14">
        <f>N60/(BA_stat!$E$54*0.4)</f>
        <v>15.279845415617658</v>
      </c>
      <c r="O78" s="14">
        <f>O60/(BA_stat!$E$54*0.4)</f>
        <v>29.370277778989454</v>
      </c>
      <c r="P78" s="14">
        <f>P60/(BA_stat!$E$54*0.4)</f>
        <v>45.19736748242088</v>
      </c>
    </row>
    <row r="79" spans="4:16" x14ac:dyDescent="0.25">
      <c r="D79" s="15" t="s">
        <v>119</v>
      </c>
      <c r="E79" s="14">
        <f>E61/(BA_stat!$D$53*0.4)</f>
        <v>26.549221873576052</v>
      </c>
      <c r="F79" s="14">
        <f>F61/(BA_stat!$D$53*0.4)</f>
        <v>22.666855186875829</v>
      </c>
      <c r="G79" s="14">
        <f>G61/(BA_stat!$D$53*0.4)</f>
        <v>33.175512090892688</v>
      </c>
      <c r="H79" s="14">
        <f>H61/(BA_stat!$E$53*0.4)</f>
        <v>17.872318191371054</v>
      </c>
      <c r="I79" s="14">
        <f>I61/(BA_stat!$E$53*0.4)</f>
        <v>31.945674699716356</v>
      </c>
      <c r="J79" s="14">
        <f>J61/(BA_stat!$E$53*0.4)</f>
        <v>52.361897971373764</v>
      </c>
      <c r="K79" s="14">
        <f>K61/(BA_stat!$D$54*0.4)</f>
        <v>33.22557826410987</v>
      </c>
      <c r="L79" s="14">
        <f>L61/(BA_stat!$D$54*0.4)</f>
        <v>25.523753601408366</v>
      </c>
      <c r="M79" s="14">
        <f>M61/(BA_stat!$D$54*0.4)</f>
        <v>36.604778247004909</v>
      </c>
      <c r="N79" s="14">
        <f>N61/(BA_stat!$E$54*0.4)</f>
        <v>20.145397643967986</v>
      </c>
      <c r="O79" s="14">
        <f>O61/(BA_stat!$E$54*0.4)</f>
        <v>38.722638133942276</v>
      </c>
      <c r="P79" s="14">
        <f>P61/(BA_stat!$E$54*0.4)</f>
        <v>59.589538743845409</v>
      </c>
    </row>
    <row r="80" spans="4:16" x14ac:dyDescent="0.25">
      <c r="D80" s="15" t="s">
        <v>120</v>
      </c>
      <c r="E80" s="14">
        <f>E62/(BA_stat!$D$53*0.4)</f>
        <v>20.014403859538</v>
      </c>
      <c r="F80" s="14">
        <f>F62/(BA_stat!$D$53*0.4)</f>
        <v>17.087641818509173</v>
      </c>
      <c r="G80" s="14">
        <f>G62/(BA_stat!$D$53*0.4)</f>
        <v>25.009700864151014</v>
      </c>
      <c r="H80" s="14">
        <f>H62/(BA_stat!$E$53*0.4)</f>
        <v>13.473230812247797</v>
      </c>
      <c r="I80" s="14">
        <f>I62/(BA_stat!$E$53*0.4)</f>
        <v>24.082575302966042</v>
      </c>
      <c r="J80" s="14">
        <f>J62/(BA_stat!$E$53*0.4)</f>
        <v>39.473555113645183</v>
      </c>
      <c r="K80" s="14">
        <f>K62/(BA_stat!$D$54*0.4)</f>
        <v>25.047443763556583</v>
      </c>
      <c r="L80" s="14">
        <f>L62/(BA_stat!$D$54*0.4)</f>
        <v>19.241344059818065</v>
      </c>
      <c r="M80" s="14">
        <f>M62/(BA_stat!$D$54*0.4)</f>
        <v>27.594888411910627</v>
      </c>
      <c r="N80" s="14">
        <f>N62/(BA_stat!$E$54*0.4)</f>
        <v>15.18681512691173</v>
      </c>
      <c r="O80" s="14">
        <f>O62/(BA_stat!$E$54*0.4)</f>
        <v>29.191458861203817</v>
      </c>
      <c r="P80" s="14">
        <f>P62/(BA_stat!$E$54*0.4)</f>
        <v>44.92218641669232</v>
      </c>
    </row>
    <row r="81" spans="4:16" x14ac:dyDescent="0.25">
      <c r="D81" s="15" t="s">
        <v>121</v>
      </c>
      <c r="E81" s="14">
        <f>E63/(BA_stat!$D$53*0.4)</f>
        <v>19.919805907151201</v>
      </c>
      <c r="F81" s="14">
        <f>F63/(BA_stat!$D$53*0.4)</f>
        <v>17.006877188271154</v>
      </c>
      <c r="G81" s="14">
        <f>G63/(BA_stat!$D$53*0.4)</f>
        <v>24.891492672282862</v>
      </c>
      <c r="H81" s="14">
        <f>H63/(BA_stat!$E$53*0.4)</f>
        <v>13.409549672613654</v>
      </c>
      <c r="I81" s="14">
        <f>I63/(BA_stat!$E$53*0.4)</f>
        <v>23.968749164158716</v>
      </c>
      <c r="J81" s="14">
        <f>J63/(BA_stat!$E$53*0.4)</f>
        <v>39.286983606775195</v>
      </c>
      <c r="K81" s="14">
        <f>K63/(BA_stat!$D$54*0.4)</f>
        <v>24.929057180114732</v>
      </c>
      <c r="L81" s="14">
        <f>L63/(BA_stat!$D$54*0.4)</f>
        <v>19.150399969651662</v>
      </c>
      <c r="M81" s="14">
        <f>M63/(BA_stat!$D$54*0.4)</f>
        <v>27.464461347560913</v>
      </c>
      <c r="N81" s="14">
        <f>N63/(BA_stat!$E$54*0.4)</f>
        <v>15.115034741926742</v>
      </c>
      <c r="O81" s="14">
        <f>O63/(BA_stat!$E$54*0.4)</f>
        <v>29.053485616792774</v>
      </c>
      <c r="P81" s="14">
        <f>P63/(BA_stat!$E$54*0.4)</f>
        <v>44.70986198866634</v>
      </c>
    </row>
    <row r="82" spans="4:16" x14ac:dyDescent="0.25">
      <c r="D82" s="15" t="s">
        <v>122</v>
      </c>
      <c r="E82" s="14">
        <f>E64/(BA_stat!$D$53*0.4)</f>
        <v>19.575744660531395</v>
      </c>
      <c r="F82" s="14">
        <f>F64/(BA_stat!$D$53*0.4)</f>
        <v>16.713128976376886</v>
      </c>
      <c r="G82" s="14">
        <f>G64/(BA_stat!$D$53*0.4)</f>
        <v>24.461558864746166</v>
      </c>
      <c r="H82" s="14">
        <f>H64/(BA_stat!$E$53*0.4)</f>
        <v>13.177935649943214</v>
      </c>
      <c r="I82" s="14">
        <f>I64/(BA_stat!$E$53*0.4)</f>
        <v>23.55475327706138</v>
      </c>
      <c r="J82" s="14">
        <f>J64/(BA_stat!$E$53*0.4)</f>
        <v>38.608406284351261</v>
      </c>
      <c r="K82" s="14">
        <f>K64/(BA_stat!$D$54*0.4)</f>
        <v>24.498474546407067</v>
      </c>
      <c r="L82" s="14">
        <f>L64/(BA_stat!$D$54*0.4)</f>
        <v>18.819628148001492</v>
      </c>
      <c r="M82" s="14">
        <f>M64/(BA_stat!$D$54*0.4)</f>
        <v>26.990086403697084</v>
      </c>
      <c r="N82" s="14">
        <f>N64/(BA_stat!$E$54*0.4)</f>
        <v>14.853963036697824</v>
      </c>
      <c r="O82" s="14">
        <f>O64/(BA_stat!$E$54*0.4)</f>
        <v>28.551664538487206</v>
      </c>
      <c r="P82" s="14">
        <f>P64/(BA_stat!$E$54*0.4)</f>
        <v>43.937618979687151</v>
      </c>
    </row>
    <row r="83" spans="4:16" x14ac:dyDescent="0.25">
      <c r="D83" s="15" t="s">
        <v>123</v>
      </c>
      <c r="E83" s="14">
        <f>E65/(BA_stat!$D$53*0.4)</f>
        <v>19.645538327504756</v>
      </c>
      <c r="F83" s="14">
        <f>F65/(BA_stat!$D$53*0.4)</f>
        <v>16.772716520967816</v>
      </c>
      <c r="G83" s="14">
        <f>G65/(BA_stat!$D$53*0.4)</f>
        <v>24.54877199112585</v>
      </c>
      <c r="H83" s="14">
        <f>H65/(BA_stat!$E$53*0.4)</f>
        <v>13.224919121994876</v>
      </c>
      <c r="I83" s="14">
        <f>I65/(BA_stat!$E$53*0.4)</f>
        <v>23.638733357225252</v>
      </c>
      <c r="J83" s="14">
        <f>J65/(BA_stat!$E$53*0.4)</f>
        <v>38.746057357008297</v>
      </c>
      <c r="K83" s="14">
        <f>K65/(BA_stat!$D$54*0.4)</f>
        <v>24.585819288765432</v>
      </c>
      <c r="L83" s="14">
        <f>L65/(BA_stat!$D$54*0.4)</f>
        <v>18.886726022555013</v>
      </c>
      <c r="M83" s="14">
        <f>M65/(BA_stat!$D$54*0.4)</f>
        <v>27.086314523480432</v>
      </c>
      <c r="N83" s="14">
        <f>N65/(BA_stat!$E$54*0.4)</f>
        <v>14.906922071840338</v>
      </c>
      <c r="O83" s="14">
        <f>O65/(BA_stat!$E$54*0.4)</f>
        <v>28.653460173896772</v>
      </c>
      <c r="P83" s="14">
        <f>P65/(BA_stat!$E$54*0.4)</f>
        <v>44.094270366382723</v>
      </c>
    </row>
    <row r="84" spans="4:16" x14ac:dyDescent="0.25">
      <c r="D84" s="15" t="s">
        <v>131</v>
      </c>
      <c r="E84" s="14">
        <f>E66/(BA_stat!$D$53*0.4)</f>
        <v>21.020161613203594</v>
      </c>
      <c r="F84" s="14">
        <f>F66/(BA_stat!$D$53*0.4)</f>
        <v>17.946324813588038</v>
      </c>
      <c r="G84" s="14">
        <f>G66/(BA_stat!$D$53*0.4)</f>
        <v>26.266480768139498</v>
      </c>
      <c r="H84" s="14">
        <f>H66/(BA_stat!$E$53*0.4)</f>
        <v>14.150283521458851</v>
      </c>
      <c r="I84" s="14">
        <f>I66/(BA_stat!$E$53*0.4)</f>
        <v>25.292765574391524</v>
      </c>
      <c r="J84" s="14">
        <f>J66/(BA_stat!$E$53*0.4)</f>
        <v>41.45716823542071</v>
      </c>
      <c r="K84" s="14">
        <f>K66/(BA_stat!$D$54*0.4)</f>
        <v>26.306120312280996</v>
      </c>
      <c r="L84" s="14">
        <f>L66/(BA_stat!$D$54*0.4)</f>
        <v>20.208254246847542</v>
      </c>
      <c r="M84" s="14">
        <f>M66/(BA_stat!$D$54*0.4)</f>
        <v>28.981578376627684</v>
      </c>
      <c r="N84" s="14">
        <f>N66/(BA_stat!$E$54*0.4)</f>
        <v>15.949978355483154</v>
      </c>
      <c r="O84" s="14">
        <f>O66/(BA_stat!$E$54*0.4)</f>
        <v>30.658379200001431</v>
      </c>
      <c r="P84" s="14">
        <f>P66/(BA_stat!$E$54*0.4)</f>
        <v>47.179602506488486</v>
      </c>
    </row>
    <row r="85" spans="4:16" x14ac:dyDescent="0.25">
      <c r="D85" s="15" t="s">
        <v>124</v>
      </c>
      <c r="E85" s="14">
        <f>E67/(BA_stat!$D$53*0.4)</f>
        <v>20.26266340432754</v>
      </c>
      <c r="F85" s="14">
        <f>F67/(BA_stat!$D$53*0.4)</f>
        <v>17.299597678356982</v>
      </c>
      <c r="G85" s="14">
        <f>G67/(BA_stat!$D$53*0.4)</f>
        <v>25.319922292449906</v>
      </c>
      <c r="H85" s="14">
        <f>H67/(BA_stat!$E$53*0.4)</f>
        <v>13.640353359177864</v>
      </c>
      <c r="I85" s="14">
        <f>I67/(BA_stat!$E$53*0.4)</f>
        <v>24.381296625071506</v>
      </c>
      <c r="J85" s="14">
        <f>J67/(BA_stat!$E$53*0.4)</f>
        <v>39.963186825511926</v>
      </c>
      <c r="K85" s="14">
        <f>K67/(BA_stat!$D$54*0.4)</f>
        <v>25.358133356437886</v>
      </c>
      <c r="L85" s="14">
        <f>L67/(BA_stat!$D$54*0.4)</f>
        <v>19.480014536888152</v>
      </c>
      <c r="M85" s="14">
        <f>M67/(BA_stat!$D$54*0.4)</f>
        <v>27.937176620129936</v>
      </c>
      <c r="N85" s="14">
        <f>N67/(BA_stat!$E$54*0.4)</f>
        <v>15.375193048965762</v>
      </c>
      <c r="O85" s="14">
        <f>O67/(BA_stat!$E$54*0.4)</f>
        <v>29.553550999420136</v>
      </c>
      <c r="P85" s="14">
        <f>P67/(BA_stat!$E$54*0.4)</f>
        <v>45.479403190623053</v>
      </c>
    </row>
    <row r="86" spans="4:16" x14ac:dyDescent="0.25">
      <c r="D86" s="15" t="s">
        <v>125</v>
      </c>
      <c r="E86" s="14">
        <f>E68/(BA_stat!$D$53*0.4)</f>
        <v>18.185501993884746</v>
      </c>
      <c r="F86" s="14">
        <f>F68/(BA_stat!$D$53*0.4)</f>
        <v>15.52618536840397</v>
      </c>
      <c r="G86" s="14">
        <f>G68/(BA_stat!$D$53*0.4)</f>
        <v>22.724332342016503</v>
      </c>
      <c r="H86" s="14">
        <f>H68/(BA_stat!$E$53*0.4)</f>
        <v>12.24205664679025</v>
      </c>
      <c r="I86" s="14">
        <f>I68/(BA_stat!$E$53*0.4)</f>
        <v>21.881926849460392</v>
      </c>
      <c r="J86" s="14">
        <f>J68/(BA_stat!$E$53*0.4)</f>
        <v>35.866489967065334</v>
      </c>
      <c r="K86" s="14">
        <f>K68/(BA_stat!$D$54*0.4)</f>
        <v>22.758626322352455</v>
      </c>
      <c r="L86" s="14">
        <f>L68/(BA_stat!$D$54*0.4)</f>
        <v>17.483083844043151</v>
      </c>
      <c r="M86" s="14">
        <f>M68/(BA_stat!$D$54*0.4)</f>
        <v>25.07328730636554</v>
      </c>
      <c r="N86" s="14">
        <f>N68/(BA_stat!$E$54*0.4)</f>
        <v>13.799054856165345</v>
      </c>
      <c r="O86" s="14">
        <f>O68/(BA_stat!$E$54*0.4)</f>
        <v>26.52396429343764</v>
      </c>
      <c r="P86" s="14">
        <f>P68/(BA_stat!$E$54*0.4)</f>
        <v>40.817229250678146</v>
      </c>
    </row>
    <row r="87" spans="4:16" x14ac:dyDescent="0.25">
      <c r="D87" s="13" t="s">
        <v>150</v>
      </c>
      <c r="E87" s="14">
        <f>MEDIAN(E72:E86)</f>
        <v>19.966367650039569</v>
      </c>
      <c r="F87" s="14">
        <f t="shared" ref="F87:P87" si="57">MEDIAN(F72:F86)</f>
        <v>17.046630077765421</v>
      </c>
      <c r="G87" s="14">
        <f t="shared" si="57"/>
        <v>24.949675532463161</v>
      </c>
      <c r="H87" s="14">
        <f t="shared" si="57"/>
        <v>13.440893954130013</v>
      </c>
      <c r="I87" s="14">
        <f t="shared" si="57"/>
        <v>24.024775148605517</v>
      </c>
      <c r="J87" s="14">
        <f t="shared" si="57"/>
        <v>39.378815346405815</v>
      </c>
      <c r="K87" s="14">
        <f t="shared" si="57"/>
        <v>24.98732784581701</v>
      </c>
      <c r="L87" s="14">
        <f t="shared" si="57"/>
        <v>19.195163257193343</v>
      </c>
      <c r="M87" s="14">
        <f>MEDIAN(M72:M86)</f>
        <v>27.528658418244895</v>
      </c>
      <c r="N87" s="14">
        <f t="shared" si="57"/>
        <v>15.150365526005796</v>
      </c>
      <c r="O87" s="14">
        <f t="shared" si="57"/>
        <v>29.121396967616441</v>
      </c>
      <c r="P87" s="14">
        <f t="shared" si="57"/>
        <v>44.814369487795304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I3" sqref="I3"/>
    </sheetView>
  </sheetViews>
  <sheetFormatPr defaultRowHeight="15" x14ac:dyDescent="0.25"/>
  <cols>
    <col min="1" max="1" width="7.7109375" style="2" bestFit="1" customWidth="1"/>
    <col min="2" max="2" width="21.42578125" bestFit="1" customWidth="1"/>
    <col min="3" max="4" width="12" bestFit="1" customWidth="1"/>
    <col min="5" max="5" width="21.42578125" bestFit="1" customWidth="1"/>
    <col min="6" max="7" width="12" bestFit="1" customWidth="1"/>
    <col min="8" max="8" width="19.140625" bestFit="1" customWidth="1"/>
    <col min="9" max="10" width="12" bestFit="1" customWidth="1"/>
    <col min="11" max="11" width="19.140625" bestFit="1" customWidth="1"/>
    <col min="12" max="13" width="12" bestFit="1" customWidth="1"/>
  </cols>
  <sheetData>
    <row r="1" spans="1:13" s="2" customFormat="1" x14ac:dyDescent="0.25">
      <c r="A1" s="17"/>
      <c r="B1" s="17" t="s">
        <v>146</v>
      </c>
      <c r="C1" s="17"/>
      <c r="D1" s="17"/>
      <c r="E1" s="17" t="s">
        <v>147</v>
      </c>
      <c r="F1" s="17"/>
      <c r="G1" s="17"/>
      <c r="H1" s="17" t="s">
        <v>148</v>
      </c>
      <c r="I1" s="17"/>
      <c r="J1" s="17"/>
      <c r="K1" s="17" t="s">
        <v>149</v>
      </c>
      <c r="L1" s="17"/>
      <c r="M1" s="17"/>
    </row>
    <row r="2" spans="1:13" s="2" customFormat="1" x14ac:dyDescent="0.25">
      <c r="A2" s="17"/>
      <c r="B2" s="17" t="s">
        <v>126</v>
      </c>
      <c r="C2" s="17" t="s">
        <v>127</v>
      </c>
      <c r="D2" s="17" t="s">
        <v>128</v>
      </c>
      <c r="E2" s="17" t="s">
        <v>126</v>
      </c>
      <c r="F2" s="17" t="s">
        <v>127</v>
      </c>
      <c r="G2" s="17" t="s">
        <v>128</v>
      </c>
      <c r="H2" s="17" t="s">
        <v>126</v>
      </c>
      <c r="I2" s="17" t="s">
        <v>127</v>
      </c>
      <c r="J2" s="17" t="s">
        <v>128</v>
      </c>
      <c r="K2" s="17" t="s">
        <v>126</v>
      </c>
      <c r="L2" s="17" t="s">
        <v>127</v>
      </c>
      <c r="M2" s="17" t="s">
        <v>128</v>
      </c>
    </row>
    <row r="3" spans="1:13" x14ac:dyDescent="0.25">
      <c r="A3" s="17" t="s">
        <v>6</v>
      </c>
      <c r="B3" s="16">
        <v>20.247421020051952</v>
      </c>
      <c r="C3" s="16">
        <v>17.286584230402745</v>
      </c>
      <c r="D3" s="16">
        <v>25.300875636158558</v>
      </c>
      <c r="E3" s="16">
        <v>13.63009254087345</v>
      </c>
      <c r="F3" s="16">
        <v>24.362956040476053</v>
      </c>
      <c r="G3" s="16">
        <v>39.933124921096081</v>
      </c>
      <c r="H3" s="16">
        <v>25.339057956258873</v>
      </c>
      <c r="I3" s="16">
        <v>19.465360892333127</v>
      </c>
      <c r="J3" s="16">
        <v>27.916161160655449</v>
      </c>
      <c r="K3" s="16">
        <v>15.363627214993832</v>
      </c>
      <c r="L3" s="16">
        <v>29.531319638613684</v>
      </c>
      <c r="M3" s="16">
        <v>45.445191768056191</v>
      </c>
    </row>
    <row r="4" spans="1:13" x14ac:dyDescent="0.25">
      <c r="A4" s="17" t="s">
        <v>113</v>
      </c>
      <c r="B4" s="16">
        <v>19.966367650039569</v>
      </c>
      <c r="C4" s="16">
        <v>17.046630077765421</v>
      </c>
      <c r="D4" s="16">
        <v>24.949675532463161</v>
      </c>
      <c r="E4" s="16">
        <v>13.440893954130013</v>
      </c>
      <c r="F4" s="16">
        <v>24.024775148605517</v>
      </c>
      <c r="G4" s="16">
        <v>39.378815346405815</v>
      </c>
      <c r="H4" s="16">
        <v>24.98732784581701</v>
      </c>
      <c r="I4" s="16">
        <v>19.195163257193343</v>
      </c>
      <c r="J4" s="16">
        <v>27.528658418244895</v>
      </c>
      <c r="K4" s="16">
        <v>15.150365526005796</v>
      </c>
      <c r="L4" s="16">
        <v>29.121396967616441</v>
      </c>
      <c r="M4" s="16">
        <v>44.814369487795304</v>
      </c>
    </row>
    <row r="5" spans="1:13" x14ac:dyDescent="0.25">
      <c r="A5" s="17" t="s">
        <v>114</v>
      </c>
      <c r="B5" s="16">
        <v>18.864159941620521</v>
      </c>
      <c r="C5" s="16">
        <v>16.105601273548061</v>
      </c>
      <c r="D5" s="16">
        <v>23.57237320204251</v>
      </c>
      <c r="E5" s="16">
        <v>12.698913380399786</v>
      </c>
      <c r="F5" s="16">
        <v>22.698530293959923</v>
      </c>
      <c r="G5" s="16">
        <v>37.204978092480829</v>
      </c>
      <c r="H5" s="16">
        <v>23.607946986605054</v>
      </c>
      <c r="I5" s="16">
        <v>18.135528511541516</v>
      </c>
      <c r="J5" s="16">
        <v>26.00898793822325</v>
      </c>
      <c r="K5" s="16">
        <v>14.314016623650657</v>
      </c>
      <c r="L5" s="16">
        <v>27.513802197238952</v>
      </c>
      <c r="M5" s="16">
        <v>42.340472163897758</v>
      </c>
    </row>
    <row r="6" spans="1:13" x14ac:dyDescent="0.25">
      <c r="A6" s="17" t="s">
        <v>115</v>
      </c>
      <c r="B6" s="16">
        <v>14.513080442552457</v>
      </c>
      <c r="C6" s="16">
        <v>12.390792252718711</v>
      </c>
      <c r="D6" s="16">
        <v>18.135329087637182</v>
      </c>
      <c r="E6" s="16">
        <v>9.7698679396860317</v>
      </c>
      <c r="F6" s="16">
        <v>17.463040872397045</v>
      </c>
      <c r="G6" s="16">
        <v>28.623529570921942</v>
      </c>
      <c r="H6" s="16">
        <v>18.162697663741287</v>
      </c>
      <c r="I6" s="16">
        <v>13.952510208286292</v>
      </c>
      <c r="J6" s="16">
        <v>20.009930754668105</v>
      </c>
      <c r="K6" s="16">
        <v>11.01244239647966</v>
      </c>
      <c r="L6" s="16">
        <v>21.167654738125741</v>
      </c>
      <c r="M6" s="16">
        <v>32.574505326077798</v>
      </c>
    </row>
    <row r="7" spans="1:13" x14ac:dyDescent="0.25">
      <c r="A7" s="17" t="s">
        <v>116</v>
      </c>
      <c r="B7" s="16">
        <v>18.507936050625727</v>
      </c>
      <c r="C7" s="16">
        <v>15.80146899465363</v>
      </c>
      <c r="D7" s="16">
        <v>23.127241135308577</v>
      </c>
      <c r="E7" s="16">
        <v>12.459111748640336</v>
      </c>
      <c r="F7" s="16">
        <v>22.269899556826605</v>
      </c>
      <c r="G7" s="16">
        <v>36.502412905295444</v>
      </c>
      <c r="H7" s="16">
        <v>23.162143157545451</v>
      </c>
      <c r="I7" s="16">
        <v>17.793063829752281</v>
      </c>
      <c r="J7" s="16">
        <v>25.517843730749217</v>
      </c>
      <c r="K7" s="16">
        <v>14.043715973464217</v>
      </c>
      <c r="L7" s="16">
        <v>26.994241628144263</v>
      </c>
      <c r="M7" s="16">
        <v>41.5409301865472</v>
      </c>
    </row>
    <row r="8" spans="1:13" x14ac:dyDescent="0.25">
      <c r="A8" s="17" t="s">
        <v>117</v>
      </c>
      <c r="B8" s="16">
        <v>20.543361027640003</v>
      </c>
      <c r="C8" s="16">
        <v>17.539248106125502</v>
      </c>
      <c r="D8" s="16">
        <v>25.670677860369423</v>
      </c>
      <c r="E8" s="16">
        <v>13.829312465523467</v>
      </c>
      <c r="F8" s="16">
        <v>24.719049460390892</v>
      </c>
      <c r="G8" s="16">
        <v>40.516794776158605</v>
      </c>
      <c r="H8" s="16">
        <v>25.709418260241424</v>
      </c>
      <c r="I8" s="16">
        <v>19.749870166105634</v>
      </c>
      <c r="J8" s="16">
        <v>28.324188876260894</v>
      </c>
      <c r="K8" s="16">
        <v>15.588184799393462</v>
      </c>
      <c r="L8" s="16">
        <v>29.962954805842198</v>
      </c>
      <c r="M8" s="16">
        <v>46.109426999958544</v>
      </c>
    </row>
    <row r="9" spans="1:13" x14ac:dyDescent="0.25">
      <c r="A9" s="17" t="s">
        <v>118</v>
      </c>
      <c r="B9" s="16">
        <v>20.13700664055364</v>
      </c>
      <c r="C9" s="16">
        <v>17.192316053257866</v>
      </c>
      <c r="D9" s="16">
        <v>25.162903472624059</v>
      </c>
      <c r="E9" s="16">
        <v>13.555764150659472</v>
      </c>
      <c r="F9" s="16">
        <v>24.230098593036715</v>
      </c>
      <c r="G9" s="16">
        <v>39.715359349607994</v>
      </c>
      <c r="H9" s="16">
        <v>25.200877574740588</v>
      </c>
      <c r="I9" s="16">
        <v>19.359211287279269</v>
      </c>
      <c r="J9" s="16">
        <v>27.763927174436848</v>
      </c>
      <c r="K9" s="16">
        <v>15.279845415617658</v>
      </c>
      <c r="L9" s="16">
        <v>29.370277778989454</v>
      </c>
      <c r="M9" s="16">
        <v>45.19736748242088</v>
      </c>
    </row>
    <row r="10" spans="1:13" x14ac:dyDescent="0.25">
      <c r="A10" s="17" t="s">
        <v>119</v>
      </c>
      <c r="B10" s="16">
        <v>26.549221873576052</v>
      </c>
      <c r="C10" s="16">
        <v>22.666855186875829</v>
      </c>
      <c r="D10" s="16">
        <v>33.175512090892688</v>
      </c>
      <c r="E10" s="16">
        <v>17.872318191371054</v>
      </c>
      <c r="F10" s="16">
        <v>31.945674699716356</v>
      </c>
      <c r="G10" s="16">
        <v>52.361897971373764</v>
      </c>
      <c r="H10" s="16">
        <v>33.22557826410987</v>
      </c>
      <c r="I10" s="16">
        <v>25.523753601408366</v>
      </c>
      <c r="J10" s="16">
        <v>36.604778247004909</v>
      </c>
      <c r="K10" s="16">
        <v>20.145397643967986</v>
      </c>
      <c r="L10" s="16">
        <v>38.722638133942276</v>
      </c>
      <c r="M10" s="16">
        <v>59.589538743845409</v>
      </c>
    </row>
    <row r="11" spans="1:13" x14ac:dyDescent="0.25">
      <c r="A11" s="17" t="s">
        <v>120</v>
      </c>
      <c r="B11" s="16">
        <v>20.014403859538</v>
      </c>
      <c r="C11" s="16">
        <v>17.087641818509173</v>
      </c>
      <c r="D11" s="16">
        <v>25.009700864151014</v>
      </c>
      <c r="E11" s="16">
        <v>13.473230812247797</v>
      </c>
      <c r="F11" s="16">
        <v>24.082575302966042</v>
      </c>
      <c r="G11" s="16">
        <v>39.473555113645183</v>
      </c>
      <c r="H11" s="16">
        <v>25.047443763556583</v>
      </c>
      <c r="I11" s="16">
        <v>19.241344059818065</v>
      </c>
      <c r="J11" s="16">
        <v>27.594888411910627</v>
      </c>
      <c r="K11" s="16">
        <v>15.18681512691173</v>
      </c>
      <c r="L11" s="16">
        <v>29.191458861203817</v>
      </c>
      <c r="M11" s="16">
        <v>44.92218641669232</v>
      </c>
    </row>
    <row r="12" spans="1:13" x14ac:dyDescent="0.25">
      <c r="A12" s="17" t="s">
        <v>121</v>
      </c>
      <c r="B12" s="16">
        <v>19.919805907151201</v>
      </c>
      <c r="C12" s="16">
        <v>17.006877188271154</v>
      </c>
      <c r="D12" s="16">
        <v>24.891492672282862</v>
      </c>
      <c r="E12" s="16">
        <v>13.409549672613654</v>
      </c>
      <c r="F12" s="16">
        <v>23.968749164158716</v>
      </c>
      <c r="G12" s="16">
        <v>39.286983606775195</v>
      </c>
      <c r="H12" s="16">
        <v>24.929057180114732</v>
      </c>
      <c r="I12" s="16">
        <v>19.150399969651662</v>
      </c>
      <c r="J12" s="16">
        <v>27.464461347560913</v>
      </c>
      <c r="K12" s="16">
        <v>15.115034741926742</v>
      </c>
      <c r="L12" s="16">
        <v>29.053485616792774</v>
      </c>
      <c r="M12" s="16">
        <v>44.70986198866634</v>
      </c>
    </row>
    <row r="13" spans="1:13" x14ac:dyDescent="0.25">
      <c r="A13" s="17" t="s">
        <v>122</v>
      </c>
      <c r="B13" s="16">
        <v>19.575744660531395</v>
      </c>
      <c r="C13" s="16">
        <v>16.713128976376886</v>
      </c>
      <c r="D13" s="16">
        <v>24.461558864746166</v>
      </c>
      <c r="E13" s="16">
        <v>13.177935649943214</v>
      </c>
      <c r="F13" s="16">
        <v>23.55475327706138</v>
      </c>
      <c r="G13" s="16">
        <v>38.608406284351261</v>
      </c>
      <c r="H13" s="16">
        <v>24.498474546407067</v>
      </c>
      <c r="I13" s="16">
        <v>18.819628148001492</v>
      </c>
      <c r="J13" s="16">
        <v>26.990086403697084</v>
      </c>
      <c r="K13" s="16">
        <v>14.853963036697824</v>
      </c>
      <c r="L13" s="16">
        <v>28.551664538487206</v>
      </c>
      <c r="M13" s="16">
        <v>43.937618979687151</v>
      </c>
    </row>
    <row r="14" spans="1:13" x14ac:dyDescent="0.25">
      <c r="A14" s="17" t="s">
        <v>123</v>
      </c>
      <c r="B14" s="16">
        <v>19.645538327504756</v>
      </c>
      <c r="C14" s="16">
        <v>16.772716520967816</v>
      </c>
      <c r="D14" s="16">
        <v>24.54877199112585</v>
      </c>
      <c r="E14" s="16">
        <v>13.224919121994876</v>
      </c>
      <c r="F14" s="16">
        <v>23.638733357225252</v>
      </c>
      <c r="G14" s="16">
        <v>38.746057357008297</v>
      </c>
      <c r="H14" s="16">
        <v>24.585819288765432</v>
      </c>
      <c r="I14" s="16">
        <v>18.886726022555013</v>
      </c>
      <c r="J14" s="16">
        <v>27.086314523480432</v>
      </c>
      <c r="K14" s="16">
        <v>14.906922071840338</v>
      </c>
      <c r="L14" s="16">
        <v>28.653460173896772</v>
      </c>
      <c r="M14" s="16">
        <v>44.094270366382723</v>
      </c>
    </row>
    <row r="15" spans="1:13" x14ac:dyDescent="0.25">
      <c r="A15" s="17" t="s">
        <v>131</v>
      </c>
      <c r="B15" s="16">
        <v>21.020161613203594</v>
      </c>
      <c r="C15" s="16">
        <v>17.946324813588038</v>
      </c>
      <c r="D15" s="16">
        <v>26.266480768139498</v>
      </c>
      <c r="E15" s="16">
        <v>14.150283521458851</v>
      </c>
      <c r="F15" s="16">
        <v>25.292765574391524</v>
      </c>
      <c r="G15" s="16">
        <v>41.45716823542071</v>
      </c>
      <c r="H15" s="16">
        <v>26.306120312280996</v>
      </c>
      <c r="I15" s="16">
        <v>20.208254246847542</v>
      </c>
      <c r="J15" s="16">
        <v>28.981578376627684</v>
      </c>
      <c r="K15" s="16">
        <v>15.949978355483154</v>
      </c>
      <c r="L15" s="16">
        <v>30.658379200001431</v>
      </c>
      <c r="M15" s="16">
        <v>47.179602506488486</v>
      </c>
    </row>
    <row r="16" spans="1:13" x14ac:dyDescent="0.25">
      <c r="A16" s="17" t="s">
        <v>124</v>
      </c>
      <c r="B16" s="16">
        <v>20.26266340432754</v>
      </c>
      <c r="C16" s="16">
        <v>17.299597678356982</v>
      </c>
      <c r="D16" s="16">
        <v>25.319922292449906</v>
      </c>
      <c r="E16" s="16">
        <v>13.640353359177864</v>
      </c>
      <c r="F16" s="16">
        <v>24.381296625071506</v>
      </c>
      <c r="G16" s="16">
        <v>39.963186825511926</v>
      </c>
      <c r="H16" s="16">
        <v>25.358133356437886</v>
      </c>
      <c r="I16" s="16">
        <v>19.480014536888152</v>
      </c>
      <c r="J16" s="16">
        <v>27.937176620129936</v>
      </c>
      <c r="K16" s="16">
        <v>15.375193048965762</v>
      </c>
      <c r="L16" s="16">
        <v>29.553550999420136</v>
      </c>
      <c r="M16" s="16">
        <v>45.479403190623053</v>
      </c>
    </row>
    <row r="17" spans="1:13" x14ac:dyDescent="0.25">
      <c r="A17" s="17" t="s">
        <v>125</v>
      </c>
      <c r="B17" s="16">
        <v>18.185501993884746</v>
      </c>
      <c r="C17" s="16">
        <v>15.52618536840397</v>
      </c>
      <c r="D17" s="16">
        <v>22.724332342016503</v>
      </c>
      <c r="E17" s="16">
        <v>12.24205664679025</v>
      </c>
      <c r="F17" s="16">
        <v>21.881926849460392</v>
      </c>
      <c r="G17" s="16">
        <v>35.866489967065334</v>
      </c>
      <c r="H17" s="16">
        <v>22.758626322352455</v>
      </c>
      <c r="I17" s="16">
        <v>17.483083844043151</v>
      </c>
      <c r="J17" s="16">
        <v>25.07328730636554</v>
      </c>
      <c r="K17" s="16">
        <v>13.799054856165345</v>
      </c>
      <c r="L17" s="16">
        <v>26.52396429343764</v>
      </c>
      <c r="M17" s="16">
        <v>40.817229250678146</v>
      </c>
    </row>
    <row r="18" spans="1:13" x14ac:dyDescent="0.25">
      <c r="A18" s="18" t="s">
        <v>150</v>
      </c>
      <c r="B18" s="18">
        <v>19.966367650039569</v>
      </c>
      <c r="C18" s="18">
        <v>17.046630077765421</v>
      </c>
      <c r="D18" s="18">
        <v>24.949675532463161</v>
      </c>
      <c r="E18" s="18">
        <v>13.440893954130013</v>
      </c>
      <c r="F18" s="18">
        <v>24.024775148605517</v>
      </c>
      <c r="G18" s="18">
        <v>39.378815346405815</v>
      </c>
      <c r="H18" s="18">
        <v>24.98732784581701</v>
      </c>
      <c r="I18" s="18">
        <v>19.195163257193343</v>
      </c>
      <c r="J18" s="18">
        <v>27.528658418244895</v>
      </c>
      <c r="K18" s="18">
        <v>15.150365526005796</v>
      </c>
      <c r="L18" s="18">
        <v>29.121396967616441</v>
      </c>
      <c r="M18" s="18">
        <v>44.814369487795304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G4" sqref="G4"/>
    </sheetView>
  </sheetViews>
  <sheetFormatPr defaultRowHeight="15" x14ac:dyDescent="0.25"/>
  <cols>
    <col min="1" max="1" width="20" style="20" bestFit="1" customWidth="1"/>
    <col min="2" max="2" width="8.7109375" style="20" bestFit="1" customWidth="1"/>
    <col min="3" max="3" width="14.7109375" style="20" customWidth="1"/>
    <col min="4" max="4" width="19.28515625" style="20" customWidth="1"/>
    <col min="5" max="5" width="12.85546875" style="20" bestFit="1" customWidth="1"/>
    <col min="6" max="6" width="22.42578125" style="20" bestFit="1" customWidth="1"/>
    <col min="7" max="7" width="39.140625" style="20" bestFit="1" customWidth="1"/>
    <col min="8" max="8" width="12.28515625" style="20" bestFit="1" customWidth="1"/>
    <col min="9" max="9" width="121.85546875" style="20" bestFit="1" customWidth="1"/>
    <col min="10" max="16384" width="9.140625" style="20"/>
  </cols>
  <sheetData>
    <row r="1" spans="1:9" s="19" customFormat="1" ht="14.25" x14ac:dyDescent="0.25">
      <c r="A1" s="19" t="s">
        <v>162</v>
      </c>
      <c r="B1" s="19" t="s">
        <v>159</v>
      </c>
      <c r="C1" s="19" t="s">
        <v>157</v>
      </c>
      <c r="D1" s="19" t="s">
        <v>181</v>
      </c>
      <c r="E1" s="19" t="s">
        <v>158</v>
      </c>
      <c r="F1" s="19" t="s">
        <v>167</v>
      </c>
      <c r="G1" s="19" t="s">
        <v>165</v>
      </c>
      <c r="H1" s="19" t="s">
        <v>168</v>
      </c>
      <c r="I1" s="19" t="s">
        <v>161</v>
      </c>
    </row>
    <row r="2" spans="1:9" x14ac:dyDescent="0.25">
      <c r="A2" s="21" t="s">
        <v>170</v>
      </c>
      <c r="B2" s="20" t="s">
        <v>54</v>
      </c>
      <c r="C2" s="20" t="s">
        <v>54</v>
      </c>
      <c r="E2" s="20" t="s">
        <v>54</v>
      </c>
      <c r="F2" s="20" t="s">
        <v>54</v>
      </c>
      <c r="G2" s="20" t="s">
        <v>175</v>
      </c>
      <c r="H2" s="20" t="s">
        <v>172</v>
      </c>
      <c r="I2" s="20" t="s">
        <v>171</v>
      </c>
    </row>
    <row r="3" spans="1:9" x14ac:dyDescent="0.25">
      <c r="A3" s="20" t="s">
        <v>160</v>
      </c>
      <c r="B3" s="20">
        <v>2006</v>
      </c>
      <c r="C3" s="20" t="s">
        <v>163</v>
      </c>
      <c r="E3" s="20" t="s">
        <v>164</v>
      </c>
      <c r="F3" s="20" t="s">
        <v>173</v>
      </c>
      <c r="G3" s="20" t="s">
        <v>174</v>
      </c>
      <c r="H3" s="20" t="s">
        <v>169</v>
      </c>
      <c r="I3" s="20" t="s">
        <v>166</v>
      </c>
    </row>
    <row r="4" spans="1:9" x14ac:dyDescent="0.25">
      <c r="A4" s="20" t="s">
        <v>179</v>
      </c>
      <c r="B4" s="20">
        <v>2009</v>
      </c>
      <c r="C4" s="20" t="s">
        <v>180</v>
      </c>
      <c r="D4" s="20" t="s">
        <v>182</v>
      </c>
      <c r="G4" s="20" t="s">
        <v>178</v>
      </c>
      <c r="H4" s="20" t="s">
        <v>177</v>
      </c>
      <c r="I4" s="20" t="s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BA_stat</vt:lpstr>
      <vt:lpstr>DM_stat</vt:lpstr>
      <vt:lpstr>DM_per_area_clean</vt:lpstr>
      <vt:lpstr>DM_literature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2023-01-13T23:39:36Z</dcterms:modified>
</cp:coreProperties>
</file>