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301" activeTab="1"/>
  </bookViews>
  <sheets>
    <sheet name="Consolidated" sheetId="25" r:id="rId1"/>
    <sheet name="BTC" sheetId="9" r:id="rId2"/>
    <sheet name="Gulf Mall" sheetId="19" state="hidden" r:id="rId3"/>
    <sheet name="Sales Discount (2)" sheetId="26" state="hidden" r:id="rId4"/>
    <sheet name="Sheet6" sheetId="22" state="hidden" r:id="rId5"/>
    <sheet name="Sheet7" sheetId="23" state="hidden" r:id="rId6"/>
    <sheet name="Sheet2" sheetId="24" state="hidden" r:id="rId7"/>
    <sheet name="Sheet1" sheetId="27" state="hidden" r:id="rId8"/>
  </sheets>
  <definedNames>
    <definedName name="_xlnm.Print_Area" localSheetId="1">BTC!$A$1:$AD$152</definedName>
    <definedName name="_xlnm.Print_Area" localSheetId="2">'Gulf Mall'!$A$1:$AD$152</definedName>
    <definedName name="_xlnm.Print_Titles" localSheetId="1">BTC!$2:$3</definedName>
    <definedName name="_xlnm.Print_Titles" localSheetId="2">'Gulf Mall'!$2:$3</definedName>
    <definedName name="Z_02AA01BD_C75B_4B6E_A8E6_EEB6E90D29E4_.wvu.Rows" localSheetId="1" hidden="1">BTC!#REF!</definedName>
    <definedName name="Z_02AA01BD_C75B_4B6E_A8E6_EEB6E90D29E4_.wvu.Rows" localSheetId="0" hidden="1">Consolidated!#REF!</definedName>
    <definedName name="Z_209662B1_09B2_4060_A837_250CED7848ED_.wvu.Rows" localSheetId="1" hidden="1">BTC!#REF!</definedName>
    <definedName name="Z_209662B1_09B2_4060_A837_250CED7848ED_.wvu.Rows" localSheetId="0" hidden="1">Consolidated!#REF!</definedName>
    <definedName name="Z_879F34B1_DA85_44D2_99EE_74A633FB2C72_.wvu.Rows" localSheetId="1" hidden="1">BTC!#REF!</definedName>
    <definedName name="Z_879F34B1_DA85_44D2_99EE_74A633FB2C72_.wvu.Rows" localSheetId="0" hidden="1">Consolidated!#REF!</definedName>
    <definedName name="Z_A8167CC1_C909_4D11_B8D5_4313083C8125_.wvu.Cols" localSheetId="1" hidden="1">BTC!$AG:$AW</definedName>
    <definedName name="Z_A8167CC1_C909_4D11_B8D5_4313083C8125_.wvu.Cols" localSheetId="0" hidden="1">Consolidated!$AG:$AW</definedName>
    <definedName name="Z_A8167CC1_C909_4D11_B8D5_4313083C8125_.wvu.Rows" localSheetId="1" hidden="1">BTC!#REF!</definedName>
    <definedName name="Z_A8167CC1_C909_4D11_B8D5_4313083C8125_.wvu.Rows" localSheetId="0" hidden="1">Consolidated!#REF!</definedName>
    <definedName name="Z_AA4262F8_9AB3_4147_94E2_8DEF81F7E83C_.wvu.Rows" localSheetId="1" hidden="1">BTC!#REF!</definedName>
    <definedName name="Z_AA4262F8_9AB3_4147_94E2_8DEF81F7E83C_.wvu.Rows" localSheetId="0" hidden="1">Consolidated!#REF!</definedName>
    <definedName name="Z_B2BB7590_1CD2_4457_858D_F8835B99F338_.wvu.Rows" localSheetId="1" hidden="1">BTC!#REF!</definedName>
    <definedName name="Z_B2BB7590_1CD2_4457_858D_F8835B99F338_.wvu.Rows" localSheetId="0" hidden="1">Consolidated!#REF!</definedName>
    <definedName name="Z_BFB0E08A_7D07_48F2_93C4_BE631A8642F6_.wvu.Rows" localSheetId="1" hidden="1">BTC!#REF!</definedName>
    <definedName name="Z_BFB0E08A_7D07_48F2_93C4_BE631A8642F6_.wvu.Rows" localSheetId="0" hidden="1">Consolidated!#REF!</definedName>
    <definedName name="Z_D65E0E17_9A53_4B36_ADDE_FDFBD878E6A1_.wvu.Cols" localSheetId="1" hidden="1">BTC!$C:$H</definedName>
    <definedName name="Z_D65E0E17_9A53_4B36_ADDE_FDFBD878E6A1_.wvu.Cols" localSheetId="0" hidden="1">Consolidated!$C:$H</definedName>
    <definedName name="Z_E19D3675_E478_4A54_8E7A_94A199F67811_.wvu.Rows" localSheetId="1" hidden="1">BTC!#REF!</definedName>
    <definedName name="Z_E19D3675_E478_4A54_8E7A_94A199F67811_.wvu.Rows" localSheetId="0" hidden="1">Consolidated!#REF!</definedName>
    <definedName name="Z_F3E5B7E7_D3C6_4CDC_BAA7_D62F15A870E4_.wvu.Cols" localSheetId="1" hidden="1">BTC!$C:$H</definedName>
    <definedName name="Z_F3E5B7E7_D3C6_4CDC_BAA7_D62F15A870E4_.wvu.Cols" localSheetId="0" hidden="1">Consolidated!$C:$H</definedName>
  </definedNames>
  <calcPr calcId="125725"/>
  <customWorkbookViews>
    <customWorkbookView name="Nikhil Cheda - Personal View" guid="{E19D3675-E478-4A54-8E7A-94A199F67811}" mergeInterval="0" personalView="1" maximized="1" xWindow="1" yWindow="1" windowWidth="1356" windowHeight="525" tabRatio="844" activeSheetId="4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atalanMIS - Personal View" guid="{AA4262F8-9AB3-4147-94E2-8DEF81F7E83C}" mergeInterval="0" personalView="1" maximized="1" xWindow="1" yWindow="1" windowWidth="1276" windowHeight="803" tabRatio="844" activeSheetId="1"/>
  </customWorkbookViews>
  <fileRecoveryPr autoRecover="0"/>
</workbook>
</file>

<file path=xl/calcChain.xml><?xml version="1.0" encoding="utf-8"?>
<calcChain xmlns="http://schemas.openxmlformats.org/spreadsheetml/2006/main">
  <c r="AA142" i="9"/>
  <c r="Y144" i="19"/>
  <c r="Y129"/>
  <c r="Y115"/>
  <c r="Y93"/>
  <c r="Y76"/>
  <c r="Y41"/>
  <c r="Y145"/>
  <c r="Y35"/>
  <c r="Y15"/>
  <c r="Y12"/>
  <c r="Y16"/>
  <c r="W144"/>
  <c r="W129"/>
  <c r="W115"/>
  <c r="W93"/>
  <c r="W76"/>
  <c r="W41"/>
  <c r="W145"/>
  <c r="W35"/>
  <c r="W15"/>
  <c r="W12"/>
  <c r="W16"/>
  <c r="U144"/>
  <c r="U129"/>
  <c r="U115"/>
  <c r="U93"/>
  <c r="U76"/>
  <c r="U41"/>
  <c r="U145"/>
  <c r="U35"/>
  <c r="U15"/>
  <c r="U12"/>
  <c r="U16"/>
  <c r="S144"/>
  <c r="S129"/>
  <c r="S115"/>
  <c r="S93"/>
  <c r="S76"/>
  <c r="S41"/>
  <c r="S145"/>
  <c r="S35"/>
  <c r="S15"/>
  <c r="S12"/>
  <c r="S16"/>
  <c r="Q144"/>
  <c r="Q129"/>
  <c r="Q115"/>
  <c r="Q93"/>
  <c r="Q76"/>
  <c r="Q41"/>
  <c r="Q145"/>
  <c r="Q35"/>
  <c r="Q15"/>
  <c r="Q12"/>
  <c r="Q16"/>
  <c r="O144"/>
  <c r="O129"/>
  <c r="O115"/>
  <c r="O93"/>
  <c r="O76"/>
  <c r="O41"/>
  <c r="O145"/>
  <c r="O35"/>
  <c r="O15"/>
  <c r="O12"/>
  <c r="O16"/>
  <c r="M144"/>
  <c r="M129"/>
  <c r="M115"/>
  <c r="M93"/>
  <c r="M76"/>
  <c r="M41"/>
  <c r="M145"/>
  <c r="M35"/>
  <c r="M15"/>
  <c r="M12"/>
  <c r="M16"/>
  <c r="K144"/>
  <c r="K129"/>
  <c r="K115"/>
  <c r="K93"/>
  <c r="K76"/>
  <c r="K41"/>
  <c r="K145"/>
  <c r="K35"/>
  <c r="K15"/>
  <c r="K12"/>
  <c r="K16"/>
  <c r="I144"/>
  <c r="I129"/>
  <c r="I115"/>
  <c r="I93"/>
  <c r="I76"/>
  <c r="I41"/>
  <c r="I145"/>
  <c r="I35"/>
  <c r="I15"/>
  <c r="I12"/>
  <c r="I16"/>
  <c r="G144"/>
  <c r="G129"/>
  <c r="G115"/>
  <c r="G93"/>
  <c r="G76"/>
  <c r="G41"/>
  <c r="G145"/>
  <c r="G35"/>
  <c r="G15"/>
  <c r="G12"/>
  <c r="G16"/>
  <c r="E144"/>
  <c r="E129"/>
  <c r="E115"/>
  <c r="E93"/>
  <c r="E76"/>
  <c r="E41"/>
  <c r="E145"/>
  <c r="E35"/>
  <c r="E15"/>
  <c r="E12"/>
  <c r="E16"/>
  <c r="AA77" i="9"/>
  <c r="AA78"/>
  <c r="AA79"/>
  <c r="AA80"/>
  <c r="AA81"/>
  <c r="AA82"/>
  <c r="AA83"/>
  <c r="AA84"/>
  <c r="AA85"/>
  <c r="AA86"/>
  <c r="AA87"/>
  <c r="AA88"/>
  <c r="AA89"/>
  <c r="AA90"/>
  <c r="AA91"/>
  <c r="AA137"/>
  <c r="AA138"/>
  <c r="Y17" i="19"/>
  <c r="Y21"/>
  <c r="Y36"/>
  <c r="Y37"/>
  <c r="Y131"/>
  <c r="Y135"/>
  <c r="Y146"/>
  <c r="Y152"/>
  <c r="W17"/>
  <c r="W21"/>
  <c r="W36"/>
  <c r="W37"/>
  <c r="W131"/>
  <c r="W135"/>
  <c r="W146"/>
  <c r="W152"/>
  <c r="U17"/>
  <c r="U21"/>
  <c r="U36"/>
  <c r="U37"/>
  <c r="U131"/>
  <c r="U135"/>
  <c r="U146"/>
  <c r="U152"/>
  <c r="S17"/>
  <c r="S21"/>
  <c r="S36"/>
  <c r="S37"/>
  <c r="S131"/>
  <c r="S135"/>
  <c r="S146"/>
  <c r="S152"/>
  <c r="Q17"/>
  <c r="Q21"/>
  <c r="Q36"/>
  <c r="Q37"/>
  <c r="Q131"/>
  <c r="Q135"/>
  <c r="Q146"/>
  <c r="Q152"/>
  <c r="O17"/>
  <c r="O21"/>
  <c r="O36"/>
  <c r="O37"/>
  <c r="O131"/>
  <c r="O135"/>
  <c r="O146"/>
  <c r="O152"/>
  <c r="M17"/>
  <c r="M21"/>
  <c r="M36"/>
  <c r="M37"/>
  <c r="M131"/>
  <c r="M135"/>
  <c r="M146"/>
  <c r="M152"/>
  <c r="K17"/>
  <c r="K21"/>
  <c r="K36"/>
  <c r="K37"/>
  <c r="K131"/>
  <c r="K135"/>
  <c r="K146"/>
  <c r="K152"/>
  <c r="I17"/>
  <c r="I21"/>
  <c r="I36"/>
  <c r="I37"/>
  <c r="I131"/>
  <c r="I135"/>
  <c r="I146"/>
  <c r="I152"/>
  <c r="G17"/>
  <c r="G21"/>
  <c r="G36"/>
  <c r="G37"/>
  <c r="G131"/>
  <c r="G135"/>
  <c r="G146"/>
  <c r="G152"/>
  <c r="E17"/>
  <c r="E21"/>
  <c r="E36"/>
  <c r="E37"/>
  <c r="E131"/>
  <c r="E135"/>
  <c r="E146"/>
  <c r="E152"/>
  <c r="AA68" i="9"/>
  <c r="AA66" i="19"/>
  <c r="AA67"/>
  <c r="AA68"/>
  <c r="AA69"/>
  <c r="AA70"/>
  <c r="AA71"/>
  <c r="AA72"/>
  <c r="AA73"/>
  <c r="AA74"/>
  <c r="AA75"/>
  <c r="Z51"/>
  <c r="X51"/>
  <c r="V51"/>
  <c r="T51"/>
  <c r="R51"/>
  <c r="P51"/>
  <c r="N51"/>
  <c r="L51"/>
  <c r="J51"/>
  <c r="H51"/>
  <c r="F51"/>
  <c r="D51"/>
  <c r="P27"/>
  <c r="AA65" i="9"/>
  <c r="AA50"/>
  <c r="L5" i="19"/>
  <c r="Z5"/>
  <c r="X5"/>
  <c r="V5"/>
  <c r="T5"/>
  <c r="R5"/>
  <c r="P5"/>
  <c r="N5"/>
  <c r="J5"/>
  <c r="D5"/>
  <c r="F5"/>
  <c r="Y118" i="25"/>
  <c r="W118"/>
  <c r="U118"/>
  <c r="S118"/>
  <c r="Q118"/>
  <c r="O118"/>
  <c r="M118"/>
  <c r="K118"/>
  <c r="I118"/>
  <c r="G118"/>
  <c r="E118"/>
  <c r="C118"/>
  <c r="AA118" i="19"/>
  <c r="AC118"/>
  <c r="P103" i="9"/>
  <c r="AA118" i="25"/>
  <c r="AC118" s="1"/>
  <c r="Y15" i="27"/>
  <c r="Y14"/>
  <c r="W14"/>
  <c r="U14"/>
  <c r="S14"/>
  <c r="K14"/>
  <c r="I14"/>
  <c r="G14"/>
  <c r="E14"/>
  <c r="Y3"/>
  <c r="Y2"/>
  <c r="W3"/>
  <c r="W2"/>
  <c r="U3"/>
  <c r="U2"/>
  <c r="S3"/>
  <c r="S2"/>
  <c r="Q3"/>
  <c r="Q2"/>
  <c r="O3"/>
  <c r="O2"/>
  <c r="M3"/>
  <c r="M2"/>
  <c r="K3"/>
  <c r="K2"/>
  <c r="I3"/>
  <c r="I2"/>
  <c r="G3"/>
  <c r="G2"/>
  <c r="E3"/>
  <c r="E2"/>
  <c r="C3"/>
  <c r="C2"/>
  <c r="AA2" s="1"/>
  <c r="AA3"/>
  <c r="I15"/>
  <c r="E19" i="25"/>
  <c r="E27"/>
  <c r="C93" i="19"/>
  <c r="C15" i="27"/>
  <c r="W15"/>
  <c r="U15"/>
  <c r="S15"/>
  <c r="Q15"/>
  <c r="O15"/>
  <c r="M15"/>
  <c r="K15"/>
  <c r="G15"/>
  <c r="E15"/>
  <c r="AA15"/>
  <c r="C115" i="19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C97"/>
  <c r="AA96"/>
  <c r="AA95"/>
  <c r="AC95"/>
  <c r="AA94"/>
  <c r="Y115" i="9"/>
  <c r="Z115"/>
  <c r="X115"/>
  <c r="W115"/>
  <c r="U115"/>
  <c r="V115"/>
  <c r="T115"/>
  <c r="S115"/>
  <c r="Q115"/>
  <c r="R115"/>
  <c r="O115"/>
  <c r="P115"/>
  <c r="M115"/>
  <c r="N115"/>
  <c r="K115"/>
  <c r="L115"/>
  <c r="I115"/>
  <c r="J115"/>
  <c r="H115"/>
  <c r="G115"/>
  <c r="E115"/>
  <c r="F115"/>
  <c r="D115"/>
  <c r="C115"/>
  <c r="AC114"/>
  <c r="AD114"/>
  <c r="AB114"/>
  <c r="AA114"/>
  <c r="Z114"/>
  <c r="X114"/>
  <c r="V114"/>
  <c r="T114"/>
  <c r="R114"/>
  <c r="P114"/>
  <c r="N114"/>
  <c r="L114"/>
  <c r="J114"/>
  <c r="H114"/>
  <c r="F114"/>
  <c r="D114"/>
  <c r="AC113"/>
  <c r="AD113"/>
  <c r="AB113"/>
  <c r="AA113"/>
  <c r="Z113"/>
  <c r="X113"/>
  <c r="V113"/>
  <c r="T113"/>
  <c r="R113"/>
  <c r="P113"/>
  <c r="N113"/>
  <c r="L113"/>
  <c r="J113"/>
  <c r="H113"/>
  <c r="F113"/>
  <c r="D113"/>
  <c r="AC112"/>
  <c r="AD112"/>
  <c r="AB112"/>
  <c r="AA112"/>
  <c r="Z112"/>
  <c r="X112"/>
  <c r="V112"/>
  <c r="T112"/>
  <c r="R112"/>
  <c r="P112"/>
  <c r="N112"/>
  <c r="L112"/>
  <c r="J112"/>
  <c r="H112"/>
  <c r="F112"/>
  <c r="D112"/>
  <c r="AC111"/>
  <c r="AD111"/>
  <c r="AB111"/>
  <c r="AA111"/>
  <c r="Z111"/>
  <c r="X111"/>
  <c r="V111"/>
  <c r="T111"/>
  <c r="R111"/>
  <c r="P111"/>
  <c r="N111"/>
  <c r="L111"/>
  <c r="J111"/>
  <c r="H111"/>
  <c r="F111"/>
  <c r="D111"/>
  <c r="AC110"/>
  <c r="AD110"/>
  <c r="AB110"/>
  <c r="AA110"/>
  <c r="Z110"/>
  <c r="X110"/>
  <c r="V110"/>
  <c r="T110"/>
  <c r="R110"/>
  <c r="P110"/>
  <c r="N110"/>
  <c r="L110"/>
  <c r="J110"/>
  <c r="H110"/>
  <c r="F110"/>
  <c r="D110"/>
  <c r="AC109"/>
  <c r="AD109"/>
  <c r="AB109"/>
  <c r="AA109"/>
  <c r="Z109"/>
  <c r="X109"/>
  <c r="V109"/>
  <c r="T109"/>
  <c r="R109"/>
  <c r="P109"/>
  <c r="N109"/>
  <c r="L109"/>
  <c r="J109"/>
  <c r="H109"/>
  <c r="F109"/>
  <c r="D109"/>
  <c r="AC108"/>
  <c r="AD108"/>
  <c r="AB108"/>
  <c r="AA108"/>
  <c r="Z108"/>
  <c r="X108"/>
  <c r="V108"/>
  <c r="T108"/>
  <c r="R108"/>
  <c r="P108"/>
  <c r="N108"/>
  <c r="L108"/>
  <c r="J108"/>
  <c r="H108"/>
  <c r="F108"/>
  <c r="D108"/>
  <c r="AC107"/>
  <c r="AD107"/>
  <c r="AB107"/>
  <c r="AA107"/>
  <c r="Z107"/>
  <c r="X107"/>
  <c r="V107"/>
  <c r="T107"/>
  <c r="R107"/>
  <c r="P107"/>
  <c r="N107"/>
  <c r="L107"/>
  <c r="J107"/>
  <c r="H107"/>
  <c r="F107"/>
  <c r="D107"/>
  <c r="AB106"/>
  <c r="AA106"/>
  <c r="AC106"/>
  <c r="AD106"/>
  <c r="Z106"/>
  <c r="X106"/>
  <c r="V106"/>
  <c r="T106"/>
  <c r="R106"/>
  <c r="P106"/>
  <c r="N106"/>
  <c r="L106"/>
  <c r="J106"/>
  <c r="H106"/>
  <c r="F106"/>
  <c r="D106"/>
  <c r="AA105"/>
  <c r="AB105"/>
  <c r="Z105"/>
  <c r="X105"/>
  <c r="V105"/>
  <c r="T105"/>
  <c r="R105"/>
  <c r="P105"/>
  <c r="N105"/>
  <c r="L105"/>
  <c r="J105"/>
  <c r="H105"/>
  <c r="F105"/>
  <c r="D105"/>
  <c r="AA104"/>
  <c r="AB104"/>
  <c r="Z104"/>
  <c r="X104"/>
  <c r="V104"/>
  <c r="T104"/>
  <c r="R104"/>
  <c r="P104"/>
  <c r="N104"/>
  <c r="L104"/>
  <c r="J104"/>
  <c r="H104"/>
  <c r="F104"/>
  <c r="D104"/>
  <c r="AA103"/>
  <c r="AB103"/>
  <c r="Z103"/>
  <c r="X103"/>
  <c r="V103"/>
  <c r="T103"/>
  <c r="R103"/>
  <c r="N103"/>
  <c r="L103"/>
  <c r="J103"/>
  <c r="H103"/>
  <c r="F103"/>
  <c r="D103"/>
  <c r="AA102"/>
  <c r="AB102"/>
  <c r="Z102"/>
  <c r="X102"/>
  <c r="V102"/>
  <c r="T102"/>
  <c r="R102"/>
  <c r="P102"/>
  <c r="N102"/>
  <c r="L102"/>
  <c r="J102"/>
  <c r="H102"/>
  <c r="F102"/>
  <c r="D102"/>
  <c r="AA101"/>
  <c r="AB101"/>
  <c r="Z101"/>
  <c r="X101"/>
  <c r="V101"/>
  <c r="T101"/>
  <c r="R101"/>
  <c r="P101"/>
  <c r="N101"/>
  <c r="L101"/>
  <c r="J101"/>
  <c r="H101"/>
  <c r="F101"/>
  <c r="D101"/>
  <c r="AA100"/>
  <c r="AB100"/>
  <c r="Z100"/>
  <c r="X100"/>
  <c r="V100"/>
  <c r="T100"/>
  <c r="R100"/>
  <c r="P100"/>
  <c r="N100"/>
  <c r="L100"/>
  <c r="J100"/>
  <c r="H100"/>
  <c r="F100"/>
  <c r="D100"/>
  <c r="AA99"/>
  <c r="AB99"/>
  <c r="Z99"/>
  <c r="X99"/>
  <c r="V99"/>
  <c r="T99"/>
  <c r="R99"/>
  <c r="P99"/>
  <c r="N99"/>
  <c r="L99"/>
  <c r="J99"/>
  <c r="H99"/>
  <c r="F99"/>
  <c r="D99"/>
  <c r="AA98"/>
  <c r="AB98"/>
  <c r="Z98"/>
  <c r="X98"/>
  <c r="V98"/>
  <c r="T98"/>
  <c r="F98"/>
  <c r="D98"/>
  <c r="AA97"/>
  <c r="AC97"/>
  <c r="AD97"/>
  <c r="Z97"/>
  <c r="X97"/>
  <c r="V97"/>
  <c r="T97"/>
  <c r="R97"/>
  <c r="P97"/>
  <c r="N97"/>
  <c r="L97"/>
  <c r="J97"/>
  <c r="H97"/>
  <c r="F97"/>
  <c r="D97"/>
  <c r="AA96"/>
  <c r="AC96"/>
  <c r="AD96"/>
  <c r="Z96"/>
  <c r="X96"/>
  <c r="V96"/>
  <c r="T96"/>
  <c r="R96"/>
  <c r="P96"/>
  <c r="N96"/>
  <c r="L96"/>
  <c r="J96"/>
  <c r="H96"/>
  <c r="F96"/>
  <c r="D96"/>
  <c r="AA95"/>
  <c r="AC95"/>
  <c r="AD95"/>
  <c r="Z95"/>
  <c r="X95"/>
  <c r="V95"/>
  <c r="T95"/>
  <c r="R95"/>
  <c r="P95"/>
  <c r="N95"/>
  <c r="L95"/>
  <c r="J95"/>
  <c r="H95"/>
  <c r="F95"/>
  <c r="D95"/>
  <c r="AA94"/>
  <c r="Z94"/>
  <c r="X94"/>
  <c r="V94"/>
  <c r="T94"/>
  <c r="R94"/>
  <c r="P94"/>
  <c r="N94"/>
  <c r="L94"/>
  <c r="J94"/>
  <c r="H94"/>
  <c r="F94"/>
  <c r="D94"/>
  <c r="AC104"/>
  <c r="AD104"/>
  <c r="AC105"/>
  <c r="AD105"/>
  <c r="AA115"/>
  <c r="AC115"/>
  <c r="AD115"/>
  <c r="AC103"/>
  <c r="AD103"/>
  <c r="AA115" i="19"/>
  <c r="AC115"/>
  <c r="AC94"/>
  <c r="AC96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B115" i="9"/>
  <c r="AC94"/>
  <c r="AD94"/>
  <c r="AB94"/>
  <c r="AB95"/>
  <c r="AB96"/>
  <c r="AB97"/>
  <c r="AC98"/>
  <c r="AD98"/>
  <c r="AC99"/>
  <c r="AD99"/>
  <c r="AC100"/>
  <c r="AD100"/>
  <c r="AC101"/>
  <c r="AD101"/>
  <c r="AC102"/>
  <c r="AD102"/>
  <c r="Y150" i="25"/>
  <c r="W150"/>
  <c r="U150"/>
  <c r="S150"/>
  <c r="Q150"/>
  <c r="O150"/>
  <c r="M150"/>
  <c r="K150"/>
  <c r="I150"/>
  <c r="G150"/>
  <c r="E150"/>
  <c r="C150"/>
  <c r="Y148"/>
  <c r="W148"/>
  <c r="U148"/>
  <c r="S148"/>
  <c r="Q148"/>
  <c r="O148"/>
  <c r="M148"/>
  <c r="K148"/>
  <c r="I148"/>
  <c r="G148"/>
  <c r="E148"/>
  <c r="C148"/>
  <c r="C137"/>
  <c r="E137"/>
  <c r="G137"/>
  <c r="I137"/>
  <c r="K137"/>
  <c r="M137"/>
  <c r="O137"/>
  <c r="Q137"/>
  <c r="S137"/>
  <c r="U137"/>
  <c r="W137"/>
  <c r="Y137"/>
  <c r="C138"/>
  <c r="E138"/>
  <c r="G138"/>
  <c r="I138"/>
  <c r="K138"/>
  <c r="M138"/>
  <c r="O138"/>
  <c r="Q138"/>
  <c r="S138"/>
  <c r="U138"/>
  <c r="W138"/>
  <c r="Y138"/>
  <c r="C139"/>
  <c r="E139"/>
  <c r="G139"/>
  <c r="I139"/>
  <c r="K139"/>
  <c r="M139"/>
  <c r="O139"/>
  <c r="Q139"/>
  <c r="S139"/>
  <c r="U139"/>
  <c r="W139"/>
  <c r="Y139"/>
  <c r="C140"/>
  <c r="E140"/>
  <c r="G140"/>
  <c r="I140"/>
  <c r="K140"/>
  <c r="M140"/>
  <c r="O140"/>
  <c r="Q140"/>
  <c r="S140"/>
  <c r="U140"/>
  <c r="W140"/>
  <c r="Y140"/>
  <c r="C141"/>
  <c r="E141"/>
  <c r="G141"/>
  <c r="I141"/>
  <c r="K141"/>
  <c r="M141"/>
  <c r="O141"/>
  <c r="Q141"/>
  <c r="S141"/>
  <c r="U141"/>
  <c r="W141"/>
  <c r="Y141"/>
  <c r="C142"/>
  <c r="E142"/>
  <c r="G142"/>
  <c r="I142"/>
  <c r="K142"/>
  <c r="M142"/>
  <c r="O142"/>
  <c r="Q142"/>
  <c r="S142"/>
  <c r="U142"/>
  <c r="W142"/>
  <c r="Y142"/>
  <c r="C143"/>
  <c r="E143"/>
  <c r="G143"/>
  <c r="I143"/>
  <c r="K143"/>
  <c r="M143"/>
  <c r="O143"/>
  <c r="Q143"/>
  <c r="S143"/>
  <c r="U143"/>
  <c r="W143"/>
  <c r="Y143"/>
  <c r="C117"/>
  <c r="E117"/>
  <c r="G117"/>
  <c r="I117"/>
  <c r="K117"/>
  <c r="M117"/>
  <c r="O117"/>
  <c r="Q117"/>
  <c r="S117"/>
  <c r="U117"/>
  <c r="W117"/>
  <c r="Y117"/>
  <c r="C119"/>
  <c r="E119"/>
  <c r="G119"/>
  <c r="I119"/>
  <c r="K119"/>
  <c r="M119"/>
  <c r="O119"/>
  <c r="Q119"/>
  <c r="S119"/>
  <c r="U119"/>
  <c r="W119"/>
  <c r="Y119"/>
  <c r="C120"/>
  <c r="E120"/>
  <c r="G120"/>
  <c r="I120"/>
  <c r="K120"/>
  <c r="M120"/>
  <c r="O120"/>
  <c r="Q120"/>
  <c r="S120"/>
  <c r="U120"/>
  <c r="W120"/>
  <c r="Y120"/>
  <c r="C121"/>
  <c r="E121"/>
  <c r="G121"/>
  <c r="I121"/>
  <c r="K121"/>
  <c r="M121"/>
  <c r="O121"/>
  <c r="Q121"/>
  <c r="S121"/>
  <c r="U121"/>
  <c r="W121"/>
  <c r="Y121"/>
  <c r="C122"/>
  <c r="E122"/>
  <c r="G122"/>
  <c r="I122"/>
  <c r="K122"/>
  <c r="M122"/>
  <c r="O122"/>
  <c r="Q122"/>
  <c r="S122"/>
  <c r="U122"/>
  <c r="W122"/>
  <c r="Y122"/>
  <c r="C123"/>
  <c r="E123"/>
  <c r="G123"/>
  <c r="I123"/>
  <c r="K123"/>
  <c r="M123"/>
  <c r="O123"/>
  <c r="Q123"/>
  <c r="S123"/>
  <c r="U123"/>
  <c r="W123"/>
  <c r="Y123"/>
  <c r="C124"/>
  <c r="E124"/>
  <c r="G124"/>
  <c r="I124"/>
  <c r="K124"/>
  <c r="M124"/>
  <c r="O124"/>
  <c r="Q124"/>
  <c r="S124"/>
  <c r="U124"/>
  <c r="W124"/>
  <c r="Y124"/>
  <c r="C125"/>
  <c r="E125"/>
  <c r="G125"/>
  <c r="I125"/>
  <c r="K125"/>
  <c r="M125"/>
  <c r="O125"/>
  <c r="Q125"/>
  <c r="S125"/>
  <c r="U125"/>
  <c r="W125"/>
  <c r="Y125"/>
  <c r="C127"/>
  <c r="E127"/>
  <c r="G127"/>
  <c r="I127"/>
  <c r="K127"/>
  <c r="M127"/>
  <c r="O127"/>
  <c r="Q127"/>
  <c r="S127"/>
  <c r="U127"/>
  <c r="W127"/>
  <c r="Y127"/>
  <c r="C128"/>
  <c r="E128"/>
  <c r="G128"/>
  <c r="I128"/>
  <c r="K128"/>
  <c r="M128"/>
  <c r="O128"/>
  <c r="Q128"/>
  <c r="S128"/>
  <c r="U128"/>
  <c r="W128"/>
  <c r="Y128"/>
  <c r="C95"/>
  <c r="E95"/>
  <c r="G95"/>
  <c r="I95"/>
  <c r="K95"/>
  <c r="M95"/>
  <c r="O95"/>
  <c r="Q95"/>
  <c r="S95"/>
  <c r="U95"/>
  <c r="W95"/>
  <c r="Y95"/>
  <c r="C96"/>
  <c r="E96"/>
  <c r="G96"/>
  <c r="I96"/>
  <c r="K96"/>
  <c r="M96"/>
  <c r="O96"/>
  <c r="Q96"/>
  <c r="S96"/>
  <c r="U96"/>
  <c r="W96"/>
  <c r="Y96"/>
  <c r="C97"/>
  <c r="E97"/>
  <c r="G97"/>
  <c r="I97"/>
  <c r="K97"/>
  <c r="M97"/>
  <c r="O97"/>
  <c r="Q97"/>
  <c r="S97"/>
  <c r="U97"/>
  <c r="W97"/>
  <c r="Y97"/>
  <c r="C98"/>
  <c r="E98"/>
  <c r="G98"/>
  <c r="I98"/>
  <c r="K98"/>
  <c r="M98"/>
  <c r="O98"/>
  <c r="Q98"/>
  <c r="S98"/>
  <c r="U98"/>
  <c r="W98"/>
  <c r="Y98"/>
  <c r="C99"/>
  <c r="E99"/>
  <c r="G99"/>
  <c r="I99"/>
  <c r="K99"/>
  <c r="M99"/>
  <c r="O99"/>
  <c r="Q99"/>
  <c r="S99"/>
  <c r="U99"/>
  <c r="W99"/>
  <c r="Y99"/>
  <c r="C100"/>
  <c r="E100"/>
  <c r="G100"/>
  <c r="I100"/>
  <c r="K100"/>
  <c r="M100"/>
  <c r="O100"/>
  <c r="Q100"/>
  <c r="S100"/>
  <c r="U100"/>
  <c r="W100"/>
  <c r="Y100"/>
  <c r="C101"/>
  <c r="E101"/>
  <c r="G101"/>
  <c r="I101"/>
  <c r="K101"/>
  <c r="M101"/>
  <c r="O101"/>
  <c r="Q101"/>
  <c r="S101"/>
  <c r="U101"/>
  <c r="W101"/>
  <c r="Y101"/>
  <c r="C102"/>
  <c r="E102"/>
  <c r="G102"/>
  <c r="I102"/>
  <c r="K102"/>
  <c r="M102"/>
  <c r="O102"/>
  <c r="Q102"/>
  <c r="S102"/>
  <c r="U102"/>
  <c r="W102"/>
  <c r="Y102"/>
  <c r="C103"/>
  <c r="E103"/>
  <c r="G103"/>
  <c r="I103"/>
  <c r="K103"/>
  <c r="M103"/>
  <c r="O103"/>
  <c r="Q103"/>
  <c r="S103"/>
  <c r="U103"/>
  <c r="W103"/>
  <c r="Y103"/>
  <c r="C104"/>
  <c r="E104"/>
  <c r="G104"/>
  <c r="I104"/>
  <c r="K104"/>
  <c r="M104"/>
  <c r="O104"/>
  <c r="Q104"/>
  <c r="S104"/>
  <c r="U104"/>
  <c r="W104"/>
  <c r="Y104"/>
  <c r="C105"/>
  <c r="E105"/>
  <c r="G105"/>
  <c r="I105"/>
  <c r="K105"/>
  <c r="M105"/>
  <c r="O105"/>
  <c r="Q105"/>
  <c r="S105"/>
  <c r="U105"/>
  <c r="W105"/>
  <c r="Y105"/>
  <c r="C106"/>
  <c r="E106"/>
  <c r="G106"/>
  <c r="I106"/>
  <c r="K106"/>
  <c r="M106"/>
  <c r="O106"/>
  <c r="Q106"/>
  <c r="S106"/>
  <c r="U106"/>
  <c r="W106"/>
  <c r="Y106"/>
  <c r="C107"/>
  <c r="E107"/>
  <c r="G107"/>
  <c r="I107"/>
  <c r="K107"/>
  <c r="M107"/>
  <c r="O107"/>
  <c r="Q107"/>
  <c r="S107"/>
  <c r="U107"/>
  <c r="W107"/>
  <c r="Y107"/>
  <c r="C108"/>
  <c r="E108"/>
  <c r="G108"/>
  <c r="I108"/>
  <c r="K108"/>
  <c r="M108"/>
  <c r="O108"/>
  <c r="Q108"/>
  <c r="S108"/>
  <c r="U108"/>
  <c r="W108"/>
  <c r="Y108"/>
  <c r="C109"/>
  <c r="E109"/>
  <c r="G109"/>
  <c r="I109"/>
  <c r="K109"/>
  <c r="M109"/>
  <c r="O109"/>
  <c r="Q109"/>
  <c r="S109"/>
  <c r="U109"/>
  <c r="W109"/>
  <c r="Y109"/>
  <c r="C110"/>
  <c r="E110"/>
  <c r="G110"/>
  <c r="I110"/>
  <c r="K110"/>
  <c r="M110"/>
  <c r="O110"/>
  <c r="Q110"/>
  <c r="S110"/>
  <c r="U110"/>
  <c r="W110"/>
  <c r="Y110"/>
  <c r="C111"/>
  <c r="E111"/>
  <c r="G111"/>
  <c r="I111"/>
  <c r="K111"/>
  <c r="M111"/>
  <c r="O111"/>
  <c r="Q111"/>
  <c r="S111"/>
  <c r="U111"/>
  <c r="W111"/>
  <c r="Y111"/>
  <c r="C112"/>
  <c r="E112"/>
  <c r="G112"/>
  <c r="I112"/>
  <c r="K112"/>
  <c r="M112"/>
  <c r="O112"/>
  <c r="Q112"/>
  <c r="S112"/>
  <c r="U112"/>
  <c r="W112"/>
  <c r="Y112"/>
  <c r="C113"/>
  <c r="E113"/>
  <c r="G113"/>
  <c r="I113"/>
  <c r="K113"/>
  <c r="M113"/>
  <c r="O113"/>
  <c r="Q113"/>
  <c r="S113"/>
  <c r="U113"/>
  <c r="W113"/>
  <c r="Y113"/>
  <c r="C114"/>
  <c r="E114"/>
  <c r="G114"/>
  <c r="I114"/>
  <c r="K114"/>
  <c r="M114"/>
  <c r="O114"/>
  <c r="Q114"/>
  <c r="S114"/>
  <c r="U114"/>
  <c r="W114"/>
  <c r="Y114"/>
  <c r="C78"/>
  <c r="E78"/>
  <c r="G78"/>
  <c r="I78"/>
  <c r="K78"/>
  <c r="M78"/>
  <c r="O78"/>
  <c r="Q78"/>
  <c r="S78"/>
  <c r="U78"/>
  <c r="W78"/>
  <c r="Y78"/>
  <c r="C79"/>
  <c r="E79"/>
  <c r="G79"/>
  <c r="I79"/>
  <c r="K79"/>
  <c r="M79"/>
  <c r="O79"/>
  <c r="Q79"/>
  <c r="S79"/>
  <c r="U79"/>
  <c r="W79"/>
  <c r="Y79"/>
  <c r="C80"/>
  <c r="E80"/>
  <c r="G80"/>
  <c r="I80"/>
  <c r="K80"/>
  <c r="M80"/>
  <c r="O80"/>
  <c r="Q80"/>
  <c r="S80"/>
  <c r="U80"/>
  <c r="W80"/>
  <c r="Y80"/>
  <c r="C81"/>
  <c r="E81"/>
  <c r="G81"/>
  <c r="I81"/>
  <c r="K81"/>
  <c r="M81"/>
  <c r="O81"/>
  <c r="Q81"/>
  <c r="S81"/>
  <c r="U81"/>
  <c r="W81"/>
  <c r="Y81"/>
  <c r="C82"/>
  <c r="E82"/>
  <c r="G82"/>
  <c r="I82"/>
  <c r="K82"/>
  <c r="M82"/>
  <c r="O82"/>
  <c r="Q82"/>
  <c r="S82"/>
  <c r="U82"/>
  <c r="W82"/>
  <c r="Y82"/>
  <c r="C83"/>
  <c r="E83"/>
  <c r="G83"/>
  <c r="I83"/>
  <c r="K83"/>
  <c r="M83"/>
  <c r="O83"/>
  <c r="Q83"/>
  <c r="S83"/>
  <c r="U83"/>
  <c r="W83"/>
  <c r="Y83"/>
  <c r="C84"/>
  <c r="E84"/>
  <c r="G84"/>
  <c r="I84"/>
  <c r="K84"/>
  <c r="M84"/>
  <c r="O84"/>
  <c r="Q84"/>
  <c r="S84"/>
  <c r="U84"/>
  <c r="W84"/>
  <c r="Y84"/>
  <c r="C85"/>
  <c r="E85"/>
  <c r="G85"/>
  <c r="I85"/>
  <c r="K85"/>
  <c r="M85"/>
  <c r="O85"/>
  <c r="Q85"/>
  <c r="S85"/>
  <c r="U85"/>
  <c r="W85"/>
  <c r="Y85"/>
  <c r="C86"/>
  <c r="E86"/>
  <c r="G86"/>
  <c r="I86"/>
  <c r="K86"/>
  <c r="M86"/>
  <c r="O86"/>
  <c r="Q86"/>
  <c r="S86"/>
  <c r="U86"/>
  <c r="W86"/>
  <c r="Y86"/>
  <c r="C87"/>
  <c r="E87"/>
  <c r="G87"/>
  <c r="I87"/>
  <c r="K87"/>
  <c r="M87"/>
  <c r="O87"/>
  <c r="Q87"/>
  <c r="S87"/>
  <c r="U87"/>
  <c r="W87"/>
  <c r="Y87"/>
  <c r="C88"/>
  <c r="E88"/>
  <c r="G88"/>
  <c r="I88"/>
  <c r="K88"/>
  <c r="M88"/>
  <c r="O88"/>
  <c r="Q88"/>
  <c r="S88"/>
  <c r="U88"/>
  <c r="W88"/>
  <c r="Y88"/>
  <c r="C89"/>
  <c r="E89"/>
  <c r="G89"/>
  <c r="I89"/>
  <c r="K89"/>
  <c r="M89"/>
  <c r="O89"/>
  <c r="Q89"/>
  <c r="S89"/>
  <c r="U89"/>
  <c r="W89"/>
  <c r="Y89"/>
  <c r="C90"/>
  <c r="E90"/>
  <c r="G90"/>
  <c r="I90"/>
  <c r="K90"/>
  <c r="M90"/>
  <c r="O90"/>
  <c r="Q90"/>
  <c r="S90"/>
  <c r="U90"/>
  <c r="W90"/>
  <c r="Y90"/>
  <c r="C91"/>
  <c r="E91"/>
  <c r="G91"/>
  <c r="I91"/>
  <c r="K91"/>
  <c r="M91"/>
  <c r="O91"/>
  <c r="Q91"/>
  <c r="S91"/>
  <c r="U91"/>
  <c r="W91"/>
  <c r="Y91"/>
  <c r="C92"/>
  <c r="E92"/>
  <c r="G92"/>
  <c r="I92"/>
  <c r="K92"/>
  <c r="M92"/>
  <c r="O92"/>
  <c r="Q92"/>
  <c r="S92"/>
  <c r="U92"/>
  <c r="W92"/>
  <c r="Y92"/>
  <c r="Y136"/>
  <c r="W136"/>
  <c r="U136"/>
  <c r="S136"/>
  <c r="Q136"/>
  <c r="O136"/>
  <c r="M136"/>
  <c r="K136"/>
  <c r="I136"/>
  <c r="G136"/>
  <c r="E136"/>
  <c r="C136"/>
  <c r="Y116"/>
  <c r="W116"/>
  <c r="U116"/>
  <c r="S116"/>
  <c r="Q116"/>
  <c r="O116"/>
  <c r="M116"/>
  <c r="K116"/>
  <c r="I116"/>
  <c r="G116"/>
  <c r="E116"/>
  <c r="C116"/>
  <c r="Y94"/>
  <c r="W94"/>
  <c r="U94"/>
  <c r="S94"/>
  <c r="Q94"/>
  <c r="O94"/>
  <c r="M94"/>
  <c r="K94"/>
  <c r="I94"/>
  <c r="G94"/>
  <c r="E94"/>
  <c r="C94"/>
  <c r="Y77"/>
  <c r="W77"/>
  <c r="U77"/>
  <c r="S77"/>
  <c r="Q77"/>
  <c r="O77"/>
  <c r="M77"/>
  <c r="K77"/>
  <c r="I77"/>
  <c r="G77"/>
  <c r="E77"/>
  <c r="C77"/>
  <c r="C43"/>
  <c r="E43"/>
  <c r="G43"/>
  <c r="I43"/>
  <c r="K43"/>
  <c r="M43"/>
  <c r="O43"/>
  <c r="Q43"/>
  <c r="S43"/>
  <c r="U43"/>
  <c r="W43"/>
  <c r="Y43"/>
  <c r="C44"/>
  <c r="E44"/>
  <c r="G44"/>
  <c r="I44"/>
  <c r="K44"/>
  <c r="M44"/>
  <c r="O44"/>
  <c r="Q44"/>
  <c r="S44"/>
  <c r="U44"/>
  <c r="W44"/>
  <c r="Y44"/>
  <c r="C45"/>
  <c r="E45"/>
  <c r="G45"/>
  <c r="I45"/>
  <c r="K45"/>
  <c r="M45"/>
  <c r="O45"/>
  <c r="Q45"/>
  <c r="S45"/>
  <c r="U45"/>
  <c r="W45"/>
  <c r="Y45"/>
  <c r="C47"/>
  <c r="E47"/>
  <c r="G47"/>
  <c r="I47"/>
  <c r="K47"/>
  <c r="M47"/>
  <c r="O47"/>
  <c r="Q47"/>
  <c r="S47"/>
  <c r="U47"/>
  <c r="W47"/>
  <c r="Y47"/>
  <c r="C48"/>
  <c r="E48"/>
  <c r="G48"/>
  <c r="I48"/>
  <c r="K48"/>
  <c r="M48"/>
  <c r="O48"/>
  <c r="Q48"/>
  <c r="S48"/>
  <c r="U48"/>
  <c r="W48"/>
  <c r="Y48"/>
  <c r="C49"/>
  <c r="E49"/>
  <c r="G49"/>
  <c r="I49"/>
  <c r="K49"/>
  <c r="M49"/>
  <c r="O49"/>
  <c r="Q49"/>
  <c r="S49"/>
  <c r="U49"/>
  <c r="W49"/>
  <c r="Y49"/>
  <c r="C50"/>
  <c r="E50"/>
  <c r="G50"/>
  <c r="I50"/>
  <c r="K50"/>
  <c r="M50"/>
  <c r="O50"/>
  <c r="Q50"/>
  <c r="S50"/>
  <c r="U50"/>
  <c r="W50"/>
  <c r="Y50"/>
  <c r="C51"/>
  <c r="E51"/>
  <c r="G51"/>
  <c r="I51"/>
  <c r="K51"/>
  <c r="M51"/>
  <c r="O51"/>
  <c r="Q51"/>
  <c r="S51"/>
  <c r="U51"/>
  <c r="W51"/>
  <c r="Y51"/>
  <c r="C52"/>
  <c r="E52"/>
  <c r="G52"/>
  <c r="I52"/>
  <c r="K52"/>
  <c r="M52"/>
  <c r="O52"/>
  <c r="Q52"/>
  <c r="S52"/>
  <c r="U52"/>
  <c r="W52"/>
  <c r="Y52"/>
  <c r="C53"/>
  <c r="E53"/>
  <c r="G53"/>
  <c r="I53"/>
  <c r="K53"/>
  <c r="M53"/>
  <c r="O53"/>
  <c r="Q53"/>
  <c r="S53"/>
  <c r="U53"/>
  <c r="W53"/>
  <c r="Y53"/>
  <c r="C54"/>
  <c r="E54"/>
  <c r="G54"/>
  <c r="I54"/>
  <c r="K54"/>
  <c r="M54"/>
  <c r="O54"/>
  <c r="Q54"/>
  <c r="S54"/>
  <c r="U54"/>
  <c r="W54"/>
  <c r="Y54"/>
  <c r="C55"/>
  <c r="E55"/>
  <c r="G55"/>
  <c r="I55"/>
  <c r="K55"/>
  <c r="M55"/>
  <c r="O55"/>
  <c r="Q55"/>
  <c r="S55"/>
  <c r="U55"/>
  <c r="W55"/>
  <c r="Y55"/>
  <c r="C56"/>
  <c r="E56"/>
  <c r="G56"/>
  <c r="I56"/>
  <c r="K56"/>
  <c r="M56"/>
  <c r="O56"/>
  <c r="Q56"/>
  <c r="S56"/>
  <c r="U56"/>
  <c r="W56"/>
  <c r="Y56"/>
  <c r="C57"/>
  <c r="E57"/>
  <c r="G57"/>
  <c r="I57"/>
  <c r="K57"/>
  <c r="M57"/>
  <c r="O57"/>
  <c r="Q57"/>
  <c r="S57"/>
  <c r="U57"/>
  <c r="W57"/>
  <c r="Y57"/>
  <c r="C58"/>
  <c r="E58"/>
  <c r="G58"/>
  <c r="I58"/>
  <c r="K58"/>
  <c r="M58"/>
  <c r="O58"/>
  <c r="Q58"/>
  <c r="S58"/>
  <c r="U58"/>
  <c r="W58"/>
  <c r="Y58"/>
  <c r="C59"/>
  <c r="E59"/>
  <c r="G59"/>
  <c r="I59"/>
  <c r="K59"/>
  <c r="M59"/>
  <c r="O59"/>
  <c r="Q59"/>
  <c r="S59"/>
  <c r="U59"/>
  <c r="W59"/>
  <c r="Y59"/>
  <c r="C60"/>
  <c r="E60"/>
  <c r="G60"/>
  <c r="I60"/>
  <c r="K60"/>
  <c r="M60"/>
  <c r="O60"/>
  <c r="Q60"/>
  <c r="S60"/>
  <c r="U60"/>
  <c r="W60"/>
  <c r="Y60"/>
  <c r="C61"/>
  <c r="E61"/>
  <c r="G61"/>
  <c r="I61"/>
  <c r="K61"/>
  <c r="M61"/>
  <c r="O61"/>
  <c r="Q61"/>
  <c r="S61"/>
  <c r="U61"/>
  <c r="W61"/>
  <c r="Y61"/>
  <c r="C62"/>
  <c r="E62"/>
  <c r="G62"/>
  <c r="I62"/>
  <c r="K62"/>
  <c r="M62"/>
  <c r="O62"/>
  <c r="Q62"/>
  <c r="S62"/>
  <c r="U62"/>
  <c r="W62"/>
  <c r="Y62"/>
  <c r="C63"/>
  <c r="E63"/>
  <c r="G63"/>
  <c r="I63"/>
  <c r="K63"/>
  <c r="M63"/>
  <c r="O63"/>
  <c r="Q63"/>
  <c r="S63"/>
  <c r="U63"/>
  <c r="W63"/>
  <c r="Y63"/>
  <c r="C64"/>
  <c r="E64"/>
  <c r="G64"/>
  <c r="I64"/>
  <c r="K64"/>
  <c r="M64"/>
  <c r="O64"/>
  <c r="Q64"/>
  <c r="S64"/>
  <c r="U64"/>
  <c r="W64"/>
  <c r="Y64"/>
  <c r="C65"/>
  <c r="E65"/>
  <c r="G65"/>
  <c r="I65"/>
  <c r="K65"/>
  <c r="M65"/>
  <c r="O65"/>
  <c r="Q65"/>
  <c r="S65"/>
  <c r="U65"/>
  <c r="W65"/>
  <c r="Y65"/>
  <c r="C66"/>
  <c r="E66"/>
  <c r="G66"/>
  <c r="I66"/>
  <c r="K66"/>
  <c r="M66"/>
  <c r="O66"/>
  <c r="Q66"/>
  <c r="S66"/>
  <c r="U66"/>
  <c r="W66"/>
  <c r="Y66"/>
  <c r="C67"/>
  <c r="E67"/>
  <c r="G67"/>
  <c r="I67"/>
  <c r="K67"/>
  <c r="M67"/>
  <c r="O67"/>
  <c r="Q67"/>
  <c r="S67"/>
  <c r="U67"/>
  <c r="W67"/>
  <c r="Y67"/>
  <c r="C68"/>
  <c r="E68"/>
  <c r="G68"/>
  <c r="I68"/>
  <c r="K68"/>
  <c r="M68"/>
  <c r="O68"/>
  <c r="Q68"/>
  <c r="S68"/>
  <c r="U68"/>
  <c r="W68"/>
  <c r="Y68"/>
  <c r="C69"/>
  <c r="E69"/>
  <c r="G69"/>
  <c r="I69"/>
  <c r="K69"/>
  <c r="M69"/>
  <c r="O69"/>
  <c r="Q69"/>
  <c r="S69"/>
  <c r="U69"/>
  <c r="W69"/>
  <c r="Y69"/>
  <c r="C70"/>
  <c r="AA70" s="1"/>
  <c r="E70"/>
  <c r="G70"/>
  <c r="I70"/>
  <c r="K70"/>
  <c r="M70"/>
  <c r="O70"/>
  <c r="Q70"/>
  <c r="S70"/>
  <c r="U70"/>
  <c r="W70"/>
  <c r="Y70"/>
  <c r="C71"/>
  <c r="E71"/>
  <c r="G71"/>
  <c r="I71"/>
  <c r="K71"/>
  <c r="M71"/>
  <c r="O71"/>
  <c r="Q71"/>
  <c r="S71"/>
  <c r="U71"/>
  <c r="W71"/>
  <c r="Y71"/>
  <c r="C72"/>
  <c r="E72"/>
  <c r="G72"/>
  <c r="I72"/>
  <c r="K72"/>
  <c r="M72"/>
  <c r="O72"/>
  <c r="Q72"/>
  <c r="S72"/>
  <c r="U72"/>
  <c r="W72"/>
  <c r="Y72"/>
  <c r="C73"/>
  <c r="E73"/>
  <c r="G73"/>
  <c r="I73"/>
  <c r="K73"/>
  <c r="M73"/>
  <c r="O73"/>
  <c r="Q73"/>
  <c r="S73"/>
  <c r="AA73" s="1"/>
  <c r="U73"/>
  <c r="W73"/>
  <c r="Y73"/>
  <c r="C74"/>
  <c r="E74"/>
  <c r="G74"/>
  <c r="I74"/>
  <c r="K74"/>
  <c r="M74"/>
  <c r="O74"/>
  <c r="Q74"/>
  <c r="S74"/>
  <c r="U74"/>
  <c r="W74"/>
  <c r="Y74"/>
  <c r="C75"/>
  <c r="E75"/>
  <c r="G75"/>
  <c r="I75"/>
  <c r="K75"/>
  <c r="M75"/>
  <c r="O75"/>
  <c r="Q75"/>
  <c r="S75"/>
  <c r="U75"/>
  <c r="W75"/>
  <c r="Y75"/>
  <c r="AA116"/>
  <c r="AC116" s="1"/>
  <c r="AA136"/>
  <c r="AC136" s="1"/>
  <c r="AA150"/>
  <c r="AC150" s="1"/>
  <c r="AA148"/>
  <c r="AC148" s="1"/>
  <c r="AA94"/>
  <c r="AC94"/>
  <c r="AA77"/>
  <c r="AC77" s="1"/>
  <c r="AA143"/>
  <c r="AA142"/>
  <c r="AA141"/>
  <c r="AA140"/>
  <c r="AA139"/>
  <c r="AA138"/>
  <c r="AC138" s="1"/>
  <c r="AA137"/>
  <c r="AA128"/>
  <c r="AA127"/>
  <c r="AA125"/>
  <c r="AA124"/>
  <c r="AA123"/>
  <c r="AA122"/>
  <c r="AC122" s="1"/>
  <c r="AA121"/>
  <c r="AA120"/>
  <c r="AA119"/>
  <c r="AA117"/>
  <c r="AA114"/>
  <c r="AA113"/>
  <c r="AA112"/>
  <c r="AA111"/>
  <c r="AA110"/>
  <c r="AA109"/>
  <c r="AA108"/>
  <c r="AA107"/>
  <c r="AC107" s="1"/>
  <c r="AA106"/>
  <c r="AC106" s="1"/>
  <c r="AA105"/>
  <c r="AA104"/>
  <c r="AA103"/>
  <c r="AA102"/>
  <c r="AA101"/>
  <c r="AA100"/>
  <c r="AA99"/>
  <c r="AA98"/>
  <c r="AA97"/>
  <c r="AA96"/>
  <c r="AA95"/>
  <c r="AA92"/>
  <c r="AA91"/>
  <c r="AC91" s="1"/>
  <c r="AA90"/>
  <c r="AA89"/>
  <c r="AA88"/>
  <c r="AC88" s="1"/>
  <c r="AA87"/>
  <c r="AA86"/>
  <c r="AA85"/>
  <c r="AC85" s="1"/>
  <c r="AA84"/>
  <c r="AA83"/>
  <c r="AA82"/>
  <c r="AA81"/>
  <c r="AA80"/>
  <c r="AA79"/>
  <c r="AA78"/>
  <c r="AA74"/>
  <c r="AC74" s="1"/>
  <c r="AA72"/>
  <c r="AC72" s="1"/>
  <c r="AA71"/>
  <c r="AC71" s="1"/>
  <c r="AA69"/>
  <c r="AA68"/>
  <c r="AA67"/>
  <c r="AA66"/>
  <c r="AA65"/>
  <c r="AA64"/>
  <c r="AA63"/>
  <c r="AA62"/>
  <c r="AA61"/>
  <c r="AA60"/>
  <c r="AA59"/>
  <c r="AA58"/>
  <c r="AA57"/>
  <c r="AC57" s="1"/>
  <c r="AA56"/>
  <c r="AC56" s="1"/>
  <c r="AA55"/>
  <c r="AC55" s="1"/>
  <c r="AA54"/>
  <c r="AA53"/>
  <c r="AC53" s="1"/>
  <c r="AA52"/>
  <c r="AC52" s="1"/>
  <c r="AA51"/>
  <c r="AA50"/>
  <c r="AA49"/>
  <c r="AA48"/>
  <c r="AA47"/>
  <c r="AA45"/>
  <c r="AA44"/>
  <c r="AA43"/>
  <c r="AA75"/>
  <c r="AC140"/>
  <c r="AC139"/>
  <c r="AC143"/>
  <c r="AC142"/>
  <c r="AC137"/>
  <c r="AC141"/>
  <c r="AC119"/>
  <c r="AC123"/>
  <c r="AC127"/>
  <c r="AC117"/>
  <c r="AC121"/>
  <c r="AC125"/>
  <c r="AC120"/>
  <c r="AC124"/>
  <c r="AC128"/>
  <c r="AC97"/>
  <c r="AC101"/>
  <c r="AC109"/>
  <c r="AC96"/>
  <c r="AC104"/>
  <c r="AC108"/>
  <c r="AC112"/>
  <c r="AC95"/>
  <c r="AC99"/>
  <c r="AC103"/>
  <c r="AC111"/>
  <c r="AC98"/>
  <c r="AC102"/>
  <c r="AC110"/>
  <c r="AC114"/>
  <c r="AC105"/>
  <c r="AC113"/>
  <c r="AC100"/>
  <c r="AC79"/>
  <c r="AC81"/>
  <c r="AC89"/>
  <c r="AC80"/>
  <c r="AC84"/>
  <c r="AC92"/>
  <c r="AC83"/>
  <c r="AC87"/>
  <c r="AC78"/>
  <c r="AC82"/>
  <c r="AC86"/>
  <c r="AC90"/>
  <c r="AC44"/>
  <c r="AC48"/>
  <c r="AC60"/>
  <c r="AC64"/>
  <c r="AC68"/>
  <c r="AC43"/>
  <c r="AC47"/>
  <c r="AC51"/>
  <c r="AC59"/>
  <c r="AC63"/>
  <c r="AC67"/>
  <c r="AC75"/>
  <c r="AC50"/>
  <c r="AC54"/>
  <c r="AC58"/>
  <c r="AC62"/>
  <c r="AC66"/>
  <c r="AC45"/>
  <c r="AC49"/>
  <c r="AC61"/>
  <c r="AC65"/>
  <c r="AC69"/>
  <c r="AC75" i="19"/>
  <c r="AC69" i="9"/>
  <c r="AC71"/>
  <c r="AA70"/>
  <c r="AC70"/>
  <c r="AA71"/>
  <c r="AA72"/>
  <c r="AC72"/>
  <c r="AA73"/>
  <c r="AC73"/>
  <c r="AA74"/>
  <c r="AC74"/>
  <c r="AA75"/>
  <c r="AC75"/>
  <c r="Y72"/>
  <c r="Y70"/>
  <c r="W72"/>
  <c r="W76"/>
  <c r="W70"/>
  <c r="U76"/>
  <c r="O76"/>
  <c r="M76"/>
  <c r="G76"/>
  <c r="E76"/>
  <c r="Y76"/>
  <c r="S76"/>
  <c r="Q76"/>
  <c r="K76"/>
  <c r="I76"/>
  <c r="AE100" i="19"/>
  <c r="AF100"/>
  <c r="AC151"/>
  <c r="AC149"/>
  <c r="AC147"/>
  <c r="AC134"/>
  <c r="AC132"/>
  <c r="AC130"/>
  <c r="AC73"/>
  <c r="AC72"/>
  <c r="AC71"/>
  <c r="AC70"/>
  <c r="C76" i="9"/>
  <c r="AA117"/>
  <c r="AA119"/>
  <c r="AA120"/>
  <c r="AA121"/>
  <c r="AA122"/>
  <c r="AA123"/>
  <c r="AA124"/>
  <c r="AA125"/>
  <c r="AA126"/>
  <c r="AA127"/>
  <c r="AA67"/>
  <c r="H5" i="19"/>
  <c r="J9"/>
  <c r="H9"/>
  <c r="F9"/>
  <c r="L9"/>
  <c r="AA51" i="9"/>
  <c r="AA49"/>
  <c r="AA48"/>
  <c r="AE151" i="19"/>
  <c r="AF151"/>
  <c r="AE150"/>
  <c r="AA150"/>
  <c r="AC150"/>
  <c r="AE149"/>
  <c r="AF149"/>
  <c r="AE148"/>
  <c r="AA148"/>
  <c r="AC148"/>
  <c r="AE147"/>
  <c r="AF147"/>
  <c r="Q14" i="27"/>
  <c r="O14"/>
  <c r="M14"/>
  <c r="C144" i="19"/>
  <c r="C14" i="27"/>
  <c r="AE143" i="19"/>
  <c r="AA143"/>
  <c r="AC143"/>
  <c r="AE142"/>
  <c r="AA142"/>
  <c r="AC142"/>
  <c r="AE141"/>
  <c r="AA141"/>
  <c r="AC141"/>
  <c r="AE140"/>
  <c r="AA140"/>
  <c r="AC140"/>
  <c r="AE139"/>
  <c r="AA139"/>
  <c r="AC139"/>
  <c r="AE138"/>
  <c r="AA138"/>
  <c r="AC138"/>
  <c r="AE137"/>
  <c r="AA137"/>
  <c r="AC137"/>
  <c r="AE136"/>
  <c r="AA136"/>
  <c r="AC136"/>
  <c r="AE134"/>
  <c r="AF134"/>
  <c r="AE133"/>
  <c r="AA133"/>
  <c r="AC133"/>
  <c r="AE132"/>
  <c r="AF132"/>
  <c r="AE130"/>
  <c r="AF130"/>
  <c r="AE128"/>
  <c r="AA128"/>
  <c r="AC128"/>
  <c r="AE127"/>
  <c r="AA127"/>
  <c r="AC127"/>
  <c r="AE125"/>
  <c r="AA125"/>
  <c r="AC125"/>
  <c r="AE124"/>
  <c r="AA124"/>
  <c r="AC124"/>
  <c r="AE123"/>
  <c r="AA123"/>
  <c r="AC123"/>
  <c r="AE122"/>
  <c r="AA122"/>
  <c r="AC122"/>
  <c r="AE121"/>
  <c r="AA121"/>
  <c r="AC121"/>
  <c r="AE120"/>
  <c r="AA120"/>
  <c r="AC120"/>
  <c r="AE119"/>
  <c r="AA119"/>
  <c r="AC119"/>
  <c r="AE117"/>
  <c r="AA117"/>
  <c r="AC117"/>
  <c r="AE116"/>
  <c r="AA116"/>
  <c r="AC116"/>
  <c r="AE105"/>
  <c r="AE103"/>
  <c r="AE101"/>
  <c r="AE99"/>
  <c r="AE98"/>
  <c r="AE97"/>
  <c r="AE96"/>
  <c r="AE95"/>
  <c r="AE94"/>
  <c r="AE92"/>
  <c r="AA92"/>
  <c r="AC92"/>
  <c r="AE91"/>
  <c r="AA91"/>
  <c r="AC91"/>
  <c r="AE90"/>
  <c r="AA90"/>
  <c r="AC90"/>
  <c r="AE89"/>
  <c r="AA89"/>
  <c r="AC89"/>
  <c r="AE88"/>
  <c r="AA88"/>
  <c r="AC88"/>
  <c r="AE87"/>
  <c r="AA87"/>
  <c r="AC87"/>
  <c r="AE86"/>
  <c r="AA86"/>
  <c r="AC86"/>
  <c r="AE85"/>
  <c r="AA85"/>
  <c r="AC85"/>
  <c r="AE84"/>
  <c r="AA84"/>
  <c r="AC84"/>
  <c r="AE83"/>
  <c r="AA83"/>
  <c r="AC83"/>
  <c r="AE82"/>
  <c r="AA82"/>
  <c r="AC82"/>
  <c r="AE81"/>
  <c r="AA81"/>
  <c r="AC81"/>
  <c r="AE80"/>
  <c r="AA80"/>
  <c r="AC80"/>
  <c r="AE79"/>
  <c r="AA79"/>
  <c r="AC79"/>
  <c r="AE78"/>
  <c r="AA78"/>
  <c r="AC78"/>
  <c r="AE77"/>
  <c r="AA77"/>
  <c r="AC77"/>
  <c r="AE69"/>
  <c r="AC69"/>
  <c r="AE68"/>
  <c r="AC68"/>
  <c r="AE67"/>
  <c r="AC67"/>
  <c r="AE66"/>
  <c r="AE65"/>
  <c r="AA65"/>
  <c r="AC65"/>
  <c r="AE64"/>
  <c r="AA64"/>
  <c r="AC64"/>
  <c r="AE63"/>
  <c r="AA63"/>
  <c r="AC63"/>
  <c r="AE62"/>
  <c r="AA62"/>
  <c r="AC62"/>
  <c r="AE61"/>
  <c r="AA61"/>
  <c r="AC61"/>
  <c r="AE60"/>
  <c r="AA60"/>
  <c r="AC60"/>
  <c r="AE59"/>
  <c r="AA59"/>
  <c r="AC59"/>
  <c r="AE58"/>
  <c r="AA58"/>
  <c r="AC58"/>
  <c r="AE57"/>
  <c r="AA57"/>
  <c r="AC57"/>
  <c r="AE56"/>
  <c r="AA56"/>
  <c r="AC56"/>
  <c r="AE55"/>
  <c r="AA55"/>
  <c r="AC55"/>
  <c r="AE54"/>
  <c r="AA54"/>
  <c r="AC54"/>
  <c r="AE53"/>
  <c r="AA53"/>
  <c r="AC53"/>
  <c r="AE51"/>
  <c r="AA51"/>
  <c r="AC51"/>
  <c r="AE50"/>
  <c r="AA50"/>
  <c r="AC50"/>
  <c r="AE49"/>
  <c r="AA49"/>
  <c r="AC49"/>
  <c r="AE48"/>
  <c r="AA48"/>
  <c r="AC48"/>
  <c r="AE47"/>
  <c r="AA47"/>
  <c r="AC47"/>
  <c r="AE44"/>
  <c r="AA44"/>
  <c r="AC44"/>
  <c r="AE43"/>
  <c r="AA43"/>
  <c r="AC43"/>
  <c r="AE42"/>
  <c r="AA42"/>
  <c r="AC42"/>
  <c r="C41"/>
  <c r="AE40"/>
  <c r="AA40"/>
  <c r="AC40"/>
  <c r="AE39"/>
  <c r="AA39"/>
  <c r="AC39"/>
  <c r="AE38"/>
  <c r="AA38"/>
  <c r="AC38"/>
  <c r="AE34"/>
  <c r="AA34"/>
  <c r="AC34"/>
  <c r="AE33"/>
  <c r="AA33"/>
  <c r="AC33"/>
  <c r="AE32"/>
  <c r="AA32"/>
  <c r="AC32"/>
  <c r="AE31"/>
  <c r="AA31"/>
  <c r="AC31"/>
  <c r="AE30"/>
  <c r="AA30"/>
  <c r="AC30"/>
  <c r="AE29"/>
  <c r="AA29"/>
  <c r="AC29"/>
  <c r="AE28"/>
  <c r="AA28"/>
  <c r="AC28"/>
  <c r="AE26"/>
  <c r="AA26"/>
  <c r="AC26"/>
  <c r="AE25"/>
  <c r="AA25"/>
  <c r="AC25"/>
  <c r="AE24"/>
  <c r="AA24"/>
  <c r="AC24"/>
  <c r="AE23"/>
  <c r="AA23"/>
  <c r="AC23"/>
  <c r="AE22"/>
  <c r="AA22"/>
  <c r="AC22"/>
  <c r="AE20"/>
  <c r="AA20"/>
  <c r="AC20"/>
  <c r="AE19"/>
  <c r="AA19"/>
  <c r="AC19"/>
  <c r="AE18"/>
  <c r="AA18"/>
  <c r="AC18"/>
  <c r="C15"/>
  <c r="AE14"/>
  <c r="AA14"/>
  <c r="AC14"/>
  <c r="AE13"/>
  <c r="AA13"/>
  <c r="C12"/>
  <c r="AE11"/>
  <c r="AA11"/>
  <c r="AC11"/>
  <c r="F11"/>
  <c r="D11"/>
  <c r="AE10"/>
  <c r="AA10"/>
  <c r="AC10"/>
  <c r="F10"/>
  <c r="D10"/>
  <c r="AE9"/>
  <c r="D9"/>
  <c r="AE8"/>
  <c r="AA8"/>
  <c r="AC8"/>
  <c r="F8"/>
  <c r="D8"/>
  <c r="AE7"/>
  <c r="AA7"/>
  <c r="AC7"/>
  <c r="F7"/>
  <c r="D7"/>
  <c r="AE6"/>
  <c r="AA6"/>
  <c r="AC6"/>
  <c r="AC13"/>
  <c r="AD118"/>
  <c r="AB118"/>
  <c r="D85"/>
  <c r="F118"/>
  <c r="E17" i="25"/>
  <c r="D118" i="19"/>
  <c r="D119"/>
  <c r="C17"/>
  <c r="D17"/>
  <c r="AA14" i="27"/>
  <c r="F113" i="19"/>
  <c r="F111"/>
  <c r="F109"/>
  <c r="F107"/>
  <c r="F105"/>
  <c r="F103"/>
  <c r="F101"/>
  <c r="F99"/>
  <c r="F97"/>
  <c r="F95"/>
  <c r="F114"/>
  <c r="F112"/>
  <c r="F110"/>
  <c r="F108"/>
  <c r="F106"/>
  <c r="F104"/>
  <c r="F102"/>
  <c r="F100"/>
  <c r="F98"/>
  <c r="F96"/>
  <c r="F94"/>
  <c r="F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115"/>
  <c r="AE115"/>
  <c r="AF14"/>
  <c r="AE107"/>
  <c r="AC66"/>
  <c r="AF51"/>
  <c r="F73"/>
  <c r="F71"/>
  <c r="F69"/>
  <c r="F75"/>
  <c r="F72"/>
  <c r="F70"/>
  <c r="D73"/>
  <c r="D71"/>
  <c r="D69"/>
  <c r="D75"/>
  <c r="D72"/>
  <c r="D70"/>
  <c r="AE52"/>
  <c r="AF20"/>
  <c r="AF11"/>
  <c r="AF13"/>
  <c r="AF40"/>
  <c r="AF150"/>
  <c r="AF148"/>
  <c r="AF18"/>
  <c r="AF23"/>
  <c r="AA41"/>
  <c r="AC41"/>
  <c r="AA15"/>
  <c r="AC15"/>
  <c r="AF39"/>
  <c r="AE15"/>
  <c r="C16"/>
  <c r="D29"/>
  <c r="D31"/>
  <c r="D33"/>
  <c r="D47"/>
  <c r="D19"/>
  <c r="D28"/>
  <c r="D30"/>
  <c r="D32"/>
  <c r="D34"/>
  <c r="D49"/>
  <c r="F34"/>
  <c r="F21"/>
  <c r="AF10"/>
  <c r="AF116"/>
  <c r="AF79"/>
  <c r="AF136"/>
  <c r="AF92"/>
  <c r="AF138"/>
  <c r="AF133"/>
  <c r="AF69"/>
  <c r="AF128"/>
  <c r="AF141"/>
  <c r="AF142"/>
  <c r="AF62"/>
  <c r="AF48"/>
  <c r="F19"/>
  <c r="E10" i="27"/>
  <c r="X9" i="19"/>
  <c r="V8"/>
  <c r="V6"/>
  <c r="V11"/>
  <c r="P9"/>
  <c r="N11"/>
  <c r="N6"/>
  <c r="N8"/>
  <c r="AE144"/>
  <c r="AA144"/>
  <c r="AC144"/>
  <c r="AF137"/>
  <c r="AF140"/>
  <c r="AF139"/>
  <c r="AF143"/>
  <c r="AF119"/>
  <c r="AF120"/>
  <c r="AF124"/>
  <c r="AF123"/>
  <c r="AF117"/>
  <c r="AF121"/>
  <c r="AF127"/>
  <c r="AF125"/>
  <c r="AF91"/>
  <c r="AF85"/>
  <c r="AF81"/>
  <c r="AF87"/>
  <c r="AF89"/>
  <c r="AF88"/>
  <c r="AF77"/>
  <c r="AF86"/>
  <c r="AF90"/>
  <c r="AE93"/>
  <c r="AF80"/>
  <c r="AF83"/>
  <c r="AF78"/>
  <c r="AF53"/>
  <c r="AF55"/>
  <c r="AF58"/>
  <c r="AF50"/>
  <c r="AF42"/>
  <c r="AF54"/>
  <c r="AF61"/>
  <c r="AF63"/>
  <c r="AF57"/>
  <c r="AF59"/>
  <c r="AF44"/>
  <c r="AF60"/>
  <c r="AF64"/>
  <c r="AF68"/>
  <c r="AF56"/>
  <c r="AF67"/>
  <c r="AF24"/>
  <c r="AF7"/>
  <c r="AF6"/>
  <c r="AF8"/>
  <c r="AE102"/>
  <c r="AE104"/>
  <c r="AF101"/>
  <c r="AF94"/>
  <c r="AF99"/>
  <c r="AF103"/>
  <c r="AF98"/>
  <c r="AF96"/>
  <c r="AF65"/>
  <c r="AF66"/>
  <c r="T8"/>
  <c r="T6"/>
  <c r="T9"/>
  <c r="T10"/>
  <c r="T7"/>
  <c r="T11"/>
  <c r="L8"/>
  <c r="L6"/>
  <c r="L10"/>
  <c r="L7"/>
  <c r="L11"/>
  <c r="AF19"/>
  <c r="AF49"/>
  <c r="D148"/>
  <c r="D144"/>
  <c r="D127"/>
  <c r="D122"/>
  <c r="D143"/>
  <c r="D141"/>
  <c r="D139"/>
  <c r="D137"/>
  <c r="D120"/>
  <c r="D92"/>
  <c r="D90"/>
  <c r="D88"/>
  <c r="D128"/>
  <c r="D125"/>
  <c r="D142"/>
  <c r="D140"/>
  <c r="D138"/>
  <c r="D136"/>
  <c r="D121"/>
  <c r="D116"/>
  <c r="D91"/>
  <c r="D89"/>
  <c r="D87"/>
  <c r="D82"/>
  <c r="D93"/>
  <c r="D86"/>
  <c r="D83"/>
  <c r="D80"/>
  <c r="D78"/>
  <c r="D66"/>
  <c r="D64"/>
  <c r="D62"/>
  <c r="D60"/>
  <c r="D58"/>
  <c r="D56"/>
  <c r="D54"/>
  <c r="D40"/>
  <c r="D39"/>
  <c r="D38"/>
  <c r="D84"/>
  <c r="D81"/>
  <c r="D79"/>
  <c r="D77"/>
  <c r="D65"/>
  <c r="D63"/>
  <c r="D61"/>
  <c r="D59"/>
  <c r="D57"/>
  <c r="D55"/>
  <c r="D53"/>
  <c r="D52"/>
  <c r="D50"/>
  <c r="D48"/>
  <c r="D44"/>
  <c r="D42"/>
  <c r="J7"/>
  <c r="R7"/>
  <c r="R10"/>
  <c r="P7"/>
  <c r="AA9"/>
  <c r="AC9"/>
  <c r="P10"/>
  <c r="X10"/>
  <c r="J6"/>
  <c r="Z6"/>
  <c r="N7"/>
  <c r="V7"/>
  <c r="J8"/>
  <c r="R8"/>
  <c r="Z8"/>
  <c r="N9"/>
  <c r="V9"/>
  <c r="N10"/>
  <c r="V10"/>
  <c r="J11"/>
  <c r="R11"/>
  <c r="Z11"/>
  <c r="C21"/>
  <c r="F41"/>
  <c r="AA5"/>
  <c r="AC5"/>
  <c r="H6"/>
  <c r="P6"/>
  <c r="X6"/>
  <c r="H8"/>
  <c r="P8"/>
  <c r="X8"/>
  <c r="H11"/>
  <c r="P11"/>
  <c r="X11"/>
  <c r="D22"/>
  <c r="D23"/>
  <c r="D24"/>
  <c r="D25"/>
  <c r="D26"/>
  <c r="D27"/>
  <c r="F28"/>
  <c r="F29"/>
  <c r="F30"/>
  <c r="F31"/>
  <c r="F32"/>
  <c r="F33"/>
  <c r="AF38"/>
  <c r="AE41"/>
  <c r="AF41"/>
  <c r="D43"/>
  <c r="D45"/>
  <c r="AF28"/>
  <c r="AF29"/>
  <c r="AF30"/>
  <c r="AF31"/>
  <c r="AF32"/>
  <c r="AF33"/>
  <c r="AF34"/>
  <c r="AF43"/>
  <c r="Z10"/>
  <c r="AF22"/>
  <c r="AF25"/>
  <c r="AF26"/>
  <c r="J10"/>
  <c r="H7"/>
  <c r="H10"/>
  <c r="F142"/>
  <c r="F140"/>
  <c r="F138"/>
  <c r="F136"/>
  <c r="F121"/>
  <c r="F119"/>
  <c r="F116"/>
  <c r="F148"/>
  <c r="F127"/>
  <c r="F122"/>
  <c r="F143"/>
  <c r="F141"/>
  <c r="F139"/>
  <c r="F137"/>
  <c r="F120"/>
  <c r="F93"/>
  <c r="F92"/>
  <c r="F90"/>
  <c r="F88"/>
  <c r="F86"/>
  <c r="F84"/>
  <c r="F82"/>
  <c r="F128"/>
  <c r="F125"/>
  <c r="F89"/>
  <c r="F81"/>
  <c r="F79"/>
  <c r="F77"/>
  <c r="F65"/>
  <c r="F63"/>
  <c r="F61"/>
  <c r="F59"/>
  <c r="F57"/>
  <c r="F55"/>
  <c r="F53"/>
  <c r="F52"/>
  <c r="F50"/>
  <c r="F48"/>
  <c r="F44"/>
  <c r="F42"/>
  <c r="F85"/>
  <c r="F91"/>
  <c r="F87"/>
  <c r="F83"/>
  <c r="F80"/>
  <c r="F78"/>
  <c r="F66"/>
  <c r="F64"/>
  <c r="F62"/>
  <c r="F60"/>
  <c r="F58"/>
  <c r="F56"/>
  <c r="F54"/>
  <c r="F49"/>
  <c r="F47"/>
  <c r="F45"/>
  <c r="F43"/>
  <c r="F40"/>
  <c r="F39"/>
  <c r="F38"/>
  <c r="F26"/>
  <c r="F25"/>
  <c r="F24"/>
  <c r="F23"/>
  <c r="F22"/>
  <c r="AF47"/>
  <c r="Z7"/>
  <c r="AE5"/>
  <c r="X7"/>
  <c r="R6"/>
  <c r="R9"/>
  <c r="Z9"/>
  <c r="AF95"/>
  <c r="D41"/>
  <c r="AA45"/>
  <c r="AC45"/>
  <c r="AE45"/>
  <c r="AA93"/>
  <c r="AC93"/>
  <c r="AF82"/>
  <c r="AA52"/>
  <c r="AC52"/>
  <c r="AF84"/>
  <c r="F144"/>
  <c r="AF122"/>
  <c r="AF15"/>
  <c r="C10" i="27"/>
  <c r="C129" i="19"/>
  <c r="D46"/>
  <c r="Z17"/>
  <c r="Z118"/>
  <c r="Z112"/>
  <c r="Z108"/>
  <c r="Z104"/>
  <c r="Z100"/>
  <c r="Z96"/>
  <c r="Z113"/>
  <c r="Z109"/>
  <c r="Z105"/>
  <c r="Z101"/>
  <c r="Z97"/>
  <c r="Z114"/>
  <c r="Z110"/>
  <c r="Z106"/>
  <c r="Z102"/>
  <c r="Z98"/>
  <c r="Z94"/>
  <c r="Z111"/>
  <c r="Z107"/>
  <c r="Z103"/>
  <c r="Z99"/>
  <c r="Z95"/>
  <c r="Z115"/>
  <c r="X118"/>
  <c r="X17"/>
  <c r="X113"/>
  <c r="X111"/>
  <c r="X109"/>
  <c r="X107"/>
  <c r="X105"/>
  <c r="X103"/>
  <c r="X101"/>
  <c r="X99"/>
  <c r="X97"/>
  <c r="X95"/>
  <c r="X114"/>
  <c r="X112"/>
  <c r="X110"/>
  <c r="X108"/>
  <c r="X106"/>
  <c r="X104"/>
  <c r="X102"/>
  <c r="X100"/>
  <c r="X98"/>
  <c r="X96"/>
  <c r="X94"/>
  <c r="X115"/>
  <c r="V118"/>
  <c r="V17"/>
  <c r="V111"/>
  <c r="V107"/>
  <c r="V103"/>
  <c r="V99"/>
  <c r="V95"/>
  <c r="V114"/>
  <c r="V110"/>
  <c r="V106"/>
  <c r="V102"/>
  <c r="V98"/>
  <c r="V94"/>
  <c r="V113"/>
  <c r="V109"/>
  <c r="V105"/>
  <c r="V101"/>
  <c r="V97"/>
  <c r="V112"/>
  <c r="V108"/>
  <c r="V104"/>
  <c r="V100"/>
  <c r="V96"/>
  <c r="V115"/>
  <c r="T118"/>
  <c r="T17"/>
  <c r="R118"/>
  <c r="P118"/>
  <c r="N118"/>
  <c r="N17"/>
  <c r="L118"/>
  <c r="L17"/>
  <c r="J118"/>
  <c r="J17"/>
  <c r="H118"/>
  <c r="F17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115"/>
  <c r="R17"/>
  <c r="R113"/>
  <c r="R111"/>
  <c r="R109"/>
  <c r="R107"/>
  <c r="R105"/>
  <c r="R103"/>
  <c r="R101"/>
  <c r="R99"/>
  <c r="R97"/>
  <c r="R95"/>
  <c r="R114"/>
  <c r="R112"/>
  <c r="R110"/>
  <c r="R108"/>
  <c r="R106"/>
  <c r="R104"/>
  <c r="R102"/>
  <c r="R100"/>
  <c r="R98"/>
  <c r="R96"/>
  <c r="R94"/>
  <c r="R115"/>
  <c r="P17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115"/>
  <c r="N111"/>
  <c r="N107"/>
  <c r="N103"/>
  <c r="N99"/>
  <c r="N95"/>
  <c r="N114"/>
  <c r="N110"/>
  <c r="N106"/>
  <c r="N98"/>
  <c r="N94"/>
  <c r="N113"/>
  <c r="N109"/>
  <c r="N105"/>
  <c r="N101"/>
  <c r="N97"/>
  <c r="N112"/>
  <c r="N108"/>
  <c r="N104"/>
  <c r="N100"/>
  <c r="N96"/>
  <c r="N102"/>
  <c r="N115"/>
  <c r="L114"/>
  <c r="L113"/>
  <c r="L112"/>
  <c r="L111"/>
  <c r="L110"/>
  <c r="L109"/>
  <c r="L108"/>
  <c r="L107"/>
  <c r="L106"/>
  <c r="L105"/>
  <c r="L104"/>
  <c r="L103"/>
  <c r="L101"/>
  <c r="L100"/>
  <c r="L99"/>
  <c r="L98"/>
  <c r="L97"/>
  <c r="L96"/>
  <c r="L95"/>
  <c r="L94"/>
  <c r="L102"/>
  <c r="L115"/>
  <c r="F35"/>
  <c r="E35" i="25"/>
  <c r="J113" i="19"/>
  <c r="J111"/>
  <c r="J109"/>
  <c r="J107"/>
  <c r="J105"/>
  <c r="J103"/>
  <c r="J101"/>
  <c r="J99"/>
  <c r="J97"/>
  <c r="J95"/>
  <c r="J114"/>
  <c r="J112"/>
  <c r="J110"/>
  <c r="J108"/>
  <c r="J106"/>
  <c r="J104"/>
  <c r="J102"/>
  <c r="J100"/>
  <c r="J98"/>
  <c r="J96"/>
  <c r="J94"/>
  <c r="J115"/>
  <c r="H17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115"/>
  <c r="F46"/>
  <c r="E46" i="25"/>
  <c r="F76" i="19"/>
  <c r="C46" i="25"/>
  <c r="C76" i="19"/>
  <c r="D76"/>
  <c r="Z45"/>
  <c r="R27"/>
  <c r="L27"/>
  <c r="F16"/>
  <c r="E126" i="25"/>
  <c r="D16" i="19"/>
  <c r="C126" i="25"/>
  <c r="C35" i="19"/>
  <c r="D35"/>
  <c r="Z75"/>
  <c r="Z72"/>
  <c r="Z70"/>
  <c r="Z73"/>
  <c r="Z71"/>
  <c r="Z69"/>
  <c r="X73"/>
  <c r="X71"/>
  <c r="X69"/>
  <c r="X75"/>
  <c r="X72"/>
  <c r="X70"/>
  <c r="V73"/>
  <c r="V71"/>
  <c r="V69"/>
  <c r="V75"/>
  <c r="V72"/>
  <c r="V70"/>
  <c r="T73"/>
  <c r="T71"/>
  <c r="T69"/>
  <c r="T75"/>
  <c r="T72"/>
  <c r="T70"/>
  <c r="R73"/>
  <c r="R71"/>
  <c r="R69"/>
  <c r="R75"/>
  <c r="R72"/>
  <c r="R70"/>
  <c r="P73"/>
  <c r="P71"/>
  <c r="P69"/>
  <c r="P75"/>
  <c r="P72"/>
  <c r="P70"/>
  <c r="N73"/>
  <c r="N71"/>
  <c r="N69"/>
  <c r="N75"/>
  <c r="N72"/>
  <c r="N70"/>
  <c r="L73"/>
  <c r="L71"/>
  <c r="L69"/>
  <c r="L75"/>
  <c r="L72"/>
  <c r="L70"/>
  <c r="J73"/>
  <c r="J71"/>
  <c r="J69"/>
  <c r="J75"/>
  <c r="J72"/>
  <c r="J70"/>
  <c r="H73"/>
  <c r="H71"/>
  <c r="H69"/>
  <c r="H75"/>
  <c r="H72"/>
  <c r="H70"/>
  <c r="N144"/>
  <c r="N47"/>
  <c r="F27"/>
  <c r="AF104"/>
  <c r="J144"/>
  <c r="H52"/>
  <c r="X41"/>
  <c r="X52"/>
  <c r="V45"/>
  <c r="T52"/>
  <c r="R45"/>
  <c r="AF144"/>
  <c r="H41"/>
  <c r="P144"/>
  <c r="P128"/>
  <c r="P125"/>
  <c r="P142"/>
  <c r="P140"/>
  <c r="P138"/>
  <c r="P136"/>
  <c r="P121"/>
  <c r="P119"/>
  <c r="P116"/>
  <c r="P91"/>
  <c r="P89"/>
  <c r="P87"/>
  <c r="P148"/>
  <c r="P127"/>
  <c r="P122"/>
  <c r="P143"/>
  <c r="P141"/>
  <c r="P139"/>
  <c r="P137"/>
  <c r="P120"/>
  <c r="P92"/>
  <c r="P90"/>
  <c r="P88"/>
  <c r="P86"/>
  <c r="P82"/>
  <c r="P45"/>
  <c r="P85"/>
  <c r="P81"/>
  <c r="P79"/>
  <c r="P77"/>
  <c r="P65"/>
  <c r="P63"/>
  <c r="P61"/>
  <c r="P59"/>
  <c r="P57"/>
  <c r="P55"/>
  <c r="P53"/>
  <c r="P50"/>
  <c r="P93"/>
  <c r="P83"/>
  <c r="P84"/>
  <c r="P80"/>
  <c r="P78"/>
  <c r="P66"/>
  <c r="P64"/>
  <c r="P62"/>
  <c r="P60"/>
  <c r="P58"/>
  <c r="P56"/>
  <c r="P54"/>
  <c r="P49"/>
  <c r="P47"/>
  <c r="P43"/>
  <c r="P44"/>
  <c r="P42"/>
  <c r="P35"/>
  <c r="P48"/>
  <c r="AF105"/>
  <c r="AF97"/>
  <c r="AF93"/>
  <c r="AB10"/>
  <c r="AB6"/>
  <c r="AF5"/>
  <c r="AA12"/>
  <c r="AB7"/>
  <c r="AB11"/>
  <c r="AB8"/>
  <c r="V142"/>
  <c r="V140"/>
  <c r="V138"/>
  <c r="V136"/>
  <c r="V121"/>
  <c r="V119"/>
  <c r="V116"/>
  <c r="V148"/>
  <c r="V127"/>
  <c r="V122"/>
  <c r="V144"/>
  <c r="V143"/>
  <c r="V141"/>
  <c r="V139"/>
  <c r="V137"/>
  <c r="V120"/>
  <c r="V93"/>
  <c r="V92"/>
  <c r="V90"/>
  <c r="V88"/>
  <c r="V86"/>
  <c r="V84"/>
  <c r="V82"/>
  <c r="V128"/>
  <c r="V125"/>
  <c r="V91"/>
  <c r="V87"/>
  <c r="V83"/>
  <c r="V81"/>
  <c r="V79"/>
  <c r="V77"/>
  <c r="V65"/>
  <c r="V63"/>
  <c r="V61"/>
  <c r="V59"/>
  <c r="V57"/>
  <c r="V55"/>
  <c r="V53"/>
  <c r="V52"/>
  <c r="V50"/>
  <c r="V48"/>
  <c r="V44"/>
  <c r="V42"/>
  <c r="V41"/>
  <c r="V89"/>
  <c r="V85"/>
  <c r="V80"/>
  <c r="V78"/>
  <c r="V66"/>
  <c r="V64"/>
  <c r="V62"/>
  <c r="V60"/>
  <c r="V58"/>
  <c r="V56"/>
  <c r="V54"/>
  <c r="V49"/>
  <c r="V47"/>
  <c r="V43"/>
  <c r="V34"/>
  <c r="V33"/>
  <c r="V32"/>
  <c r="V31"/>
  <c r="V30"/>
  <c r="V29"/>
  <c r="V28"/>
  <c r="V19"/>
  <c r="V24"/>
  <c r="V23"/>
  <c r="V22"/>
  <c r="V40"/>
  <c r="V39"/>
  <c r="V38"/>
  <c r="V26"/>
  <c r="V25"/>
  <c r="AF9"/>
  <c r="AB9"/>
  <c r="P52"/>
  <c r="J45"/>
  <c r="AF107"/>
  <c r="J143"/>
  <c r="J141"/>
  <c r="J139"/>
  <c r="J137"/>
  <c r="J120"/>
  <c r="J128"/>
  <c r="J125"/>
  <c r="J142"/>
  <c r="J140"/>
  <c r="J138"/>
  <c r="J136"/>
  <c r="J121"/>
  <c r="J119"/>
  <c r="J116"/>
  <c r="J93"/>
  <c r="J91"/>
  <c r="J89"/>
  <c r="J87"/>
  <c r="J85"/>
  <c r="J83"/>
  <c r="J148"/>
  <c r="J127"/>
  <c r="J122"/>
  <c r="J90"/>
  <c r="J80"/>
  <c r="J78"/>
  <c r="J66"/>
  <c r="J64"/>
  <c r="J62"/>
  <c r="J60"/>
  <c r="J58"/>
  <c r="J56"/>
  <c r="J54"/>
  <c r="J52"/>
  <c r="J49"/>
  <c r="J47"/>
  <c r="J43"/>
  <c r="J84"/>
  <c r="J92"/>
  <c r="J88"/>
  <c r="J86"/>
  <c r="J82"/>
  <c r="J81"/>
  <c r="J79"/>
  <c r="J77"/>
  <c r="J65"/>
  <c r="J63"/>
  <c r="J61"/>
  <c r="J59"/>
  <c r="J57"/>
  <c r="J55"/>
  <c r="J53"/>
  <c r="J50"/>
  <c r="J48"/>
  <c r="J44"/>
  <c r="J42"/>
  <c r="J34"/>
  <c r="J33"/>
  <c r="J32"/>
  <c r="J31"/>
  <c r="J30"/>
  <c r="J29"/>
  <c r="J28"/>
  <c r="J19"/>
  <c r="J40"/>
  <c r="J39"/>
  <c r="J38"/>
  <c r="J26"/>
  <c r="J25"/>
  <c r="J24"/>
  <c r="J23"/>
  <c r="J22"/>
  <c r="I10" i="27"/>
  <c r="J41" i="19"/>
  <c r="L148"/>
  <c r="L144"/>
  <c r="L127"/>
  <c r="L122"/>
  <c r="L143"/>
  <c r="L141"/>
  <c r="L139"/>
  <c r="L137"/>
  <c r="L120"/>
  <c r="L92"/>
  <c r="L90"/>
  <c r="L88"/>
  <c r="L128"/>
  <c r="L125"/>
  <c r="L142"/>
  <c r="L140"/>
  <c r="L138"/>
  <c r="L136"/>
  <c r="L121"/>
  <c r="L119"/>
  <c r="L116"/>
  <c r="L91"/>
  <c r="L89"/>
  <c r="L87"/>
  <c r="L83"/>
  <c r="L45"/>
  <c r="L80"/>
  <c r="L78"/>
  <c r="L66"/>
  <c r="L64"/>
  <c r="L62"/>
  <c r="L60"/>
  <c r="L58"/>
  <c r="L56"/>
  <c r="L54"/>
  <c r="L84"/>
  <c r="L40"/>
  <c r="L39"/>
  <c r="L38"/>
  <c r="L93"/>
  <c r="L86"/>
  <c r="L85"/>
  <c r="L82"/>
  <c r="L81"/>
  <c r="L79"/>
  <c r="L77"/>
  <c r="L65"/>
  <c r="L63"/>
  <c r="L61"/>
  <c r="L59"/>
  <c r="L57"/>
  <c r="L55"/>
  <c r="L53"/>
  <c r="L50"/>
  <c r="L48"/>
  <c r="L44"/>
  <c r="L42"/>
  <c r="L19"/>
  <c r="K10" i="27"/>
  <c r="L34" i="19"/>
  <c r="L33"/>
  <c r="L32"/>
  <c r="L31"/>
  <c r="L30"/>
  <c r="L29"/>
  <c r="L28"/>
  <c r="L49"/>
  <c r="L47"/>
  <c r="L26"/>
  <c r="L25"/>
  <c r="L24"/>
  <c r="L23"/>
  <c r="L22"/>
  <c r="L43"/>
  <c r="T148"/>
  <c r="T144"/>
  <c r="T127"/>
  <c r="T122"/>
  <c r="T143"/>
  <c r="T141"/>
  <c r="T139"/>
  <c r="T137"/>
  <c r="T120"/>
  <c r="T92"/>
  <c r="T90"/>
  <c r="T88"/>
  <c r="T128"/>
  <c r="T125"/>
  <c r="T142"/>
  <c r="T140"/>
  <c r="T138"/>
  <c r="T136"/>
  <c r="T121"/>
  <c r="T119"/>
  <c r="T116"/>
  <c r="T91"/>
  <c r="T89"/>
  <c r="T87"/>
  <c r="T85"/>
  <c r="T45"/>
  <c r="T40"/>
  <c r="T93"/>
  <c r="T86"/>
  <c r="T84"/>
  <c r="T80"/>
  <c r="T78"/>
  <c r="T66"/>
  <c r="T64"/>
  <c r="T62"/>
  <c r="T60"/>
  <c r="T58"/>
  <c r="T56"/>
  <c r="T54"/>
  <c r="T82"/>
  <c r="T41"/>
  <c r="T83"/>
  <c r="T81"/>
  <c r="T79"/>
  <c r="T77"/>
  <c r="T65"/>
  <c r="T63"/>
  <c r="T61"/>
  <c r="T59"/>
  <c r="T57"/>
  <c r="T55"/>
  <c r="T53"/>
  <c r="T50"/>
  <c r="T48"/>
  <c r="T44"/>
  <c r="T42"/>
  <c r="T43"/>
  <c r="T39"/>
  <c r="T38"/>
  <c r="T19"/>
  <c r="T49"/>
  <c r="T47"/>
  <c r="T34"/>
  <c r="T33"/>
  <c r="T32"/>
  <c r="T31"/>
  <c r="T30"/>
  <c r="T29"/>
  <c r="T28"/>
  <c r="T26"/>
  <c r="T25"/>
  <c r="T24"/>
  <c r="T23"/>
  <c r="T22"/>
  <c r="AF102"/>
  <c r="AF52"/>
  <c r="AF45"/>
  <c r="X144"/>
  <c r="X128"/>
  <c r="X125"/>
  <c r="X142"/>
  <c r="X140"/>
  <c r="X138"/>
  <c r="X136"/>
  <c r="X119"/>
  <c r="X116"/>
  <c r="X91"/>
  <c r="X89"/>
  <c r="X87"/>
  <c r="X148"/>
  <c r="X127"/>
  <c r="X122"/>
  <c r="X143"/>
  <c r="X141"/>
  <c r="X139"/>
  <c r="X137"/>
  <c r="X120"/>
  <c r="X92"/>
  <c r="X90"/>
  <c r="X88"/>
  <c r="X86"/>
  <c r="X93"/>
  <c r="X45"/>
  <c r="X83"/>
  <c r="X81"/>
  <c r="X79"/>
  <c r="X77"/>
  <c r="X65"/>
  <c r="X63"/>
  <c r="X61"/>
  <c r="X59"/>
  <c r="X57"/>
  <c r="X55"/>
  <c r="X53"/>
  <c r="X50"/>
  <c r="X84"/>
  <c r="X40"/>
  <c r="X39"/>
  <c r="X38"/>
  <c r="X85"/>
  <c r="X82"/>
  <c r="X80"/>
  <c r="X78"/>
  <c r="X66"/>
  <c r="X64"/>
  <c r="X62"/>
  <c r="X60"/>
  <c r="X58"/>
  <c r="X56"/>
  <c r="X54"/>
  <c r="X49"/>
  <c r="X47"/>
  <c r="X43"/>
  <c r="X48"/>
  <c r="X34"/>
  <c r="X33"/>
  <c r="X32"/>
  <c r="X28"/>
  <c r="X26"/>
  <c r="X25"/>
  <c r="X24"/>
  <c r="X23"/>
  <c r="X44"/>
  <c r="X42"/>
  <c r="X19"/>
  <c r="X31"/>
  <c r="X30"/>
  <c r="X29"/>
  <c r="X22"/>
  <c r="R143"/>
  <c r="R141"/>
  <c r="R139"/>
  <c r="R137"/>
  <c r="R120"/>
  <c r="R128"/>
  <c r="R125"/>
  <c r="R144"/>
  <c r="R142"/>
  <c r="R140"/>
  <c r="R138"/>
  <c r="R136"/>
  <c r="R121"/>
  <c r="R119"/>
  <c r="R116"/>
  <c r="R93"/>
  <c r="R91"/>
  <c r="R89"/>
  <c r="R87"/>
  <c r="R85"/>
  <c r="R83"/>
  <c r="R148"/>
  <c r="R127"/>
  <c r="R122"/>
  <c r="R86"/>
  <c r="R84"/>
  <c r="R80"/>
  <c r="R78"/>
  <c r="R66"/>
  <c r="R64"/>
  <c r="R62"/>
  <c r="R60"/>
  <c r="R58"/>
  <c r="R56"/>
  <c r="R54"/>
  <c r="R52"/>
  <c r="R49"/>
  <c r="R47"/>
  <c r="R43"/>
  <c r="R90"/>
  <c r="R82"/>
  <c r="R81"/>
  <c r="R79"/>
  <c r="R77"/>
  <c r="R65"/>
  <c r="R63"/>
  <c r="R61"/>
  <c r="R59"/>
  <c r="R57"/>
  <c r="R55"/>
  <c r="R53"/>
  <c r="R50"/>
  <c r="R48"/>
  <c r="R44"/>
  <c r="R42"/>
  <c r="R92"/>
  <c r="R88"/>
  <c r="R35"/>
  <c r="C36"/>
  <c r="C11" i="27"/>
  <c r="D21" i="19"/>
  <c r="Z143"/>
  <c r="Z141"/>
  <c r="Z139"/>
  <c r="Z137"/>
  <c r="Z120"/>
  <c r="Z128"/>
  <c r="Z125"/>
  <c r="Z121"/>
  <c r="Z144"/>
  <c r="Z142"/>
  <c r="Z140"/>
  <c r="Z138"/>
  <c r="Z136"/>
  <c r="Z119"/>
  <c r="Z116"/>
  <c r="Z93"/>
  <c r="Z91"/>
  <c r="Z89"/>
  <c r="Z87"/>
  <c r="Z85"/>
  <c r="Z83"/>
  <c r="Z148"/>
  <c r="Z127"/>
  <c r="Z122"/>
  <c r="Z92"/>
  <c r="Z88"/>
  <c r="Z82"/>
  <c r="Z80"/>
  <c r="Z78"/>
  <c r="Z66"/>
  <c r="Z64"/>
  <c r="Z62"/>
  <c r="Z60"/>
  <c r="Z58"/>
  <c r="Z56"/>
  <c r="Z54"/>
  <c r="Z52"/>
  <c r="Z49"/>
  <c r="Z47"/>
  <c r="Z43"/>
  <c r="Z41"/>
  <c r="Z90"/>
  <c r="Z86"/>
  <c r="Z81"/>
  <c r="Z79"/>
  <c r="Z77"/>
  <c r="Z65"/>
  <c r="Z63"/>
  <c r="Z61"/>
  <c r="Z59"/>
  <c r="Z57"/>
  <c r="Z55"/>
  <c r="Z53"/>
  <c r="Z50"/>
  <c r="Z48"/>
  <c r="Z44"/>
  <c r="Z42"/>
  <c r="Z84"/>
  <c r="Z40"/>
  <c r="Z39"/>
  <c r="Z38"/>
  <c r="Z26"/>
  <c r="Z25"/>
  <c r="Z24"/>
  <c r="Z23"/>
  <c r="Z22"/>
  <c r="Z19"/>
  <c r="Z34"/>
  <c r="Z33"/>
  <c r="Z32"/>
  <c r="Z31"/>
  <c r="Z30"/>
  <c r="Z29"/>
  <c r="Z28"/>
  <c r="N142"/>
  <c r="N140"/>
  <c r="N138"/>
  <c r="N136"/>
  <c r="N121"/>
  <c r="N119"/>
  <c r="N116"/>
  <c r="N148"/>
  <c r="N127"/>
  <c r="N122"/>
  <c r="N143"/>
  <c r="N141"/>
  <c r="N139"/>
  <c r="N137"/>
  <c r="N120"/>
  <c r="N93"/>
  <c r="N92"/>
  <c r="N90"/>
  <c r="N88"/>
  <c r="N86"/>
  <c r="N84"/>
  <c r="N82"/>
  <c r="N128"/>
  <c r="N125"/>
  <c r="N85"/>
  <c r="N81"/>
  <c r="N79"/>
  <c r="N77"/>
  <c r="N65"/>
  <c r="N63"/>
  <c r="N61"/>
  <c r="N59"/>
  <c r="N57"/>
  <c r="N55"/>
  <c r="N53"/>
  <c r="N52"/>
  <c r="N50"/>
  <c r="N48"/>
  <c r="N44"/>
  <c r="N42"/>
  <c r="N89"/>
  <c r="N83"/>
  <c r="N80"/>
  <c r="N78"/>
  <c r="N66"/>
  <c r="N64"/>
  <c r="N62"/>
  <c r="N60"/>
  <c r="N58"/>
  <c r="N56"/>
  <c r="N54"/>
  <c r="N49"/>
  <c r="N43"/>
  <c r="N91"/>
  <c r="N87"/>
  <c r="N40"/>
  <c r="N39"/>
  <c r="N38"/>
  <c r="N26"/>
  <c r="N25"/>
  <c r="N24"/>
  <c r="N23"/>
  <c r="N22"/>
  <c r="N19"/>
  <c r="N41"/>
  <c r="N34"/>
  <c r="N33"/>
  <c r="N32"/>
  <c r="N31"/>
  <c r="N30"/>
  <c r="N29"/>
  <c r="N28"/>
  <c r="M10" i="27"/>
  <c r="H144" i="19"/>
  <c r="H128"/>
  <c r="H125"/>
  <c r="H142"/>
  <c r="H140"/>
  <c r="H138"/>
  <c r="H136"/>
  <c r="H121"/>
  <c r="H119"/>
  <c r="H116"/>
  <c r="H91"/>
  <c r="H89"/>
  <c r="H87"/>
  <c r="H148"/>
  <c r="H127"/>
  <c r="H122"/>
  <c r="H143"/>
  <c r="H141"/>
  <c r="H139"/>
  <c r="H137"/>
  <c r="H120"/>
  <c r="H92"/>
  <c r="H90"/>
  <c r="H88"/>
  <c r="H86"/>
  <c r="H93"/>
  <c r="H84"/>
  <c r="H45"/>
  <c r="H40"/>
  <c r="H82"/>
  <c r="H81"/>
  <c r="H79"/>
  <c r="H77"/>
  <c r="H65"/>
  <c r="H63"/>
  <c r="H61"/>
  <c r="H59"/>
  <c r="H57"/>
  <c r="H55"/>
  <c r="H53"/>
  <c r="H85"/>
  <c r="H83"/>
  <c r="H80"/>
  <c r="H78"/>
  <c r="H66"/>
  <c r="H64"/>
  <c r="H62"/>
  <c r="H60"/>
  <c r="H58"/>
  <c r="H56"/>
  <c r="H54"/>
  <c r="H49"/>
  <c r="H47"/>
  <c r="H43"/>
  <c r="H42"/>
  <c r="H29"/>
  <c r="AE12"/>
  <c r="H50"/>
  <c r="H48"/>
  <c r="H19"/>
  <c r="H44"/>
  <c r="H39"/>
  <c r="H38"/>
  <c r="H34"/>
  <c r="H33"/>
  <c r="H32"/>
  <c r="H31"/>
  <c r="H30"/>
  <c r="H28"/>
  <c r="H26"/>
  <c r="H25"/>
  <c r="H24"/>
  <c r="H23"/>
  <c r="H22"/>
  <c r="G10" i="27"/>
  <c r="L52" i="19"/>
  <c r="L41"/>
  <c r="N45"/>
  <c r="Y10" i="27"/>
  <c r="W10"/>
  <c r="U10"/>
  <c r="AE126" i="19"/>
  <c r="S10" i="27"/>
  <c r="Q10"/>
  <c r="O10"/>
  <c r="F36" i="19"/>
  <c r="E11" i="27"/>
  <c r="AB96" i="19"/>
  <c r="AB99"/>
  <c r="AB103"/>
  <c r="AB107"/>
  <c r="AB111"/>
  <c r="AB97"/>
  <c r="AB100"/>
  <c r="AB104"/>
  <c r="AB108"/>
  <c r="AB112"/>
  <c r="AB95"/>
  <c r="AB101"/>
  <c r="AB105"/>
  <c r="AB109"/>
  <c r="AB113"/>
  <c r="AB98"/>
  <c r="AB102"/>
  <c r="AB106"/>
  <c r="AB110"/>
  <c r="AB114"/>
  <c r="AB115"/>
  <c r="AB94"/>
  <c r="Z126"/>
  <c r="L126"/>
  <c r="V126"/>
  <c r="T129"/>
  <c r="R126"/>
  <c r="J126"/>
  <c r="H126"/>
  <c r="F126"/>
  <c r="AC12"/>
  <c r="AA126"/>
  <c r="AB126"/>
  <c r="D126"/>
  <c r="V21"/>
  <c r="AA17"/>
  <c r="AC17"/>
  <c r="AE17"/>
  <c r="AB45"/>
  <c r="AB52"/>
  <c r="AD9"/>
  <c r="AE27"/>
  <c r="H27"/>
  <c r="J21"/>
  <c r="V16"/>
  <c r="P16"/>
  <c r="H16"/>
  <c r="AE16"/>
  <c r="AF115"/>
  <c r="Z16"/>
  <c r="X16"/>
  <c r="L16"/>
  <c r="Z21"/>
  <c r="J27"/>
  <c r="J35"/>
  <c r="T21"/>
  <c r="V35"/>
  <c r="V27"/>
  <c r="AD10"/>
  <c r="AD7"/>
  <c r="AD11"/>
  <c r="AD6"/>
  <c r="AD8"/>
  <c r="R21"/>
  <c r="T27"/>
  <c r="T35"/>
  <c r="L21"/>
  <c r="N16"/>
  <c r="N21"/>
  <c r="T16"/>
  <c r="AB142"/>
  <c r="AB140"/>
  <c r="AB138"/>
  <c r="AB136"/>
  <c r="AB119"/>
  <c r="AB116"/>
  <c r="AB120"/>
  <c r="AB117"/>
  <c r="AB89"/>
  <c r="AB81"/>
  <c r="AB79"/>
  <c r="AB77"/>
  <c r="AB68"/>
  <c r="AB65"/>
  <c r="AB63"/>
  <c r="AB61"/>
  <c r="AB59"/>
  <c r="AB57"/>
  <c r="AB55"/>
  <c r="AB53"/>
  <c r="AB50"/>
  <c r="AB48"/>
  <c r="AB44"/>
  <c r="AB42"/>
  <c r="AB85"/>
  <c r="AB91"/>
  <c r="AB87"/>
  <c r="AB39"/>
  <c r="AB38"/>
  <c r="AF12"/>
  <c r="AB40"/>
  <c r="AA16"/>
  <c r="AC16"/>
  <c r="AB23"/>
  <c r="AB25"/>
  <c r="AB28"/>
  <c r="AB30"/>
  <c r="AB32"/>
  <c r="AB34"/>
  <c r="AB83"/>
  <c r="AB51"/>
  <c r="AB80"/>
  <c r="AB121"/>
  <c r="AB128"/>
  <c r="AB144"/>
  <c r="AB54"/>
  <c r="AB88"/>
  <c r="AB49"/>
  <c r="AB41"/>
  <c r="AB47"/>
  <c r="AB56"/>
  <c r="AB64"/>
  <c r="AB78"/>
  <c r="AB125"/>
  <c r="AB90"/>
  <c r="AB141"/>
  <c r="AB22"/>
  <c r="AB26"/>
  <c r="AB29"/>
  <c r="AB33"/>
  <c r="AB43"/>
  <c r="AB62"/>
  <c r="AB139"/>
  <c r="AB148"/>
  <c r="AB19"/>
  <c r="AB60"/>
  <c r="AB84"/>
  <c r="AB86"/>
  <c r="AB137"/>
  <c r="AB58"/>
  <c r="AB66"/>
  <c r="AB82"/>
  <c r="AB92"/>
  <c r="AB143"/>
  <c r="AB127"/>
  <c r="AB24"/>
  <c r="AB31"/>
  <c r="AB122"/>
  <c r="P21"/>
  <c r="N27"/>
  <c r="N35"/>
  <c r="Z35"/>
  <c r="Z27"/>
  <c r="R16"/>
  <c r="X21"/>
  <c r="J16"/>
  <c r="D36"/>
  <c r="C37"/>
  <c r="X35"/>
  <c r="L35"/>
  <c r="AB93"/>
  <c r="Y46" i="25"/>
  <c r="Z46" i="19"/>
  <c r="Z129"/>
  <c r="Y126" i="25"/>
  <c r="X129" i="19"/>
  <c r="W126" i="25"/>
  <c r="X126" i="19"/>
  <c r="X46"/>
  <c r="W46" i="25"/>
  <c r="V129" i="19"/>
  <c r="U126" i="25"/>
  <c r="V46" i="19"/>
  <c r="U46" i="25"/>
  <c r="AA10" i="27"/>
  <c r="T46" i="19"/>
  <c r="S46" i="25"/>
  <c r="T126" i="19"/>
  <c r="S126" i="25"/>
  <c r="R36" i="19"/>
  <c r="Q11" i="27"/>
  <c r="R46" i="19"/>
  <c r="Q46" i="25"/>
  <c r="R129" i="19"/>
  <c r="Q126" i="25"/>
  <c r="P36" i="19"/>
  <c r="O11" i="27"/>
  <c r="P46" i="19"/>
  <c r="O46" i="25"/>
  <c r="P76" i="19"/>
  <c r="O126" i="25"/>
  <c r="P126" i="19"/>
  <c r="N129"/>
  <c r="M126" i="25"/>
  <c r="N46" i="19"/>
  <c r="M46" i="25"/>
  <c r="N126" i="19"/>
  <c r="L46"/>
  <c r="K46" i="25"/>
  <c r="L129" i="19"/>
  <c r="K126" i="25"/>
  <c r="J129" i="19"/>
  <c r="I126" i="25"/>
  <c r="J46" i="19"/>
  <c r="I46" i="25"/>
  <c r="G126"/>
  <c r="H46" i="19"/>
  <c r="G46" i="25"/>
  <c r="AA46" i="19"/>
  <c r="AE46"/>
  <c r="AD52"/>
  <c r="AD97"/>
  <c r="AD95"/>
  <c r="AD111"/>
  <c r="AD107"/>
  <c r="AD103"/>
  <c r="AD99"/>
  <c r="AD114"/>
  <c r="AD110"/>
  <c r="AD106"/>
  <c r="AD102"/>
  <c r="AD98"/>
  <c r="AD96"/>
  <c r="AD113"/>
  <c r="AD109"/>
  <c r="AD105"/>
  <c r="AD101"/>
  <c r="AD94"/>
  <c r="AD112"/>
  <c r="AD108"/>
  <c r="AD104"/>
  <c r="AD100"/>
  <c r="AD115"/>
  <c r="AA27"/>
  <c r="AC27"/>
  <c r="AD27"/>
  <c r="X27"/>
  <c r="F117"/>
  <c r="F129"/>
  <c r="AD43"/>
  <c r="D129"/>
  <c r="C145"/>
  <c r="D117"/>
  <c r="AC126"/>
  <c r="AD126"/>
  <c r="AF126"/>
  <c r="AA129"/>
  <c r="AE21"/>
  <c r="AB17"/>
  <c r="AA21"/>
  <c r="AF17"/>
  <c r="F37"/>
  <c r="AD93"/>
  <c r="AD45"/>
  <c r="H21"/>
  <c r="R37"/>
  <c r="H35"/>
  <c r="AE35"/>
  <c r="M11" i="27"/>
  <c r="S11"/>
  <c r="C131" i="19"/>
  <c r="D37"/>
  <c r="W11" i="27"/>
  <c r="U11"/>
  <c r="Y11"/>
  <c r="I11"/>
  <c r="AD17" i="19"/>
  <c r="AA158"/>
  <c r="AF16"/>
  <c r="AD16"/>
  <c r="AB16"/>
  <c r="AD119"/>
  <c r="AD116"/>
  <c r="AD31"/>
  <c r="AD19"/>
  <c r="AD48"/>
  <c r="AD77"/>
  <c r="AD38"/>
  <c r="AD61"/>
  <c r="AD138"/>
  <c r="AD81"/>
  <c r="AD128"/>
  <c r="AD91"/>
  <c r="AD140"/>
  <c r="AD33"/>
  <c r="AD26"/>
  <c r="AD63"/>
  <c r="AD68"/>
  <c r="AD57"/>
  <c r="AD29"/>
  <c r="AD34"/>
  <c r="AD32"/>
  <c r="AD44"/>
  <c r="AD79"/>
  <c r="AD59"/>
  <c r="AD82"/>
  <c r="AD125"/>
  <c r="AD121"/>
  <c r="AD25"/>
  <c r="AD30"/>
  <c r="AD28"/>
  <c r="AD42"/>
  <c r="AD40"/>
  <c r="AD55"/>
  <c r="AD84"/>
  <c r="AD50"/>
  <c r="AD65"/>
  <c r="AD87"/>
  <c r="AD117"/>
  <c r="AD85"/>
  <c r="AD120"/>
  <c r="AD142"/>
  <c r="AD89"/>
  <c r="AD83"/>
  <c r="AD136"/>
  <c r="AD39"/>
  <c r="AD53"/>
  <c r="AD58"/>
  <c r="AD24"/>
  <c r="AD56"/>
  <c r="AD143"/>
  <c r="AD41"/>
  <c r="AD137"/>
  <c r="AD51"/>
  <c r="AD127"/>
  <c r="AD92"/>
  <c r="AD139"/>
  <c r="AD141"/>
  <c r="AD64"/>
  <c r="AD88"/>
  <c r="AD148"/>
  <c r="AD86"/>
  <c r="AD60"/>
  <c r="AD23"/>
  <c r="AD78"/>
  <c r="AD122"/>
  <c r="AD90"/>
  <c r="AD144"/>
  <c r="AD62"/>
  <c r="AD47"/>
  <c r="AD49"/>
  <c r="AD66"/>
  <c r="AD54"/>
  <c r="AD80"/>
  <c r="AD22"/>
  <c r="K11" i="27"/>
  <c r="C12"/>
  <c r="D68" i="19"/>
  <c r="E12" i="27"/>
  <c r="F68" i="19"/>
  <c r="Z76"/>
  <c r="X76"/>
  <c r="V76"/>
  <c r="T76"/>
  <c r="H36"/>
  <c r="G11" i="27"/>
  <c r="AA11"/>
  <c r="R76" i="19"/>
  <c r="P129"/>
  <c r="N76"/>
  <c r="N117"/>
  <c r="L76"/>
  <c r="L117"/>
  <c r="AE129"/>
  <c r="AF129"/>
  <c r="J76"/>
  <c r="J117"/>
  <c r="AA46" i="25"/>
  <c r="AC46"/>
  <c r="AA126"/>
  <c r="AC126" s="1"/>
  <c r="H76" i="19"/>
  <c r="AE76"/>
  <c r="H117"/>
  <c r="H129"/>
  <c r="AA76"/>
  <c r="AA145"/>
  <c r="AF46"/>
  <c r="AB46"/>
  <c r="AC46"/>
  <c r="F131"/>
  <c r="AB27"/>
  <c r="AF27"/>
  <c r="AA35"/>
  <c r="AC35"/>
  <c r="AD35"/>
  <c r="F145"/>
  <c r="AC129"/>
  <c r="AD129"/>
  <c r="AB129"/>
  <c r="D145"/>
  <c r="AC21"/>
  <c r="AD21"/>
  <c r="AB21"/>
  <c r="AF21"/>
  <c r="X36"/>
  <c r="P37"/>
  <c r="J36"/>
  <c r="AE36"/>
  <c r="V36"/>
  <c r="N36"/>
  <c r="Z36"/>
  <c r="T36"/>
  <c r="L36"/>
  <c r="F135"/>
  <c r="C135"/>
  <c r="D131"/>
  <c r="P68"/>
  <c r="P117"/>
  <c r="V68"/>
  <c r="V117"/>
  <c r="Z68"/>
  <c r="Z117"/>
  <c r="R68"/>
  <c r="R117"/>
  <c r="T68"/>
  <c r="T117"/>
  <c r="X68"/>
  <c r="X117"/>
  <c r="I12" i="27"/>
  <c r="J68" i="19"/>
  <c r="K12" i="27"/>
  <c r="L68" i="19"/>
  <c r="G12" i="27"/>
  <c r="H68" i="19"/>
  <c r="M12" i="27"/>
  <c r="N68" i="19"/>
  <c r="Y12" i="27"/>
  <c r="Z145" i="19"/>
  <c r="W12" i="27"/>
  <c r="X145" i="19"/>
  <c r="V145"/>
  <c r="U12" i="27"/>
  <c r="S12"/>
  <c r="T145" i="19"/>
  <c r="R145"/>
  <c r="Q12" i="27"/>
  <c r="O12"/>
  <c r="P145" i="19"/>
  <c r="O156"/>
  <c r="N145"/>
  <c r="L145"/>
  <c r="AE145"/>
  <c r="AF145"/>
  <c r="J145"/>
  <c r="AB76"/>
  <c r="AF76"/>
  <c r="H145"/>
  <c r="AC76"/>
  <c r="AD76"/>
  <c r="AD46"/>
  <c r="AA36"/>
  <c r="AC36"/>
  <c r="AD36"/>
  <c r="AB35"/>
  <c r="AF35"/>
  <c r="AC145"/>
  <c r="AD145"/>
  <c r="AA154"/>
  <c r="AB145"/>
  <c r="H37"/>
  <c r="R131"/>
  <c r="N37"/>
  <c r="P131"/>
  <c r="E13" i="27"/>
  <c r="F146" i="19"/>
  <c r="L37"/>
  <c r="Z37"/>
  <c r="D135"/>
  <c r="C146"/>
  <c r="V37"/>
  <c r="R135"/>
  <c r="T37"/>
  <c r="J37"/>
  <c r="AE37"/>
  <c r="X37"/>
  <c r="AA12" i="27"/>
  <c r="AA37" i="19"/>
  <c r="AF37"/>
  <c r="AB36"/>
  <c r="AF36"/>
  <c r="F152"/>
  <c r="H131"/>
  <c r="J131"/>
  <c r="AE131"/>
  <c r="Q13" i="27"/>
  <c r="R146" i="19"/>
  <c r="C152"/>
  <c r="C13" i="27"/>
  <c r="D146" i="19"/>
  <c r="T131"/>
  <c r="V131"/>
  <c r="X131"/>
  <c r="L131"/>
  <c r="H135"/>
  <c r="N131"/>
  <c r="Z131"/>
  <c r="P135"/>
  <c r="AB37"/>
  <c r="AA131"/>
  <c r="AC131"/>
  <c r="AD131"/>
  <c r="AC37"/>
  <c r="AD37"/>
  <c r="R152"/>
  <c r="O13" i="27"/>
  <c r="P146" i="19"/>
  <c r="N135"/>
  <c r="X135"/>
  <c r="T135"/>
  <c r="Z135"/>
  <c r="G13" i="27"/>
  <c r="H146" i="19"/>
  <c r="D152"/>
  <c r="C154"/>
  <c r="E154"/>
  <c r="J135"/>
  <c r="AE135"/>
  <c r="L135"/>
  <c r="V135"/>
  <c r="AF131"/>
  <c r="AB131"/>
  <c r="AA135"/>
  <c r="AA146"/>
  <c r="H152"/>
  <c r="P152"/>
  <c r="O157"/>
  <c r="G154"/>
  <c r="I13" i="27"/>
  <c r="J146" i="19"/>
  <c r="W13" i="27"/>
  <c r="X146" i="19"/>
  <c r="K13" i="27"/>
  <c r="L146" i="19"/>
  <c r="S13" i="27"/>
  <c r="T146" i="19"/>
  <c r="M13" i="27"/>
  <c r="N146" i="19"/>
  <c r="AE146"/>
  <c r="Y13" i="27"/>
  <c r="Z146" i="19"/>
  <c r="U13" i="27"/>
  <c r="V146" i="19"/>
  <c r="AA13" i="27"/>
  <c r="AB135" i="19"/>
  <c r="AC135"/>
  <c r="AD135"/>
  <c r="AF135"/>
  <c r="Z152"/>
  <c r="L152"/>
  <c r="V152"/>
  <c r="N152"/>
  <c r="T152"/>
  <c r="X152"/>
  <c r="AC146"/>
  <c r="AD146"/>
  <c r="AF146"/>
  <c r="AB146"/>
  <c r="AA152"/>
  <c r="I154"/>
  <c r="J152"/>
  <c r="AE152"/>
  <c r="K154"/>
  <c r="M154"/>
  <c r="O154"/>
  <c r="Q154"/>
  <c r="S154"/>
  <c r="U154"/>
  <c r="W154"/>
  <c r="Y154"/>
  <c r="AC152"/>
  <c r="AD152"/>
  <c r="AF152"/>
  <c r="AB152"/>
  <c r="AE136" i="26"/>
  <c r="AF136"/>
  <c r="AC136"/>
  <c r="AE135"/>
  <c r="AA135"/>
  <c r="AC135"/>
  <c r="AE134"/>
  <c r="AF134"/>
  <c r="AC134"/>
  <c r="AE133"/>
  <c r="AC133"/>
  <c r="AA133"/>
  <c r="AF133"/>
  <c r="AE132"/>
  <c r="AF132"/>
  <c r="AC132"/>
  <c r="Y129"/>
  <c r="W129"/>
  <c r="U129"/>
  <c r="S129"/>
  <c r="Q129"/>
  <c r="O129"/>
  <c r="M129"/>
  <c r="N129"/>
  <c r="K129"/>
  <c r="I129"/>
  <c r="J129"/>
  <c r="G129"/>
  <c r="E129"/>
  <c r="C129"/>
  <c r="AE128"/>
  <c r="AA128"/>
  <c r="AF128"/>
  <c r="AE127"/>
  <c r="AA127"/>
  <c r="AE126"/>
  <c r="AA126"/>
  <c r="AF126"/>
  <c r="AE125"/>
  <c r="AA125"/>
  <c r="AE124"/>
  <c r="AA124"/>
  <c r="AC124"/>
  <c r="AE123"/>
  <c r="AA123"/>
  <c r="AF122"/>
  <c r="AE122"/>
  <c r="AC122"/>
  <c r="AA122"/>
  <c r="AE121"/>
  <c r="AA121"/>
  <c r="AE119"/>
  <c r="AF119"/>
  <c r="AC119"/>
  <c r="AE118"/>
  <c r="AA118"/>
  <c r="AF117"/>
  <c r="AE117"/>
  <c r="AC117"/>
  <c r="AE115"/>
  <c r="AF115"/>
  <c r="AC115"/>
  <c r="K114"/>
  <c r="I114"/>
  <c r="J114"/>
  <c r="G114"/>
  <c r="E114"/>
  <c r="C114"/>
  <c r="AE113"/>
  <c r="AF113"/>
  <c r="AA113"/>
  <c r="AC113"/>
  <c r="AE112"/>
  <c r="AA112"/>
  <c r="AC112"/>
  <c r="Y111"/>
  <c r="Y114"/>
  <c r="W111"/>
  <c r="W114"/>
  <c r="U111"/>
  <c r="U114"/>
  <c r="S111"/>
  <c r="Q111"/>
  <c r="Q114"/>
  <c r="R114"/>
  <c r="O111"/>
  <c r="O114"/>
  <c r="M111"/>
  <c r="M114"/>
  <c r="AE110"/>
  <c r="AA110"/>
  <c r="AC110"/>
  <c r="AE109"/>
  <c r="AA109"/>
  <c r="AF109"/>
  <c r="AE108"/>
  <c r="AC108"/>
  <c r="AA108"/>
  <c r="AE107"/>
  <c r="AA107"/>
  <c r="AE106"/>
  <c r="AA106"/>
  <c r="AC106"/>
  <c r="AE105"/>
  <c r="AA105"/>
  <c r="AF105"/>
  <c r="AE104"/>
  <c r="AF104"/>
  <c r="AA104"/>
  <c r="AC104"/>
  <c r="AE103"/>
  <c r="AC103"/>
  <c r="AA103"/>
  <c r="AF103"/>
  <c r="AE102"/>
  <c r="AA102"/>
  <c r="AF102"/>
  <c r="Y101"/>
  <c r="W101"/>
  <c r="U101"/>
  <c r="S101"/>
  <c r="Q101"/>
  <c r="O101"/>
  <c r="M101"/>
  <c r="K101"/>
  <c r="I101"/>
  <c r="G101"/>
  <c r="E101"/>
  <c r="C101"/>
  <c r="AE100"/>
  <c r="AA100"/>
  <c r="AA99"/>
  <c r="AC99"/>
  <c r="AE98"/>
  <c r="AA98"/>
  <c r="AF98"/>
  <c r="AE97"/>
  <c r="AA97"/>
  <c r="AE96"/>
  <c r="AA96"/>
  <c r="AF96"/>
  <c r="AE95"/>
  <c r="AA95"/>
  <c r="AE94"/>
  <c r="AC94"/>
  <c r="AA94"/>
  <c r="AE93"/>
  <c r="AA93"/>
  <c r="AE92"/>
  <c r="AA92"/>
  <c r="AF92"/>
  <c r="AE91"/>
  <c r="AA91"/>
  <c r="AE90"/>
  <c r="AA90"/>
  <c r="AF90"/>
  <c r="AE89"/>
  <c r="AA89"/>
  <c r="AE88"/>
  <c r="AA88"/>
  <c r="AC88"/>
  <c r="W87"/>
  <c r="U87"/>
  <c r="Q87"/>
  <c r="O87"/>
  <c r="M87"/>
  <c r="K87"/>
  <c r="I87"/>
  <c r="E87"/>
  <c r="C87"/>
  <c r="AE86"/>
  <c r="AA86"/>
  <c r="AC86"/>
  <c r="AF85"/>
  <c r="AE85"/>
  <c r="AA85"/>
  <c r="Y84"/>
  <c r="Y87"/>
  <c r="S84"/>
  <c r="S87"/>
  <c r="O84"/>
  <c r="G84"/>
  <c r="AE83"/>
  <c r="AA83"/>
  <c r="AE82"/>
  <c r="AA82"/>
  <c r="AC82"/>
  <c r="AE81"/>
  <c r="AA81"/>
  <c r="AC81"/>
  <c r="AE80"/>
  <c r="AC80"/>
  <c r="AA80"/>
  <c r="AE79"/>
  <c r="AA79"/>
  <c r="AE78"/>
  <c r="AA78"/>
  <c r="AE77"/>
  <c r="AC77"/>
  <c r="AA77"/>
  <c r="AE76"/>
  <c r="AA76"/>
  <c r="AE75"/>
  <c r="AC75"/>
  <c r="AA75"/>
  <c r="AF75"/>
  <c r="AE74"/>
  <c r="AA74"/>
  <c r="AC74"/>
  <c r="AE73"/>
  <c r="AA73"/>
  <c r="AE72"/>
  <c r="AA72"/>
  <c r="AF72"/>
  <c r="AE71"/>
  <c r="AA71"/>
  <c r="M70"/>
  <c r="K70"/>
  <c r="I70"/>
  <c r="G70"/>
  <c r="E70"/>
  <c r="C70"/>
  <c r="AE69"/>
  <c r="AF69"/>
  <c r="AA69"/>
  <c r="AC69"/>
  <c r="AE68"/>
  <c r="AA68"/>
  <c r="AC68"/>
  <c r="AE67"/>
  <c r="AA67"/>
  <c r="AE66"/>
  <c r="AC66"/>
  <c r="AA66"/>
  <c r="AE65"/>
  <c r="AA65"/>
  <c r="AC65"/>
  <c r="AE64"/>
  <c r="AA64"/>
  <c r="AE63"/>
  <c r="AA63"/>
  <c r="AC63"/>
  <c r="AE62"/>
  <c r="AC62"/>
  <c r="AA62"/>
  <c r="AF62"/>
  <c r="AE61"/>
  <c r="AA61"/>
  <c r="AC61"/>
  <c r="AE60"/>
  <c r="AA60"/>
  <c r="AF60"/>
  <c r="AE59"/>
  <c r="AA59"/>
  <c r="AC59"/>
  <c r="AE58"/>
  <c r="AC58"/>
  <c r="AA58"/>
  <c r="AE57"/>
  <c r="AA57"/>
  <c r="AC57"/>
  <c r="AE56"/>
  <c r="AA56"/>
  <c r="AE55"/>
  <c r="AA55"/>
  <c r="AC55"/>
  <c r="AE54"/>
  <c r="AC54"/>
  <c r="AA54"/>
  <c r="AF54"/>
  <c r="AE53"/>
  <c r="AA53"/>
  <c r="AC53"/>
  <c r="Y52"/>
  <c r="Y70"/>
  <c r="Y130"/>
  <c r="Z130"/>
  <c r="W52"/>
  <c r="W70"/>
  <c r="U52"/>
  <c r="U70"/>
  <c r="V70"/>
  <c r="S52"/>
  <c r="S70"/>
  <c r="Q52"/>
  <c r="Q70"/>
  <c r="O52"/>
  <c r="O70"/>
  <c r="AE51"/>
  <c r="AC51"/>
  <c r="AA51"/>
  <c r="AF51"/>
  <c r="AE50"/>
  <c r="AA50"/>
  <c r="AE49"/>
  <c r="AA49"/>
  <c r="AF49"/>
  <c r="AF48"/>
  <c r="AE48"/>
  <c r="AA48"/>
  <c r="AC48"/>
  <c r="AE47"/>
  <c r="AA47"/>
  <c r="AE46"/>
  <c r="AA46"/>
  <c r="AC46"/>
  <c r="AE45"/>
  <c r="AA45"/>
  <c r="AF44"/>
  <c r="AE44"/>
  <c r="AC44"/>
  <c r="AA44"/>
  <c r="AE43"/>
  <c r="AA43"/>
  <c r="AF42"/>
  <c r="AE42"/>
  <c r="AC42"/>
  <c r="AA42"/>
  <c r="Y41"/>
  <c r="Z41"/>
  <c r="W41"/>
  <c r="U41"/>
  <c r="M41"/>
  <c r="K41"/>
  <c r="I41"/>
  <c r="I130"/>
  <c r="G41"/>
  <c r="E41"/>
  <c r="C41"/>
  <c r="AE40"/>
  <c r="AA40"/>
  <c r="AC40"/>
  <c r="AE39"/>
  <c r="AA39"/>
  <c r="AE38"/>
  <c r="AA38"/>
  <c r="AC38"/>
  <c r="E35"/>
  <c r="C35"/>
  <c r="AE34"/>
  <c r="AA34"/>
  <c r="AE33"/>
  <c r="AA33"/>
  <c r="AE32"/>
  <c r="AA32"/>
  <c r="AE31"/>
  <c r="AA31"/>
  <c r="AE30"/>
  <c r="AA30"/>
  <c r="AE29"/>
  <c r="AA29"/>
  <c r="AE28"/>
  <c r="AA28"/>
  <c r="AE26"/>
  <c r="AA26"/>
  <c r="AF26"/>
  <c r="L26"/>
  <c r="AE25"/>
  <c r="AA25"/>
  <c r="AF25"/>
  <c r="L25"/>
  <c r="AE24"/>
  <c r="AA24"/>
  <c r="AF24"/>
  <c r="T24"/>
  <c r="L24"/>
  <c r="AE23"/>
  <c r="AA23"/>
  <c r="AF23"/>
  <c r="T23"/>
  <c r="L23"/>
  <c r="AE22"/>
  <c r="AA22"/>
  <c r="AF22"/>
  <c r="T22"/>
  <c r="L22"/>
  <c r="E21"/>
  <c r="AE20"/>
  <c r="AC20"/>
  <c r="AA20"/>
  <c r="AE19"/>
  <c r="AA19"/>
  <c r="AC19"/>
  <c r="L19"/>
  <c r="AE18"/>
  <c r="AA18"/>
  <c r="Y17"/>
  <c r="Y21"/>
  <c r="W17"/>
  <c r="U17"/>
  <c r="U21"/>
  <c r="V21"/>
  <c r="S17"/>
  <c r="T17"/>
  <c r="Q17"/>
  <c r="O17"/>
  <c r="M17"/>
  <c r="M21"/>
  <c r="N21"/>
  <c r="K17"/>
  <c r="I17"/>
  <c r="I21"/>
  <c r="G17"/>
  <c r="E17"/>
  <c r="C17"/>
  <c r="D17"/>
  <c r="K16"/>
  <c r="L16"/>
  <c r="C16"/>
  <c r="D16"/>
  <c r="AA15"/>
  <c r="Y15"/>
  <c r="W15"/>
  <c r="U15"/>
  <c r="M15"/>
  <c r="K15"/>
  <c r="I15"/>
  <c r="G15"/>
  <c r="E15"/>
  <c r="AE15"/>
  <c r="C15"/>
  <c r="AE14"/>
  <c r="AF14"/>
  <c r="AC14"/>
  <c r="AA14"/>
  <c r="AE13"/>
  <c r="AF13"/>
  <c r="AC13"/>
  <c r="AA13"/>
  <c r="Y12"/>
  <c r="Z92"/>
  <c r="W12"/>
  <c r="X86"/>
  <c r="U12"/>
  <c r="V126"/>
  <c r="S12"/>
  <c r="T125"/>
  <c r="Q12"/>
  <c r="Q27"/>
  <c r="Q35"/>
  <c r="R35"/>
  <c r="O12"/>
  <c r="P128"/>
  <c r="M12"/>
  <c r="N95"/>
  <c r="K12"/>
  <c r="L99"/>
  <c r="I12"/>
  <c r="J96"/>
  <c r="G12"/>
  <c r="H98"/>
  <c r="E12"/>
  <c r="F19"/>
  <c r="C12"/>
  <c r="D121"/>
  <c r="AE11"/>
  <c r="AA11"/>
  <c r="AC11"/>
  <c r="Z11"/>
  <c r="X11"/>
  <c r="V11"/>
  <c r="T11"/>
  <c r="R11"/>
  <c r="P11"/>
  <c r="N11"/>
  <c r="L11"/>
  <c r="J11"/>
  <c r="H11"/>
  <c r="F11"/>
  <c r="D11"/>
  <c r="AE10"/>
  <c r="AC10"/>
  <c r="AD10"/>
  <c r="AA10"/>
  <c r="AF10"/>
  <c r="Z10"/>
  <c r="X10"/>
  <c r="V10"/>
  <c r="T10"/>
  <c r="R10"/>
  <c r="P10"/>
  <c r="N10"/>
  <c r="L10"/>
  <c r="J10"/>
  <c r="H10"/>
  <c r="F10"/>
  <c r="D10"/>
  <c r="AE9"/>
  <c r="AF9"/>
  <c r="AA9"/>
  <c r="AE8"/>
  <c r="AA8"/>
  <c r="AB8"/>
  <c r="Z8"/>
  <c r="X8"/>
  <c r="V8"/>
  <c r="T8"/>
  <c r="R8"/>
  <c r="P8"/>
  <c r="N8"/>
  <c r="L8"/>
  <c r="J8"/>
  <c r="H8"/>
  <c r="F8"/>
  <c r="D8"/>
  <c r="AE7"/>
  <c r="AA7"/>
  <c r="AC7"/>
  <c r="AD7"/>
  <c r="Z7"/>
  <c r="X7"/>
  <c r="V7"/>
  <c r="T7"/>
  <c r="R7"/>
  <c r="P7"/>
  <c r="N7"/>
  <c r="L7"/>
  <c r="J7"/>
  <c r="H7"/>
  <c r="F7"/>
  <c r="D7"/>
  <c r="AE6"/>
  <c r="AB6"/>
  <c r="AA6"/>
  <c r="AC6"/>
  <c r="Z6"/>
  <c r="X6"/>
  <c r="V6"/>
  <c r="T6"/>
  <c r="R6"/>
  <c r="P6"/>
  <c r="N6"/>
  <c r="L6"/>
  <c r="J6"/>
  <c r="H6"/>
  <c r="AE5"/>
  <c r="AF5"/>
  <c r="AC5"/>
  <c r="AA5"/>
  <c r="AF8"/>
  <c r="O16"/>
  <c r="P17"/>
  <c r="V17"/>
  <c r="N19"/>
  <c r="F21"/>
  <c r="V22"/>
  <c r="V23"/>
  <c r="V24"/>
  <c r="V25"/>
  <c r="V26"/>
  <c r="U27"/>
  <c r="N28"/>
  <c r="D29"/>
  <c r="N30"/>
  <c r="D31"/>
  <c r="N32"/>
  <c r="D33"/>
  <c r="N34"/>
  <c r="T38"/>
  <c r="H39"/>
  <c r="V39"/>
  <c r="L40"/>
  <c r="D41"/>
  <c r="J130"/>
  <c r="U130"/>
  <c r="V130"/>
  <c r="F42"/>
  <c r="J43"/>
  <c r="V44"/>
  <c r="T45"/>
  <c r="F46"/>
  <c r="H47"/>
  <c r="AF47"/>
  <c r="F48"/>
  <c r="L49"/>
  <c r="AC49"/>
  <c r="L50"/>
  <c r="L52"/>
  <c r="T53"/>
  <c r="J54"/>
  <c r="N55"/>
  <c r="H56"/>
  <c r="AF56"/>
  <c r="L57"/>
  <c r="Z58"/>
  <c r="D59"/>
  <c r="X60"/>
  <c r="T61"/>
  <c r="J62"/>
  <c r="N63"/>
  <c r="H64"/>
  <c r="AF64"/>
  <c r="L65"/>
  <c r="Z66"/>
  <c r="AF67"/>
  <c r="L68"/>
  <c r="T71"/>
  <c r="H72"/>
  <c r="T73"/>
  <c r="H74"/>
  <c r="L75"/>
  <c r="R76"/>
  <c r="L77"/>
  <c r="X79"/>
  <c r="T80"/>
  <c r="F81"/>
  <c r="AF83"/>
  <c r="T86"/>
  <c r="J87"/>
  <c r="P87"/>
  <c r="H88"/>
  <c r="X92"/>
  <c r="X94"/>
  <c r="L95"/>
  <c r="H96"/>
  <c r="N101"/>
  <c r="V101"/>
  <c r="T102"/>
  <c r="V104"/>
  <c r="P105"/>
  <c r="D107"/>
  <c r="L111"/>
  <c r="T123"/>
  <c r="D125"/>
  <c r="P126"/>
  <c r="AC128"/>
  <c r="AB11"/>
  <c r="Y16"/>
  <c r="N17"/>
  <c r="T25"/>
  <c r="T26"/>
  <c r="K27"/>
  <c r="S27"/>
  <c r="L28"/>
  <c r="T29"/>
  <c r="L30"/>
  <c r="T31"/>
  <c r="L32"/>
  <c r="T33"/>
  <c r="L34"/>
  <c r="L38"/>
  <c r="D39"/>
  <c r="T39"/>
  <c r="D40"/>
  <c r="T41"/>
  <c r="D43"/>
  <c r="Z43"/>
  <c r="P44"/>
  <c r="L45"/>
  <c r="D47"/>
  <c r="T47"/>
  <c r="D48"/>
  <c r="V48"/>
  <c r="D49"/>
  <c r="F50"/>
  <c r="F52"/>
  <c r="R52"/>
  <c r="X70"/>
  <c r="N53"/>
  <c r="H54"/>
  <c r="L55"/>
  <c r="Z56"/>
  <c r="D57"/>
  <c r="X58"/>
  <c r="T59"/>
  <c r="J60"/>
  <c r="AC60"/>
  <c r="N61"/>
  <c r="H62"/>
  <c r="L63"/>
  <c r="Z64"/>
  <c r="D65"/>
  <c r="X66"/>
  <c r="D68"/>
  <c r="H70"/>
  <c r="L71"/>
  <c r="AC72"/>
  <c r="L73"/>
  <c r="P76"/>
  <c r="D77"/>
  <c r="T78"/>
  <c r="F79"/>
  <c r="L80"/>
  <c r="T83"/>
  <c r="D84"/>
  <c r="T84"/>
  <c r="P85"/>
  <c r="L86"/>
  <c r="X87"/>
  <c r="AC90"/>
  <c r="AC92"/>
  <c r="AC96"/>
  <c r="AC98"/>
  <c r="L100"/>
  <c r="T101"/>
  <c r="D102"/>
  <c r="T104"/>
  <c r="AC105"/>
  <c r="T106"/>
  <c r="AF106"/>
  <c r="X110"/>
  <c r="AF110"/>
  <c r="X111"/>
  <c r="D123"/>
  <c r="F124"/>
  <c r="AF124"/>
  <c r="AC126"/>
  <c r="T127"/>
  <c r="P129"/>
  <c r="AF6"/>
  <c r="AC8"/>
  <c r="AD8"/>
  <c r="M16"/>
  <c r="F17"/>
  <c r="I27"/>
  <c r="O27"/>
  <c r="O35"/>
  <c r="P35"/>
  <c r="D28"/>
  <c r="N29"/>
  <c r="D30"/>
  <c r="N31"/>
  <c r="D32"/>
  <c r="N33"/>
  <c r="D34"/>
  <c r="D38"/>
  <c r="L39"/>
  <c r="F41"/>
  <c r="V42"/>
  <c r="T43"/>
  <c r="F44"/>
  <c r="J45"/>
  <c r="L47"/>
  <c r="T48"/>
  <c r="X49"/>
  <c r="D50"/>
  <c r="V50"/>
  <c r="X51"/>
  <c r="D52"/>
  <c r="V52"/>
  <c r="L53"/>
  <c r="Z54"/>
  <c r="D55"/>
  <c r="X56"/>
  <c r="T57"/>
  <c r="J58"/>
  <c r="N59"/>
  <c r="H60"/>
  <c r="L61"/>
  <c r="Z62"/>
  <c r="D63"/>
  <c r="X64"/>
  <c r="T65"/>
  <c r="J66"/>
  <c r="T68"/>
  <c r="F70"/>
  <c r="N70"/>
  <c r="F71"/>
  <c r="F73"/>
  <c r="V75"/>
  <c r="D76"/>
  <c r="X77"/>
  <c r="H78"/>
  <c r="D79"/>
  <c r="T81"/>
  <c r="L82"/>
  <c r="L83"/>
  <c r="T87"/>
  <c r="N85"/>
  <c r="D87"/>
  <c r="V87"/>
  <c r="N89"/>
  <c r="N97"/>
  <c r="R103"/>
  <c r="D104"/>
  <c r="D106"/>
  <c r="Z107"/>
  <c r="AF112"/>
  <c r="T113"/>
  <c r="F114"/>
  <c r="T121"/>
  <c r="V122"/>
  <c r="D127"/>
  <c r="F128"/>
  <c r="AD6"/>
  <c r="AD11"/>
  <c r="AB7"/>
  <c r="AB10"/>
  <c r="I16"/>
  <c r="S16"/>
  <c r="T16"/>
  <c r="L17"/>
  <c r="D19"/>
  <c r="T19"/>
  <c r="AF20"/>
  <c r="D22"/>
  <c r="X22"/>
  <c r="D23"/>
  <c r="X23"/>
  <c r="D24"/>
  <c r="X24"/>
  <c r="D25"/>
  <c r="X25"/>
  <c r="D26"/>
  <c r="X26"/>
  <c r="D27"/>
  <c r="M27"/>
  <c r="T28"/>
  <c r="L29"/>
  <c r="T30"/>
  <c r="L31"/>
  <c r="T32"/>
  <c r="L33"/>
  <c r="T34"/>
  <c r="F35"/>
  <c r="J39"/>
  <c r="T40"/>
  <c r="L41"/>
  <c r="P42"/>
  <c r="L43"/>
  <c r="D45"/>
  <c r="Z45"/>
  <c r="J47"/>
  <c r="AC47"/>
  <c r="L48"/>
  <c r="T49"/>
  <c r="T50"/>
  <c r="H51"/>
  <c r="D53"/>
  <c r="X54"/>
  <c r="T55"/>
  <c r="J56"/>
  <c r="AC56"/>
  <c r="N57"/>
  <c r="H58"/>
  <c r="AF58"/>
  <c r="L59"/>
  <c r="Z60"/>
  <c r="D61"/>
  <c r="X62"/>
  <c r="T63"/>
  <c r="J64"/>
  <c r="AC64"/>
  <c r="N65"/>
  <c r="H66"/>
  <c r="AF66"/>
  <c r="AC67"/>
  <c r="N68"/>
  <c r="L70"/>
  <c r="D71"/>
  <c r="V71"/>
  <c r="X72"/>
  <c r="D73"/>
  <c r="V73"/>
  <c r="X74"/>
  <c r="T75"/>
  <c r="V77"/>
  <c r="H81"/>
  <c r="D82"/>
  <c r="H83"/>
  <c r="AC83"/>
  <c r="D85"/>
  <c r="L87"/>
  <c r="J88"/>
  <c r="L89"/>
  <c r="H90"/>
  <c r="L91"/>
  <c r="L93"/>
  <c r="AF94"/>
  <c r="L97"/>
  <c r="J101"/>
  <c r="V102"/>
  <c r="P103"/>
  <c r="R105"/>
  <c r="T107"/>
  <c r="AF108"/>
  <c r="AC109"/>
  <c r="P112"/>
  <c r="D113"/>
  <c r="P122"/>
  <c r="T129"/>
  <c r="Z16"/>
  <c r="AF31"/>
  <c r="AC31"/>
  <c r="AF33"/>
  <c r="AC33"/>
  <c r="D35"/>
  <c r="AC50"/>
  <c r="AF50"/>
  <c r="AF78"/>
  <c r="AC78"/>
  <c r="AF118"/>
  <c r="AC118"/>
  <c r="AF15"/>
  <c r="AC15"/>
  <c r="Q21"/>
  <c r="R17"/>
  <c r="AC95"/>
  <c r="AF95"/>
  <c r="J16"/>
  <c r="AF18"/>
  <c r="AC18"/>
  <c r="AF28"/>
  <c r="AC28"/>
  <c r="AF30"/>
  <c r="AC30"/>
  <c r="AF32"/>
  <c r="AC32"/>
  <c r="AF34"/>
  <c r="AC34"/>
  <c r="AC73"/>
  <c r="AF73"/>
  <c r="G87"/>
  <c r="H87"/>
  <c r="H84"/>
  <c r="AE84"/>
  <c r="AA84"/>
  <c r="AE17"/>
  <c r="AF29"/>
  <c r="AC29"/>
  <c r="Q130"/>
  <c r="R130"/>
  <c r="R70"/>
  <c r="N16"/>
  <c r="AC9"/>
  <c r="AD9"/>
  <c r="AB9"/>
  <c r="P16"/>
  <c r="AC22"/>
  <c r="AC23"/>
  <c r="AC24"/>
  <c r="AC25"/>
  <c r="AC26"/>
  <c r="J27"/>
  <c r="I35"/>
  <c r="J35"/>
  <c r="AC39"/>
  <c r="AF39"/>
  <c r="AC71"/>
  <c r="AF71"/>
  <c r="AA87"/>
  <c r="AC79"/>
  <c r="AF79"/>
  <c r="S114"/>
  <c r="T114"/>
  <c r="T111"/>
  <c r="AE111"/>
  <c r="D129"/>
  <c r="AE129"/>
  <c r="I36"/>
  <c r="J36"/>
  <c r="AA17"/>
  <c r="K21"/>
  <c r="E36"/>
  <c r="F36"/>
  <c r="J128"/>
  <c r="J126"/>
  <c r="J124"/>
  <c r="J122"/>
  <c r="J110"/>
  <c r="J113"/>
  <c r="J106"/>
  <c r="J104"/>
  <c r="J102"/>
  <c r="J100"/>
  <c r="J99"/>
  <c r="J97"/>
  <c r="J95"/>
  <c r="J93"/>
  <c r="J91"/>
  <c r="J89"/>
  <c r="J85"/>
  <c r="J83"/>
  <c r="J81"/>
  <c r="J79"/>
  <c r="J77"/>
  <c r="J75"/>
  <c r="J76"/>
  <c r="J46"/>
  <c r="J44"/>
  <c r="J42"/>
  <c r="J133"/>
  <c r="J111"/>
  <c r="J105"/>
  <c r="J103"/>
  <c r="J84"/>
  <c r="J82"/>
  <c r="J73"/>
  <c r="J71"/>
  <c r="J68"/>
  <c r="J65"/>
  <c r="J63"/>
  <c r="J61"/>
  <c r="J59"/>
  <c r="J57"/>
  <c r="J55"/>
  <c r="J53"/>
  <c r="J52"/>
  <c r="J50"/>
  <c r="J48"/>
  <c r="J34"/>
  <c r="J33"/>
  <c r="J32"/>
  <c r="J31"/>
  <c r="J30"/>
  <c r="J29"/>
  <c r="J28"/>
  <c r="J19"/>
  <c r="Z128"/>
  <c r="Z126"/>
  <c r="Z124"/>
  <c r="Z122"/>
  <c r="Z110"/>
  <c r="Z106"/>
  <c r="Z113"/>
  <c r="Z104"/>
  <c r="Z102"/>
  <c r="Z100"/>
  <c r="Z99"/>
  <c r="Z97"/>
  <c r="Z95"/>
  <c r="Z93"/>
  <c r="Z91"/>
  <c r="Z89"/>
  <c r="Z85"/>
  <c r="Z83"/>
  <c r="Z81"/>
  <c r="Z79"/>
  <c r="Z77"/>
  <c r="Z75"/>
  <c r="Z86"/>
  <c r="Z80"/>
  <c r="Z44"/>
  <c r="Z42"/>
  <c r="Z133"/>
  <c r="Z105"/>
  <c r="Z103"/>
  <c r="Z78"/>
  <c r="Z73"/>
  <c r="Z71"/>
  <c r="Z68"/>
  <c r="Z65"/>
  <c r="Z63"/>
  <c r="Z61"/>
  <c r="Z59"/>
  <c r="Z57"/>
  <c r="Z55"/>
  <c r="Z53"/>
  <c r="Z50"/>
  <c r="Z48"/>
  <c r="Z40"/>
  <c r="Z39"/>
  <c r="Z38"/>
  <c r="Z26"/>
  <c r="Z25"/>
  <c r="Z24"/>
  <c r="Z23"/>
  <c r="Z22"/>
  <c r="AC93"/>
  <c r="AF93"/>
  <c r="H113"/>
  <c r="H106"/>
  <c r="H104"/>
  <c r="H102"/>
  <c r="H100"/>
  <c r="H99"/>
  <c r="H97"/>
  <c r="H95"/>
  <c r="H93"/>
  <c r="H91"/>
  <c r="H89"/>
  <c r="H127"/>
  <c r="H125"/>
  <c r="H123"/>
  <c r="H121"/>
  <c r="H114"/>
  <c r="H111"/>
  <c r="H107"/>
  <c r="H133"/>
  <c r="H128"/>
  <c r="H126"/>
  <c r="H124"/>
  <c r="H122"/>
  <c r="H105"/>
  <c r="H103"/>
  <c r="H85"/>
  <c r="H82"/>
  <c r="H79"/>
  <c r="H73"/>
  <c r="H71"/>
  <c r="H68"/>
  <c r="H65"/>
  <c r="H63"/>
  <c r="H61"/>
  <c r="H59"/>
  <c r="H57"/>
  <c r="H55"/>
  <c r="H53"/>
  <c r="H52"/>
  <c r="H50"/>
  <c r="H48"/>
  <c r="H112"/>
  <c r="H86"/>
  <c r="H80"/>
  <c r="H77"/>
  <c r="H45"/>
  <c r="H43"/>
  <c r="X113"/>
  <c r="X104"/>
  <c r="X102"/>
  <c r="X100"/>
  <c r="X99"/>
  <c r="X97"/>
  <c r="X95"/>
  <c r="X93"/>
  <c r="X91"/>
  <c r="X89"/>
  <c r="X127"/>
  <c r="X125"/>
  <c r="X123"/>
  <c r="X121"/>
  <c r="X107"/>
  <c r="X84"/>
  <c r="X133"/>
  <c r="X128"/>
  <c r="X126"/>
  <c r="X124"/>
  <c r="X122"/>
  <c r="X105"/>
  <c r="X103"/>
  <c r="X83"/>
  <c r="X78"/>
  <c r="X75"/>
  <c r="X73"/>
  <c r="X71"/>
  <c r="X68"/>
  <c r="X65"/>
  <c r="X63"/>
  <c r="X61"/>
  <c r="X59"/>
  <c r="X57"/>
  <c r="X55"/>
  <c r="X53"/>
  <c r="X50"/>
  <c r="X48"/>
  <c r="X40"/>
  <c r="X39"/>
  <c r="X38"/>
  <c r="X112"/>
  <c r="X81"/>
  <c r="X76"/>
  <c r="X45"/>
  <c r="X43"/>
  <c r="F127"/>
  <c r="F125"/>
  <c r="F123"/>
  <c r="F121"/>
  <c r="F111"/>
  <c r="F107"/>
  <c r="F133"/>
  <c r="F112"/>
  <c r="F105"/>
  <c r="F103"/>
  <c r="F98"/>
  <c r="F96"/>
  <c r="F94"/>
  <c r="F92"/>
  <c r="F90"/>
  <c r="F88"/>
  <c r="F86"/>
  <c r="F84"/>
  <c r="F82"/>
  <c r="F80"/>
  <c r="F78"/>
  <c r="F76"/>
  <c r="F129"/>
  <c r="F113"/>
  <c r="F106"/>
  <c r="F77"/>
  <c r="F45"/>
  <c r="F43"/>
  <c r="F110"/>
  <c r="F100"/>
  <c r="F99"/>
  <c r="F97"/>
  <c r="F95"/>
  <c r="F93"/>
  <c r="F91"/>
  <c r="F89"/>
  <c r="F83"/>
  <c r="F75"/>
  <c r="F74"/>
  <c r="F72"/>
  <c r="F66"/>
  <c r="F64"/>
  <c r="F62"/>
  <c r="F60"/>
  <c r="F58"/>
  <c r="F56"/>
  <c r="F54"/>
  <c r="F51"/>
  <c r="F49"/>
  <c r="F47"/>
  <c r="F40"/>
  <c r="F39"/>
  <c r="F38"/>
  <c r="F27"/>
  <c r="F26"/>
  <c r="F25"/>
  <c r="F24"/>
  <c r="F23"/>
  <c r="F22"/>
  <c r="N127"/>
  <c r="N125"/>
  <c r="N123"/>
  <c r="N121"/>
  <c r="N107"/>
  <c r="N133"/>
  <c r="N112"/>
  <c r="N105"/>
  <c r="N103"/>
  <c r="N98"/>
  <c r="N96"/>
  <c r="N94"/>
  <c r="N92"/>
  <c r="N90"/>
  <c r="N88"/>
  <c r="N86"/>
  <c r="N82"/>
  <c r="N80"/>
  <c r="N78"/>
  <c r="N76"/>
  <c r="N83"/>
  <c r="N75"/>
  <c r="N45"/>
  <c r="N43"/>
  <c r="N128"/>
  <c r="N126"/>
  <c r="N124"/>
  <c r="N122"/>
  <c r="N104"/>
  <c r="N102"/>
  <c r="N81"/>
  <c r="N74"/>
  <c r="N72"/>
  <c r="N66"/>
  <c r="N64"/>
  <c r="N62"/>
  <c r="N60"/>
  <c r="N58"/>
  <c r="N56"/>
  <c r="N54"/>
  <c r="N51"/>
  <c r="N49"/>
  <c r="N47"/>
  <c r="N40"/>
  <c r="N39"/>
  <c r="N38"/>
  <c r="N26"/>
  <c r="N25"/>
  <c r="N24"/>
  <c r="N23"/>
  <c r="N22"/>
  <c r="V127"/>
  <c r="V125"/>
  <c r="V123"/>
  <c r="V121"/>
  <c r="V107"/>
  <c r="V133"/>
  <c r="V112"/>
  <c r="V105"/>
  <c r="V103"/>
  <c r="V98"/>
  <c r="V96"/>
  <c r="V94"/>
  <c r="V92"/>
  <c r="V90"/>
  <c r="V88"/>
  <c r="V86"/>
  <c r="V82"/>
  <c r="V80"/>
  <c r="V78"/>
  <c r="V76"/>
  <c r="V129"/>
  <c r="V113"/>
  <c r="V106"/>
  <c r="V81"/>
  <c r="V45"/>
  <c r="V43"/>
  <c r="V110"/>
  <c r="V100"/>
  <c r="V99"/>
  <c r="V97"/>
  <c r="V95"/>
  <c r="V93"/>
  <c r="V91"/>
  <c r="V89"/>
  <c r="V85"/>
  <c r="V79"/>
  <c r="V74"/>
  <c r="V72"/>
  <c r="V66"/>
  <c r="V64"/>
  <c r="V62"/>
  <c r="V60"/>
  <c r="V58"/>
  <c r="V56"/>
  <c r="V54"/>
  <c r="V51"/>
  <c r="V49"/>
  <c r="V47"/>
  <c r="V34"/>
  <c r="V33"/>
  <c r="V32"/>
  <c r="V31"/>
  <c r="V30"/>
  <c r="V29"/>
  <c r="V28"/>
  <c r="V19"/>
  <c r="AF43"/>
  <c r="AC43"/>
  <c r="AF45"/>
  <c r="AC45"/>
  <c r="T70"/>
  <c r="AC89"/>
  <c r="AF89"/>
  <c r="AC97"/>
  <c r="AF97"/>
  <c r="J17"/>
  <c r="O21"/>
  <c r="J23"/>
  <c r="J24"/>
  <c r="Z29"/>
  <c r="Z30"/>
  <c r="Z33"/>
  <c r="J41"/>
  <c r="J49"/>
  <c r="R51"/>
  <c r="R72"/>
  <c r="Z98"/>
  <c r="Z101"/>
  <c r="Z125"/>
  <c r="J127"/>
  <c r="R133"/>
  <c r="Q16"/>
  <c r="W16"/>
  <c r="Z19"/>
  <c r="C21"/>
  <c r="H22"/>
  <c r="H23"/>
  <c r="H24"/>
  <c r="H26"/>
  <c r="H28"/>
  <c r="AA12"/>
  <c r="AF7"/>
  <c r="AE12"/>
  <c r="E16"/>
  <c r="U16"/>
  <c r="H17"/>
  <c r="X17"/>
  <c r="H19"/>
  <c r="X19"/>
  <c r="G21"/>
  <c r="W21"/>
  <c r="W27"/>
  <c r="F28"/>
  <c r="F29"/>
  <c r="F30"/>
  <c r="F31"/>
  <c r="F32"/>
  <c r="F33"/>
  <c r="F34"/>
  <c r="H38"/>
  <c r="V38"/>
  <c r="AF38"/>
  <c r="H40"/>
  <c r="V40"/>
  <c r="AF40"/>
  <c r="H41"/>
  <c r="M130"/>
  <c r="N130"/>
  <c r="V41"/>
  <c r="AA41"/>
  <c r="H42"/>
  <c r="X42"/>
  <c r="H44"/>
  <c r="X44"/>
  <c r="H46"/>
  <c r="AF46"/>
  <c r="X47"/>
  <c r="P49"/>
  <c r="Z49"/>
  <c r="N50"/>
  <c r="J51"/>
  <c r="Z51"/>
  <c r="N52"/>
  <c r="P54"/>
  <c r="P56"/>
  <c r="P58"/>
  <c r="P60"/>
  <c r="P62"/>
  <c r="P64"/>
  <c r="P66"/>
  <c r="F68"/>
  <c r="V68"/>
  <c r="AF68"/>
  <c r="AE70"/>
  <c r="N71"/>
  <c r="J72"/>
  <c r="Z72"/>
  <c r="N73"/>
  <c r="J74"/>
  <c r="Z74"/>
  <c r="H75"/>
  <c r="Z76"/>
  <c r="AF77"/>
  <c r="J78"/>
  <c r="N79"/>
  <c r="P81"/>
  <c r="P82"/>
  <c r="N84"/>
  <c r="V84"/>
  <c r="X85"/>
  <c r="J86"/>
  <c r="X88"/>
  <c r="J90"/>
  <c r="N91"/>
  <c r="H92"/>
  <c r="Z94"/>
  <c r="X96"/>
  <c r="J98"/>
  <c r="N99"/>
  <c r="N100"/>
  <c r="AE101"/>
  <c r="P101"/>
  <c r="F102"/>
  <c r="F104"/>
  <c r="H110"/>
  <c r="N111"/>
  <c r="Z112"/>
  <c r="V114"/>
  <c r="J121"/>
  <c r="Z123"/>
  <c r="P124"/>
  <c r="J125"/>
  <c r="Z127"/>
  <c r="R128"/>
  <c r="R126"/>
  <c r="R124"/>
  <c r="R122"/>
  <c r="R110"/>
  <c r="R113"/>
  <c r="R106"/>
  <c r="R104"/>
  <c r="R102"/>
  <c r="R100"/>
  <c r="R99"/>
  <c r="R97"/>
  <c r="R95"/>
  <c r="R93"/>
  <c r="R91"/>
  <c r="R89"/>
  <c r="R85"/>
  <c r="R84"/>
  <c r="R83"/>
  <c r="R81"/>
  <c r="R79"/>
  <c r="R77"/>
  <c r="R75"/>
  <c r="R112"/>
  <c r="R82"/>
  <c r="R44"/>
  <c r="R42"/>
  <c r="R129"/>
  <c r="R127"/>
  <c r="R125"/>
  <c r="R123"/>
  <c r="R121"/>
  <c r="R107"/>
  <c r="R98"/>
  <c r="R96"/>
  <c r="R94"/>
  <c r="R92"/>
  <c r="R90"/>
  <c r="R88"/>
  <c r="R86"/>
  <c r="R80"/>
  <c r="R73"/>
  <c r="R71"/>
  <c r="R68"/>
  <c r="R65"/>
  <c r="R63"/>
  <c r="R61"/>
  <c r="R59"/>
  <c r="R57"/>
  <c r="R55"/>
  <c r="R53"/>
  <c r="R50"/>
  <c r="R48"/>
  <c r="AF19"/>
  <c r="F87"/>
  <c r="P113"/>
  <c r="P106"/>
  <c r="P104"/>
  <c r="P102"/>
  <c r="P100"/>
  <c r="P99"/>
  <c r="P97"/>
  <c r="P95"/>
  <c r="P93"/>
  <c r="P91"/>
  <c r="P89"/>
  <c r="P127"/>
  <c r="P125"/>
  <c r="P123"/>
  <c r="P121"/>
  <c r="P107"/>
  <c r="P110"/>
  <c r="P98"/>
  <c r="P96"/>
  <c r="P94"/>
  <c r="P92"/>
  <c r="P90"/>
  <c r="P88"/>
  <c r="P86"/>
  <c r="P80"/>
  <c r="P77"/>
  <c r="P73"/>
  <c r="P71"/>
  <c r="P68"/>
  <c r="P65"/>
  <c r="P63"/>
  <c r="P61"/>
  <c r="P59"/>
  <c r="P57"/>
  <c r="P55"/>
  <c r="P53"/>
  <c r="P50"/>
  <c r="P48"/>
  <c r="P83"/>
  <c r="P78"/>
  <c r="P75"/>
  <c r="P45"/>
  <c r="P43"/>
  <c r="W130"/>
  <c r="X130"/>
  <c r="X41"/>
  <c r="O130"/>
  <c r="P130"/>
  <c r="P70"/>
  <c r="AF76"/>
  <c r="AC76"/>
  <c r="AB85"/>
  <c r="AC85"/>
  <c r="AC91"/>
  <c r="AF91"/>
  <c r="AC100"/>
  <c r="AF100"/>
  <c r="AF11"/>
  <c r="Z17"/>
  <c r="J21"/>
  <c r="Z21"/>
  <c r="J22"/>
  <c r="J25"/>
  <c r="J26"/>
  <c r="Z28"/>
  <c r="Z31"/>
  <c r="Z32"/>
  <c r="Z34"/>
  <c r="E130"/>
  <c r="F130"/>
  <c r="AE41"/>
  <c r="R47"/>
  <c r="Z70"/>
  <c r="R74"/>
  <c r="J80"/>
  <c r="Z82"/>
  <c r="Z90"/>
  <c r="J94"/>
  <c r="R111"/>
  <c r="J112"/>
  <c r="Z114"/>
  <c r="Z121"/>
  <c r="J123"/>
  <c r="G16"/>
  <c r="S21"/>
  <c r="H25"/>
  <c r="G27"/>
  <c r="Y27"/>
  <c r="X28"/>
  <c r="H29"/>
  <c r="X29"/>
  <c r="H30"/>
  <c r="X30"/>
  <c r="H31"/>
  <c r="X31"/>
  <c r="H32"/>
  <c r="X32"/>
  <c r="H33"/>
  <c r="X33"/>
  <c r="H34"/>
  <c r="X34"/>
  <c r="J38"/>
  <c r="J40"/>
  <c r="N41"/>
  <c r="N42"/>
  <c r="R43"/>
  <c r="N44"/>
  <c r="R45"/>
  <c r="P47"/>
  <c r="Z47"/>
  <c r="N48"/>
  <c r="H49"/>
  <c r="R49"/>
  <c r="P51"/>
  <c r="Z52"/>
  <c r="F53"/>
  <c r="V53"/>
  <c r="AF53"/>
  <c r="R54"/>
  <c r="F55"/>
  <c r="V55"/>
  <c r="AF55"/>
  <c r="R56"/>
  <c r="F57"/>
  <c r="V57"/>
  <c r="AF57"/>
  <c r="R58"/>
  <c r="F59"/>
  <c r="V59"/>
  <c r="AF59"/>
  <c r="R60"/>
  <c r="F61"/>
  <c r="V61"/>
  <c r="AF61"/>
  <c r="R62"/>
  <c r="F63"/>
  <c r="V63"/>
  <c r="AF63"/>
  <c r="R64"/>
  <c r="F65"/>
  <c r="V65"/>
  <c r="AF65"/>
  <c r="R66"/>
  <c r="J70"/>
  <c r="P72"/>
  <c r="P74"/>
  <c r="H76"/>
  <c r="N77"/>
  <c r="R78"/>
  <c r="P79"/>
  <c r="X80"/>
  <c r="AF81"/>
  <c r="X82"/>
  <c r="V83"/>
  <c r="P84"/>
  <c r="F85"/>
  <c r="Z88"/>
  <c r="X90"/>
  <c r="J92"/>
  <c r="N93"/>
  <c r="H94"/>
  <c r="Z96"/>
  <c r="X98"/>
  <c r="F101"/>
  <c r="R101"/>
  <c r="N106"/>
  <c r="J107"/>
  <c r="N110"/>
  <c r="X114"/>
  <c r="N113"/>
  <c r="N114"/>
  <c r="F122"/>
  <c r="V124"/>
  <c r="F126"/>
  <c r="V128"/>
  <c r="Z129"/>
  <c r="P133"/>
  <c r="D133"/>
  <c r="D112"/>
  <c r="D105"/>
  <c r="D103"/>
  <c r="D98"/>
  <c r="D96"/>
  <c r="D94"/>
  <c r="D92"/>
  <c r="D90"/>
  <c r="D88"/>
  <c r="D128"/>
  <c r="D126"/>
  <c r="D124"/>
  <c r="D122"/>
  <c r="D114"/>
  <c r="D110"/>
  <c r="L133"/>
  <c r="L112"/>
  <c r="L105"/>
  <c r="L103"/>
  <c r="L98"/>
  <c r="L96"/>
  <c r="L94"/>
  <c r="L92"/>
  <c r="L90"/>
  <c r="L88"/>
  <c r="L128"/>
  <c r="L126"/>
  <c r="L124"/>
  <c r="L122"/>
  <c r="L114"/>
  <c r="L110"/>
  <c r="L84"/>
  <c r="T133"/>
  <c r="T112"/>
  <c r="T105"/>
  <c r="T103"/>
  <c r="T98"/>
  <c r="T96"/>
  <c r="T94"/>
  <c r="T92"/>
  <c r="T90"/>
  <c r="T88"/>
  <c r="T128"/>
  <c r="T126"/>
  <c r="T124"/>
  <c r="T122"/>
  <c r="T110"/>
  <c r="AF80"/>
  <c r="AF86"/>
  <c r="D42"/>
  <c r="L42"/>
  <c r="T42"/>
  <c r="D44"/>
  <c r="L44"/>
  <c r="T44"/>
  <c r="D46"/>
  <c r="L46"/>
  <c r="AB51"/>
  <c r="P52"/>
  <c r="T52"/>
  <c r="X52"/>
  <c r="AB54"/>
  <c r="AB62"/>
  <c r="D70"/>
  <c r="AB72"/>
  <c r="L76"/>
  <c r="T77"/>
  <c r="D78"/>
  <c r="L79"/>
  <c r="D81"/>
  <c r="T82"/>
  <c r="Z84"/>
  <c r="L85"/>
  <c r="N87"/>
  <c r="H101"/>
  <c r="X101"/>
  <c r="L106"/>
  <c r="P111"/>
  <c r="V111"/>
  <c r="AA111"/>
  <c r="AA114"/>
  <c r="L113"/>
  <c r="H129"/>
  <c r="X129"/>
  <c r="AF74"/>
  <c r="AF82"/>
  <c r="AC102"/>
  <c r="AF107"/>
  <c r="AC107"/>
  <c r="AF121"/>
  <c r="AC121"/>
  <c r="AF123"/>
  <c r="AC123"/>
  <c r="AF125"/>
  <c r="AB125"/>
  <c r="AC125"/>
  <c r="AF127"/>
  <c r="AC127"/>
  <c r="C130"/>
  <c r="K130"/>
  <c r="L130"/>
  <c r="D51"/>
  <c r="L51"/>
  <c r="T51"/>
  <c r="AA52"/>
  <c r="AA70"/>
  <c r="AE52"/>
  <c r="D54"/>
  <c r="L54"/>
  <c r="T54"/>
  <c r="D56"/>
  <c r="L56"/>
  <c r="T56"/>
  <c r="D58"/>
  <c r="L58"/>
  <c r="T58"/>
  <c r="D60"/>
  <c r="L60"/>
  <c r="T60"/>
  <c r="D62"/>
  <c r="L62"/>
  <c r="T62"/>
  <c r="D64"/>
  <c r="L64"/>
  <c r="T64"/>
  <c r="D66"/>
  <c r="L66"/>
  <c r="T66"/>
  <c r="D72"/>
  <c r="L72"/>
  <c r="T72"/>
  <c r="D74"/>
  <c r="L74"/>
  <c r="T74"/>
  <c r="D75"/>
  <c r="T76"/>
  <c r="L78"/>
  <c r="T79"/>
  <c r="D80"/>
  <c r="L81"/>
  <c r="D83"/>
  <c r="Z87"/>
  <c r="T85"/>
  <c r="D86"/>
  <c r="R87"/>
  <c r="AA101"/>
  <c r="D89"/>
  <c r="T89"/>
  <c r="D91"/>
  <c r="T91"/>
  <c r="D93"/>
  <c r="T93"/>
  <c r="D95"/>
  <c r="T95"/>
  <c r="D97"/>
  <c r="T97"/>
  <c r="D99"/>
  <c r="T99"/>
  <c r="D100"/>
  <c r="T100"/>
  <c r="L101"/>
  <c r="L102"/>
  <c r="L104"/>
  <c r="L107"/>
  <c r="D111"/>
  <c r="P114"/>
  <c r="Z111"/>
  <c r="L121"/>
  <c r="L123"/>
  <c r="L125"/>
  <c r="L127"/>
  <c r="L129"/>
  <c r="AA129"/>
  <c r="AF135"/>
  <c r="AF88"/>
  <c r="AB92"/>
  <c r="D101"/>
  <c r="T27"/>
  <c r="S35"/>
  <c r="T35"/>
  <c r="N27"/>
  <c r="M35"/>
  <c r="K35"/>
  <c r="L35"/>
  <c r="L27"/>
  <c r="U35"/>
  <c r="V27"/>
  <c r="AF70"/>
  <c r="AB70"/>
  <c r="AC70"/>
  <c r="AB114"/>
  <c r="AC114"/>
  <c r="AB112"/>
  <c r="AB105"/>
  <c r="AB110"/>
  <c r="AB126"/>
  <c r="AB122"/>
  <c r="AB97"/>
  <c r="AB89"/>
  <c r="AB75"/>
  <c r="AB48"/>
  <c r="AF12"/>
  <c r="AB99"/>
  <c r="AB91"/>
  <c r="AB68"/>
  <c r="AB46"/>
  <c r="AB44"/>
  <c r="AB42"/>
  <c r="AB113"/>
  <c r="AB106"/>
  <c r="AA16"/>
  <c r="AB100"/>
  <c r="AB40"/>
  <c r="AB38"/>
  <c r="AB128"/>
  <c r="AB124"/>
  <c r="AB65"/>
  <c r="AB61"/>
  <c r="AB57"/>
  <c r="AB53"/>
  <c r="AC12"/>
  <c r="AB93"/>
  <c r="AB83"/>
  <c r="AB63"/>
  <c r="AB59"/>
  <c r="AB55"/>
  <c r="AB81"/>
  <c r="X16"/>
  <c r="AF17"/>
  <c r="AB17"/>
  <c r="AC17"/>
  <c r="AD17"/>
  <c r="AA21"/>
  <c r="R21"/>
  <c r="Q36"/>
  <c r="R36"/>
  <c r="D130"/>
  <c r="H16"/>
  <c r="K36"/>
  <c r="L21"/>
  <c r="AC111"/>
  <c r="AD111"/>
  <c r="AF111"/>
  <c r="AB111"/>
  <c r="S36"/>
  <c r="T21"/>
  <c r="X21"/>
  <c r="C36"/>
  <c r="AE21"/>
  <c r="D21"/>
  <c r="O36"/>
  <c r="P21"/>
  <c r="AD100"/>
  <c r="AD93"/>
  <c r="AB71"/>
  <c r="AD25"/>
  <c r="AB23"/>
  <c r="AD29"/>
  <c r="AD34"/>
  <c r="AB32"/>
  <c r="AB95"/>
  <c r="AB94"/>
  <c r="AB123"/>
  <c r="AD102"/>
  <c r="AE114"/>
  <c r="AF114"/>
  <c r="AB104"/>
  <c r="AB56"/>
  <c r="AB86"/>
  <c r="AD85"/>
  <c r="AE87"/>
  <c r="AF87"/>
  <c r="AD89"/>
  <c r="AB79"/>
  <c r="AD71"/>
  <c r="AB25"/>
  <c r="AD23"/>
  <c r="AD73"/>
  <c r="AD32"/>
  <c r="AB30"/>
  <c r="I37"/>
  <c r="AB133"/>
  <c r="AB96"/>
  <c r="G130"/>
  <c r="H130"/>
  <c r="AD123"/>
  <c r="AB121"/>
  <c r="AB66"/>
  <c r="AB58"/>
  <c r="AB47"/>
  <c r="AD91"/>
  <c r="AB76"/>
  <c r="AD45"/>
  <c r="AB43"/>
  <c r="AD79"/>
  <c r="AD39"/>
  <c r="AB26"/>
  <c r="AB24"/>
  <c r="AB22"/>
  <c r="AB102"/>
  <c r="AB73"/>
  <c r="AD30"/>
  <c r="AB28"/>
  <c r="AD95"/>
  <c r="AB78"/>
  <c r="AD50"/>
  <c r="AB33"/>
  <c r="G35"/>
  <c r="AE27"/>
  <c r="H27"/>
  <c r="AA27"/>
  <c r="AA130"/>
  <c r="AF41"/>
  <c r="AB41"/>
  <c r="AC41"/>
  <c r="AD41"/>
  <c r="V16"/>
  <c r="Z27"/>
  <c r="Y35"/>
  <c r="G36"/>
  <c r="H36"/>
  <c r="H21"/>
  <c r="AF129"/>
  <c r="AB129"/>
  <c r="AC129"/>
  <c r="AD129"/>
  <c r="AF101"/>
  <c r="AB101"/>
  <c r="AC101"/>
  <c r="AD101"/>
  <c r="AF52"/>
  <c r="AB52"/>
  <c r="AC52"/>
  <c r="AD52"/>
  <c r="X27"/>
  <c r="W35"/>
  <c r="X35"/>
  <c r="E37"/>
  <c r="F16"/>
  <c r="AE16"/>
  <c r="R16"/>
  <c r="AC87"/>
  <c r="AD87"/>
  <c r="AB87"/>
  <c r="AF84"/>
  <c r="AB84"/>
  <c r="AC84"/>
  <c r="AD84"/>
  <c r="AD127"/>
  <c r="AD107"/>
  <c r="AD31"/>
  <c r="AB103"/>
  <c r="AB88"/>
  <c r="AD125"/>
  <c r="AB74"/>
  <c r="AB64"/>
  <c r="AB45"/>
  <c r="AB98"/>
  <c r="AB90"/>
  <c r="AB127"/>
  <c r="AD121"/>
  <c r="AB107"/>
  <c r="AB82"/>
  <c r="AB77"/>
  <c r="AB60"/>
  <c r="AB49"/>
  <c r="AB80"/>
  <c r="AD76"/>
  <c r="AB19"/>
  <c r="AD97"/>
  <c r="S130"/>
  <c r="T130"/>
  <c r="AD43"/>
  <c r="AB39"/>
  <c r="AD26"/>
  <c r="AD24"/>
  <c r="AD22"/>
  <c r="AB29"/>
  <c r="AB34"/>
  <c r="AD28"/>
  <c r="AD78"/>
  <c r="AB50"/>
  <c r="AD33"/>
  <c r="AB31"/>
  <c r="W36"/>
  <c r="X36"/>
  <c r="AD114"/>
  <c r="V35"/>
  <c r="U36"/>
  <c r="N35"/>
  <c r="M36"/>
  <c r="E116"/>
  <c r="F37"/>
  <c r="AC16"/>
  <c r="AD16"/>
  <c r="AA143"/>
  <c r="AF16"/>
  <c r="AB16"/>
  <c r="J37"/>
  <c r="I116"/>
  <c r="P36"/>
  <c r="O37"/>
  <c r="L36"/>
  <c r="K37"/>
  <c r="Z35"/>
  <c r="Y36"/>
  <c r="AF27"/>
  <c r="AB27"/>
  <c r="AC27"/>
  <c r="AD27"/>
  <c r="AA35"/>
  <c r="AA36"/>
  <c r="D36"/>
  <c r="C37"/>
  <c r="T36"/>
  <c r="S37"/>
  <c r="AB21"/>
  <c r="AC21"/>
  <c r="AD21"/>
  <c r="AF21"/>
  <c r="AD98"/>
  <c r="AD90"/>
  <c r="AD92"/>
  <c r="AD66"/>
  <c r="AD64"/>
  <c r="AD62"/>
  <c r="AD56"/>
  <c r="AD96"/>
  <c r="AD88"/>
  <c r="AD86"/>
  <c r="AD74"/>
  <c r="AD60"/>
  <c r="AD58"/>
  <c r="AD54"/>
  <c r="AD49"/>
  <c r="AD51"/>
  <c r="AD94"/>
  <c r="AD72"/>
  <c r="AD19"/>
  <c r="AD82"/>
  <c r="AD57"/>
  <c r="AD81"/>
  <c r="AD83"/>
  <c r="AD128"/>
  <c r="AD61"/>
  <c r="AD122"/>
  <c r="AD40"/>
  <c r="AD103"/>
  <c r="AD110"/>
  <c r="AD65"/>
  <c r="AD55"/>
  <c r="AD63"/>
  <c r="AD126"/>
  <c r="AD48"/>
  <c r="AD124"/>
  <c r="AD99"/>
  <c r="AD42"/>
  <c r="AD112"/>
  <c r="AD59"/>
  <c r="AD75"/>
  <c r="AD46"/>
  <c r="AD68"/>
  <c r="AD106"/>
  <c r="AD80"/>
  <c r="AD38"/>
  <c r="AD104"/>
  <c r="AD44"/>
  <c r="AD47"/>
  <c r="AD133"/>
  <c r="AD53"/>
  <c r="AD77"/>
  <c r="AD105"/>
  <c r="AD113"/>
  <c r="W37"/>
  <c r="AD70"/>
  <c r="AC130"/>
  <c r="AD130"/>
  <c r="AB130"/>
  <c r="AA139"/>
  <c r="H35"/>
  <c r="AE35"/>
  <c r="AE130"/>
  <c r="AF130"/>
  <c r="Q37"/>
  <c r="G37"/>
  <c r="N36"/>
  <c r="M37"/>
  <c r="V36"/>
  <c r="U37"/>
  <c r="AB36"/>
  <c r="AC36"/>
  <c r="AD36"/>
  <c r="AA37"/>
  <c r="W116"/>
  <c r="X37"/>
  <c r="R37"/>
  <c r="Q116"/>
  <c r="K116"/>
  <c r="L37"/>
  <c r="J116"/>
  <c r="I120"/>
  <c r="F116"/>
  <c r="E120"/>
  <c r="C116"/>
  <c r="AE37"/>
  <c r="D37"/>
  <c r="AF35"/>
  <c r="AB35"/>
  <c r="AC35"/>
  <c r="AD35"/>
  <c r="Z36"/>
  <c r="Y37"/>
  <c r="O116"/>
  <c r="P37"/>
  <c r="G116"/>
  <c r="H37"/>
  <c r="S116"/>
  <c r="T37"/>
  <c r="AE36"/>
  <c r="AF36"/>
  <c r="N37"/>
  <c r="M116"/>
  <c r="V37"/>
  <c r="U116"/>
  <c r="O120"/>
  <c r="P116"/>
  <c r="K120"/>
  <c r="L116"/>
  <c r="F120"/>
  <c r="E131"/>
  <c r="S120"/>
  <c r="T116"/>
  <c r="G120"/>
  <c r="H116"/>
  <c r="C120"/>
  <c r="D116"/>
  <c r="W120"/>
  <c r="X116"/>
  <c r="Z37"/>
  <c r="Y116"/>
  <c r="J120"/>
  <c r="I131"/>
  <c r="R116"/>
  <c r="Q120"/>
  <c r="AA116"/>
  <c r="AC37"/>
  <c r="AD37"/>
  <c r="AB37"/>
  <c r="AF37"/>
  <c r="U120"/>
  <c r="V116"/>
  <c r="N116"/>
  <c r="M120"/>
  <c r="AE116"/>
  <c r="T120"/>
  <c r="S131"/>
  <c r="I137"/>
  <c r="J137"/>
  <c r="J131"/>
  <c r="Z116"/>
  <c r="Y120"/>
  <c r="G131"/>
  <c r="H120"/>
  <c r="K131"/>
  <c r="L120"/>
  <c r="R120"/>
  <c r="Q131"/>
  <c r="AE120"/>
  <c r="D120"/>
  <c r="C131"/>
  <c r="O131"/>
  <c r="P120"/>
  <c r="AA120"/>
  <c r="AB116"/>
  <c r="AC116"/>
  <c r="AD116"/>
  <c r="AF116"/>
  <c r="W131"/>
  <c r="X120"/>
  <c r="E137"/>
  <c r="F137"/>
  <c r="F131"/>
  <c r="U131"/>
  <c r="V120"/>
  <c r="M131"/>
  <c r="N120"/>
  <c r="G137"/>
  <c r="H137"/>
  <c r="H131"/>
  <c r="W137"/>
  <c r="X137"/>
  <c r="X131"/>
  <c r="AC120"/>
  <c r="AD120"/>
  <c r="AF120"/>
  <c r="AA131"/>
  <c r="AB120"/>
  <c r="Q137"/>
  <c r="R137"/>
  <c r="R131"/>
  <c r="S137"/>
  <c r="T137"/>
  <c r="T131"/>
  <c r="C137"/>
  <c r="D131"/>
  <c r="K137"/>
  <c r="L137"/>
  <c r="L131"/>
  <c r="O137"/>
  <c r="P137"/>
  <c r="P131"/>
  <c r="Z120"/>
  <c r="Y131"/>
  <c r="AE131"/>
  <c r="U137"/>
  <c r="V137"/>
  <c r="V131"/>
  <c r="N131"/>
  <c r="M137"/>
  <c r="N137"/>
  <c r="AA137"/>
  <c r="AF131"/>
  <c r="AB131"/>
  <c r="AC131"/>
  <c r="AD131"/>
  <c r="Y137"/>
  <c r="Z137"/>
  <c r="Z131"/>
  <c r="D137"/>
  <c r="C139"/>
  <c r="E139"/>
  <c r="G139"/>
  <c r="I139"/>
  <c r="K139"/>
  <c r="M139"/>
  <c r="O139"/>
  <c r="Q139"/>
  <c r="S139"/>
  <c r="U139"/>
  <c r="W139"/>
  <c r="Y139"/>
  <c r="AF137"/>
  <c r="AB137"/>
  <c r="AC137"/>
  <c r="AD137"/>
  <c r="AE137"/>
  <c r="Q5" i="22"/>
  <c r="Q6"/>
  <c r="Q7"/>
  <c r="Q8"/>
  <c r="Q9"/>
  <c r="Q10"/>
  <c r="Q11"/>
  <c r="Q12"/>
  <c r="Q13"/>
  <c r="Q14"/>
  <c r="Q15"/>
  <c r="Q16"/>
  <c r="Q17"/>
  <c r="Q18"/>
  <c r="Q19"/>
  <c r="Q20"/>
  <c r="Q21"/>
  <c r="Q22"/>
  <c r="Q4"/>
  <c r="Q23"/>
  <c r="K23"/>
  <c r="E23"/>
  <c r="F23"/>
  <c r="G23"/>
  <c r="H23"/>
  <c r="I23"/>
  <c r="J23"/>
  <c r="L23"/>
  <c r="M23"/>
  <c r="N23"/>
  <c r="O23"/>
  <c r="P23"/>
  <c r="D23"/>
  <c r="Y151" i="25"/>
  <c r="Y149"/>
  <c r="Y147"/>
  <c r="Y134"/>
  <c r="Y133"/>
  <c r="Y132"/>
  <c r="Y130"/>
  <c r="Y42"/>
  <c r="Y40"/>
  <c r="Y39"/>
  <c r="Y38"/>
  <c r="Y34"/>
  <c r="Y33"/>
  <c r="Y32"/>
  <c r="Y31"/>
  <c r="Y30"/>
  <c r="Y29"/>
  <c r="Y28"/>
  <c r="Y26"/>
  <c r="Y25"/>
  <c r="Y24"/>
  <c r="Y23"/>
  <c r="Y22"/>
  <c r="Y20"/>
  <c r="Y19"/>
  <c r="Y18"/>
  <c r="Y17"/>
  <c r="Y14"/>
  <c r="Y13"/>
  <c r="Y11"/>
  <c r="Y10"/>
  <c r="Y9"/>
  <c r="Y8"/>
  <c r="Y7"/>
  <c r="Y6"/>
  <c r="Y5"/>
  <c r="W151"/>
  <c r="W149"/>
  <c r="W147"/>
  <c r="W134"/>
  <c r="W133"/>
  <c r="W132"/>
  <c r="W130"/>
  <c r="W42"/>
  <c r="W40"/>
  <c r="W39"/>
  <c r="W38"/>
  <c r="W34"/>
  <c r="W33"/>
  <c r="W32"/>
  <c r="W31"/>
  <c r="W30"/>
  <c r="W29"/>
  <c r="W28"/>
  <c r="W26"/>
  <c r="W25"/>
  <c r="W24"/>
  <c r="W23"/>
  <c r="W22"/>
  <c r="W20"/>
  <c r="W19"/>
  <c r="W18"/>
  <c r="W17"/>
  <c r="W14"/>
  <c r="W13"/>
  <c r="W11"/>
  <c r="W10"/>
  <c r="W9"/>
  <c r="W8"/>
  <c r="W7"/>
  <c r="W6"/>
  <c r="W5"/>
  <c r="U151"/>
  <c r="U149"/>
  <c r="U147"/>
  <c r="U134"/>
  <c r="U133"/>
  <c r="U132"/>
  <c r="U130"/>
  <c r="U42"/>
  <c r="U40"/>
  <c r="U39"/>
  <c r="U38"/>
  <c r="U34"/>
  <c r="U33"/>
  <c r="U32"/>
  <c r="U31"/>
  <c r="U30"/>
  <c r="U29"/>
  <c r="U28"/>
  <c r="U26"/>
  <c r="U25"/>
  <c r="U24"/>
  <c r="U23"/>
  <c r="U22"/>
  <c r="U20"/>
  <c r="U19"/>
  <c r="U18"/>
  <c r="U17"/>
  <c r="U14"/>
  <c r="U13"/>
  <c r="U11"/>
  <c r="U10"/>
  <c r="U9"/>
  <c r="U8"/>
  <c r="U7"/>
  <c r="U6"/>
  <c r="U5"/>
  <c r="S151"/>
  <c r="S149"/>
  <c r="S147"/>
  <c r="S134"/>
  <c r="S133"/>
  <c r="S132"/>
  <c r="S130"/>
  <c r="S42"/>
  <c r="S40"/>
  <c r="S39"/>
  <c r="S38"/>
  <c r="S34"/>
  <c r="S33"/>
  <c r="S32"/>
  <c r="S31"/>
  <c r="S30"/>
  <c r="S29"/>
  <c r="S28"/>
  <c r="S26"/>
  <c r="S25"/>
  <c r="S24"/>
  <c r="S23"/>
  <c r="S22"/>
  <c r="S20"/>
  <c r="S19"/>
  <c r="S18"/>
  <c r="S17"/>
  <c r="S14"/>
  <c r="S13"/>
  <c r="S11"/>
  <c r="S10"/>
  <c r="S9"/>
  <c r="S8"/>
  <c r="S7"/>
  <c r="S6"/>
  <c r="S5"/>
  <c r="Q151"/>
  <c r="Q149"/>
  <c r="Q147"/>
  <c r="Q134"/>
  <c r="Q133"/>
  <c r="Q132"/>
  <c r="Q130"/>
  <c r="Q42"/>
  <c r="Q40"/>
  <c r="Q39"/>
  <c r="Q38"/>
  <c r="Q34"/>
  <c r="Q33"/>
  <c r="Q32"/>
  <c r="Q31"/>
  <c r="Q30"/>
  <c r="Q29"/>
  <c r="Q28"/>
  <c r="Q26"/>
  <c r="Q25"/>
  <c r="Q24"/>
  <c r="Q23"/>
  <c r="Q22"/>
  <c r="Q20"/>
  <c r="Q19"/>
  <c r="Q18"/>
  <c r="Q17"/>
  <c r="Q14"/>
  <c r="Q13"/>
  <c r="Q11"/>
  <c r="Q10"/>
  <c r="Q9"/>
  <c r="Q8"/>
  <c r="Q7"/>
  <c r="Q6"/>
  <c r="Q5"/>
  <c r="O151"/>
  <c r="O149"/>
  <c r="O147"/>
  <c r="O134"/>
  <c r="O133"/>
  <c r="O132"/>
  <c r="O130"/>
  <c r="O42"/>
  <c r="O40"/>
  <c r="O39"/>
  <c r="O38"/>
  <c r="O34"/>
  <c r="O33"/>
  <c r="O32"/>
  <c r="O31"/>
  <c r="O30"/>
  <c r="O29"/>
  <c r="O28"/>
  <c r="O26"/>
  <c r="O25"/>
  <c r="O24"/>
  <c r="O23"/>
  <c r="O22"/>
  <c r="O20"/>
  <c r="O19"/>
  <c r="O18"/>
  <c r="O17"/>
  <c r="O14"/>
  <c r="O13"/>
  <c r="O11"/>
  <c r="O10"/>
  <c r="O9"/>
  <c r="O8"/>
  <c r="O7"/>
  <c r="O6"/>
  <c r="O5"/>
  <c r="M151"/>
  <c r="M149"/>
  <c r="M147"/>
  <c r="M134"/>
  <c r="M133"/>
  <c r="M132"/>
  <c r="M130"/>
  <c r="M115"/>
  <c r="M42"/>
  <c r="M40"/>
  <c r="M39"/>
  <c r="M38"/>
  <c r="M34"/>
  <c r="M33"/>
  <c r="M32"/>
  <c r="M31"/>
  <c r="M30"/>
  <c r="M29"/>
  <c r="M28"/>
  <c r="M26"/>
  <c r="M25"/>
  <c r="M24"/>
  <c r="M23"/>
  <c r="M22"/>
  <c r="M20"/>
  <c r="M19"/>
  <c r="M18"/>
  <c r="M17"/>
  <c r="M14"/>
  <c r="M13"/>
  <c r="M11"/>
  <c r="M10"/>
  <c r="M9"/>
  <c r="M8"/>
  <c r="M7"/>
  <c r="M6"/>
  <c r="M5"/>
  <c r="K151"/>
  <c r="K149"/>
  <c r="K147"/>
  <c r="K134"/>
  <c r="K133"/>
  <c r="K132"/>
  <c r="K130"/>
  <c r="K42"/>
  <c r="K40"/>
  <c r="K39"/>
  <c r="K38"/>
  <c r="K34"/>
  <c r="K33"/>
  <c r="K32"/>
  <c r="K31"/>
  <c r="K30"/>
  <c r="K29"/>
  <c r="K28"/>
  <c r="K26"/>
  <c r="K25"/>
  <c r="K24"/>
  <c r="K23"/>
  <c r="K22"/>
  <c r="K20"/>
  <c r="K19"/>
  <c r="K18"/>
  <c r="K17"/>
  <c r="K14"/>
  <c r="K13"/>
  <c r="K11"/>
  <c r="K10"/>
  <c r="K9"/>
  <c r="K8"/>
  <c r="K7"/>
  <c r="K6"/>
  <c r="K5"/>
  <c r="I151"/>
  <c r="I149"/>
  <c r="I147"/>
  <c r="I134"/>
  <c r="I133"/>
  <c r="I132"/>
  <c r="I130"/>
  <c r="I42"/>
  <c r="I40"/>
  <c r="I39"/>
  <c r="I38"/>
  <c r="I34"/>
  <c r="I33"/>
  <c r="I32"/>
  <c r="I31"/>
  <c r="I30"/>
  <c r="I29"/>
  <c r="I28"/>
  <c r="I26"/>
  <c r="I25"/>
  <c r="I24"/>
  <c r="I23"/>
  <c r="I22"/>
  <c r="I20"/>
  <c r="I19"/>
  <c r="I18"/>
  <c r="I17"/>
  <c r="I14"/>
  <c r="I13"/>
  <c r="I11"/>
  <c r="I10"/>
  <c r="I9"/>
  <c r="I8"/>
  <c r="I7"/>
  <c r="I6"/>
  <c r="I5"/>
  <c r="G151"/>
  <c r="G149"/>
  <c r="G147"/>
  <c r="G134"/>
  <c r="G133"/>
  <c r="G132"/>
  <c r="G130"/>
  <c r="G42"/>
  <c r="G40"/>
  <c r="G39"/>
  <c r="G38"/>
  <c r="G34"/>
  <c r="G33"/>
  <c r="G32"/>
  <c r="G31"/>
  <c r="G30"/>
  <c r="G29"/>
  <c r="G28"/>
  <c r="G26"/>
  <c r="G25"/>
  <c r="G24"/>
  <c r="G23"/>
  <c r="G22"/>
  <c r="G20"/>
  <c r="G19"/>
  <c r="G18"/>
  <c r="G17"/>
  <c r="G14"/>
  <c r="G13"/>
  <c r="G11"/>
  <c r="G10"/>
  <c r="G9"/>
  <c r="G8"/>
  <c r="G7"/>
  <c r="G6"/>
  <c r="G5"/>
  <c r="E151"/>
  <c r="E149"/>
  <c r="E147"/>
  <c r="E134"/>
  <c r="E133"/>
  <c r="E132"/>
  <c r="E130"/>
  <c r="E42"/>
  <c r="E40"/>
  <c r="E39"/>
  <c r="E38"/>
  <c r="E34"/>
  <c r="E33"/>
  <c r="E32"/>
  <c r="E31"/>
  <c r="E30"/>
  <c r="E29"/>
  <c r="E28"/>
  <c r="E26"/>
  <c r="E25"/>
  <c r="E24"/>
  <c r="E23"/>
  <c r="E22"/>
  <c r="E20"/>
  <c r="E18"/>
  <c r="E14"/>
  <c r="E13"/>
  <c r="E11"/>
  <c r="E10"/>
  <c r="E9"/>
  <c r="E8"/>
  <c r="E7"/>
  <c r="E6"/>
  <c r="E5"/>
  <c r="C151"/>
  <c r="C149"/>
  <c r="C147"/>
  <c r="C134"/>
  <c r="C133"/>
  <c r="C132"/>
  <c r="C130"/>
  <c r="C42"/>
  <c r="C40"/>
  <c r="C39"/>
  <c r="C38"/>
  <c r="C34"/>
  <c r="C33"/>
  <c r="C32"/>
  <c r="C31"/>
  <c r="C30"/>
  <c r="C29"/>
  <c r="C28"/>
  <c r="C27"/>
  <c r="C26"/>
  <c r="C25"/>
  <c r="C24"/>
  <c r="C23"/>
  <c r="C22"/>
  <c r="C20"/>
  <c r="C19"/>
  <c r="C18"/>
  <c r="C17"/>
  <c r="C14"/>
  <c r="C13"/>
  <c r="C11"/>
  <c r="C10"/>
  <c r="C9"/>
  <c r="C8"/>
  <c r="C7"/>
  <c r="C6"/>
  <c r="C5"/>
  <c r="AE91"/>
  <c r="AE66"/>
  <c r="AE62"/>
  <c r="AE58"/>
  <c r="AE54"/>
  <c r="AE50"/>
  <c r="AE46"/>
  <c r="AE42"/>
  <c r="AA32"/>
  <c r="AA28"/>
  <c r="AA24"/>
  <c r="AA163"/>
  <c r="AC163"/>
  <c r="AA162"/>
  <c r="AC162"/>
  <c r="AC161"/>
  <c r="AC160"/>
  <c r="AC159"/>
  <c r="AE151"/>
  <c r="AF151" s="1"/>
  <c r="AC151"/>
  <c r="AE149"/>
  <c r="AF149"/>
  <c r="AC149"/>
  <c r="AE147"/>
  <c r="AF147" s="1"/>
  <c r="AC147"/>
  <c r="AE143"/>
  <c r="AE134"/>
  <c r="AF134" s="1"/>
  <c r="AC134"/>
  <c r="AE132"/>
  <c r="AF132" s="1"/>
  <c r="AC132"/>
  <c r="AE130"/>
  <c r="AF130"/>
  <c r="AC130"/>
  <c r="AE128"/>
  <c r="AE127"/>
  <c r="AE125"/>
  <c r="AE121"/>
  <c r="AE119"/>
  <c r="AE116"/>
  <c r="AE107"/>
  <c r="AE105"/>
  <c r="AE103"/>
  <c r="AE101"/>
  <c r="AE98"/>
  <c r="AE96"/>
  <c r="AE94"/>
  <c r="AG93"/>
  <c r="AE92"/>
  <c r="AE89"/>
  <c r="AE88"/>
  <c r="AE87"/>
  <c r="AE84"/>
  <c r="AE80"/>
  <c r="AE78"/>
  <c r="AJ77"/>
  <c r="AE77"/>
  <c r="AE68"/>
  <c r="AE64"/>
  <c r="AE63"/>
  <c r="AE61"/>
  <c r="AE60"/>
  <c r="AE59"/>
  <c r="AE57"/>
  <c r="AE56"/>
  <c r="AE55"/>
  <c r="AE53"/>
  <c r="AE52"/>
  <c r="AE51"/>
  <c r="AE49"/>
  <c r="AE48"/>
  <c r="AE47"/>
  <c r="AE45"/>
  <c r="AE44"/>
  <c r="AE43"/>
  <c r="AA42"/>
  <c r="AE40"/>
  <c r="AA40"/>
  <c r="AE39"/>
  <c r="AA39"/>
  <c r="AC39"/>
  <c r="AE38"/>
  <c r="AA38"/>
  <c r="AE34"/>
  <c r="AA34"/>
  <c r="AE33"/>
  <c r="AE32"/>
  <c r="AE31"/>
  <c r="AA31"/>
  <c r="AE30"/>
  <c r="AA30"/>
  <c r="AC30" s="1"/>
  <c r="AE29"/>
  <c r="AE28"/>
  <c r="AE26"/>
  <c r="AA26"/>
  <c r="AE25"/>
  <c r="AE24"/>
  <c r="AE23"/>
  <c r="AA23"/>
  <c r="AE22"/>
  <c r="AA22"/>
  <c r="AC22" s="1"/>
  <c r="AE20"/>
  <c r="AA20"/>
  <c r="AC20" s="1"/>
  <c r="AA19"/>
  <c r="AE18"/>
  <c r="AA18"/>
  <c r="AC18" s="1"/>
  <c r="AA17"/>
  <c r="AE14"/>
  <c r="AA14"/>
  <c r="AC14" s="1"/>
  <c r="AE13"/>
  <c r="AE11"/>
  <c r="AA11"/>
  <c r="AC11" s="1"/>
  <c r="AE10"/>
  <c r="AA10"/>
  <c r="AA9"/>
  <c r="AC9" s="1"/>
  <c r="AE8"/>
  <c r="AA8"/>
  <c r="AC8"/>
  <c r="AE7"/>
  <c r="AA7"/>
  <c r="AE6"/>
  <c r="AA6"/>
  <c r="AC6" s="1"/>
  <c r="AA5"/>
  <c r="AA19" i="9"/>
  <c r="AE17" i="25"/>
  <c r="AF17" s="1"/>
  <c r="AE79"/>
  <c r="AF79" s="1"/>
  <c r="AE117"/>
  <c r="AF117" s="1"/>
  <c r="AE122"/>
  <c r="AE65"/>
  <c r="AF65"/>
  <c r="AE123"/>
  <c r="AF123"/>
  <c r="AF26"/>
  <c r="AA13"/>
  <c r="AF13" s="1"/>
  <c r="AE19"/>
  <c r="AF19" s="1"/>
  <c r="AE81"/>
  <c r="AF81" s="1"/>
  <c r="AE90"/>
  <c r="AE67"/>
  <c r="AF67"/>
  <c r="AE86"/>
  <c r="AF14"/>
  <c r="AF107"/>
  <c r="AE120"/>
  <c r="AE83"/>
  <c r="AF83"/>
  <c r="AA21"/>
  <c r="AF38"/>
  <c r="AF143"/>
  <c r="AE69"/>
  <c r="AF69" s="1"/>
  <c r="AE97"/>
  <c r="AF97" s="1"/>
  <c r="AE102"/>
  <c r="AF102" s="1"/>
  <c r="AE85"/>
  <c r="AF85" s="1"/>
  <c r="AF103"/>
  <c r="AE124"/>
  <c r="AF124"/>
  <c r="AF30"/>
  <c r="AE136"/>
  <c r="AF34"/>
  <c r="AF7"/>
  <c r="AF22"/>
  <c r="AC26"/>
  <c r="AC38"/>
  <c r="AE5"/>
  <c r="AF5" s="1"/>
  <c r="AE9"/>
  <c r="AF9" s="1"/>
  <c r="AA25"/>
  <c r="AF25" s="1"/>
  <c r="AA29"/>
  <c r="AF29" s="1"/>
  <c r="AA33"/>
  <c r="AF33" s="1"/>
  <c r="AE95"/>
  <c r="AF95" s="1"/>
  <c r="AE99"/>
  <c r="AE104"/>
  <c r="AF40"/>
  <c r="AE138"/>
  <c r="AF116"/>
  <c r="AF96"/>
  <c r="AF101"/>
  <c r="AF105"/>
  <c r="AF98"/>
  <c r="AF24"/>
  <c r="AC24"/>
  <c r="AF28"/>
  <c r="AC28"/>
  <c r="AF32"/>
  <c r="AC32"/>
  <c r="AF31"/>
  <c r="AC34"/>
  <c r="AF10"/>
  <c r="AF125"/>
  <c r="AF119"/>
  <c r="AF121"/>
  <c r="AF91"/>
  <c r="AF84"/>
  <c r="AF87"/>
  <c r="AF88"/>
  <c r="AF89"/>
  <c r="AF92"/>
  <c r="AF43"/>
  <c r="AF55"/>
  <c r="AF58"/>
  <c r="AF53"/>
  <c r="AF60"/>
  <c r="AF62"/>
  <c r="AF66"/>
  <c r="AF49"/>
  <c r="AF68"/>
  <c r="AF56"/>
  <c r="AF46"/>
  <c r="AF54"/>
  <c r="AF50"/>
  <c r="AF48"/>
  <c r="AF51"/>
  <c r="AF52"/>
  <c r="AF57"/>
  <c r="AF47"/>
  <c r="AF45"/>
  <c r="AF61"/>
  <c r="AF39"/>
  <c r="AF64"/>
  <c r="AA12"/>
  <c r="AF6"/>
  <c r="AF8"/>
  <c r="AF11"/>
  <c r="AF18"/>
  <c r="AF20"/>
  <c r="AC23"/>
  <c r="AC31"/>
  <c r="AC40"/>
  <c r="AF44"/>
  <c r="AF59"/>
  <c r="AC5"/>
  <c r="AC7"/>
  <c r="AC10"/>
  <c r="AC17"/>
  <c r="AC19"/>
  <c r="AF23"/>
  <c r="AA41"/>
  <c r="AC42"/>
  <c r="AF63"/>
  <c r="AF42"/>
  <c r="AF80"/>
  <c r="AE82"/>
  <c r="K93" i="9"/>
  <c r="K93" i="25"/>
  <c r="K7" i="27"/>
  <c r="AA115" i="25"/>
  <c r="AC13"/>
  <c r="AC29"/>
  <c r="AA15"/>
  <c r="AC15" s="1"/>
  <c r="AF127"/>
  <c r="AF104"/>
  <c r="AF122"/>
  <c r="AF99"/>
  <c r="AF78"/>
  <c r="AF86"/>
  <c r="AF120"/>
  <c r="AF77"/>
  <c r="AC21"/>
  <c r="AC33"/>
  <c r="AF94"/>
  <c r="AF128"/>
  <c r="AF138"/>
  <c r="AC25"/>
  <c r="AF90"/>
  <c r="AE140"/>
  <c r="AF136"/>
  <c r="AF82"/>
  <c r="AC41"/>
  <c r="AA93"/>
  <c r="AC12"/>
  <c r="AC115"/>
  <c r="AE142"/>
  <c r="AF142" s="1"/>
  <c r="AF140"/>
  <c r="AC93"/>
  <c r="Y76"/>
  <c r="W76"/>
  <c r="U76"/>
  <c r="S76"/>
  <c r="Q76"/>
  <c r="O76"/>
  <c r="M76"/>
  <c r="K76"/>
  <c r="I76"/>
  <c r="AE133"/>
  <c r="AA133"/>
  <c r="AC133"/>
  <c r="AF133"/>
  <c r="AC151" i="9"/>
  <c r="AC149"/>
  <c r="AC147"/>
  <c r="AC141"/>
  <c r="AC134"/>
  <c r="AC132"/>
  <c r="AC130"/>
  <c r="AA92"/>
  <c r="AC89"/>
  <c r="AC85"/>
  <c r="AC81"/>
  <c r="AC77"/>
  <c r="AC90"/>
  <c r="AC78"/>
  <c r="AC87"/>
  <c r="AC83"/>
  <c r="AC79"/>
  <c r="AC86"/>
  <c r="AC82"/>
  <c r="AC91"/>
  <c r="AC92"/>
  <c r="AC88"/>
  <c r="AC84"/>
  <c r="AC80"/>
  <c r="AE137" i="25"/>
  <c r="AF137" s="1"/>
  <c r="AE139"/>
  <c r="AF139" s="1"/>
  <c r="AE141"/>
  <c r="AF141" s="1"/>
  <c r="AA144"/>
  <c r="AC144" s="1"/>
  <c r="AC142" i="9"/>
  <c r="I22" i="23"/>
  <c r="G22"/>
  <c r="AE148" i="25"/>
  <c r="AF148" s="1"/>
  <c r="G76"/>
  <c r="E76"/>
  <c r="AA66" i="9"/>
  <c r="AC65"/>
  <c r="AE150" i="25"/>
  <c r="AF150" s="1"/>
  <c r="AC66" i="9"/>
  <c r="M22" i="23"/>
  <c r="F22"/>
  <c r="E22"/>
  <c r="D22"/>
  <c r="E24"/>
  <c r="D24"/>
  <c r="I24"/>
  <c r="L24"/>
  <c r="F23"/>
  <c r="F24"/>
  <c r="G24"/>
  <c r="S27" i="25"/>
  <c r="Q27"/>
  <c r="O27"/>
  <c r="AE126"/>
  <c r="AF126"/>
  <c r="AA129"/>
  <c r="AC129"/>
  <c r="AC51" i="9"/>
  <c r="AA62"/>
  <c r="AC62"/>
  <c r="AA56"/>
  <c r="AC56"/>
  <c r="AE134"/>
  <c r="AF134"/>
  <c r="AE136"/>
  <c r="AE137"/>
  <c r="AF137"/>
  <c r="AE151"/>
  <c r="AF151"/>
  <c r="AE150"/>
  <c r="AE149"/>
  <c r="AF149"/>
  <c r="AE148"/>
  <c r="AE147"/>
  <c r="AF147"/>
  <c r="AE143"/>
  <c r="AE141"/>
  <c r="AF141"/>
  <c r="AE140"/>
  <c r="AE139"/>
  <c r="AE138"/>
  <c r="AF138"/>
  <c r="AE132"/>
  <c r="AF132"/>
  <c r="AE130"/>
  <c r="AF130"/>
  <c r="AE128"/>
  <c r="AE126"/>
  <c r="AE125"/>
  <c r="AE124"/>
  <c r="AF124"/>
  <c r="AE123"/>
  <c r="AE122"/>
  <c r="AE121"/>
  <c r="AE120"/>
  <c r="AE119"/>
  <c r="AE117"/>
  <c r="AE116"/>
  <c r="AE107"/>
  <c r="AF107"/>
  <c r="AE105"/>
  <c r="AF105"/>
  <c r="AE104"/>
  <c r="AF104"/>
  <c r="AE103"/>
  <c r="AF103"/>
  <c r="AE102"/>
  <c r="AF102"/>
  <c r="AE101"/>
  <c r="AF101"/>
  <c r="AE99"/>
  <c r="AF99"/>
  <c r="AE98"/>
  <c r="AF98"/>
  <c r="AE97"/>
  <c r="AF97"/>
  <c r="AE96"/>
  <c r="AF96"/>
  <c r="AE95"/>
  <c r="AF95"/>
  <c r="AE94"/>
  <c r="AE92"/>
  <c r="AF92"/>
  <c r="AE91"/>
  <c r="AF91"/>
  <c r="AE90"/>
  <c r="AF90"/>
  <c r="AE89"/>
  <c r="AF89"/>
  <c r="AE88"/>
  <c r="AF88"/>
  <c r="AE86"/>
  <c r="AF86"/>
  <c r="AE85"/>
  <c r="AF85"/>
  <c r="AE84"/>
  <c r="AF84"/>
  <c r="AE83"/>
  <c r="AF83"/>
  <c r="AE82"/>
  <c r="AF82"/>
  <c r="AE81"/>
  <c r="AF81"/>
  <c r="AE80"/>
  <c r="AF80"/>
  <c r="AE79"/>
  <c r="AF79"/>
  <c r="AE78"/>
  <c r="AF78"/>
  <c r="AE77"/>
  <c r="AF77"/>
  <c r="AE69"/>
  <c r="AE68"/>
  <c r="AE67"/>
  <c r="AE66"/>
  <c r="AF66"/>
  <c r="AE65"/>
  <c r="AF65"/>
  <c r="AE64"/>
  <c r="AE63"/>
  <c r="AE62"/>
  <c r="AF62"/>
  <c r="AE61"/>
  <c r="AE60"/>
  <c r="AE59"/>
  <c r="AE58"/>
  <c r="AE57"/>
  <c r="AE56"/>
  <c r="AF56"/>
  <c r="AE55"/>
  <c r="AE54"/>
  <c r="AE53"/>
  <c r="AE52"/>
  <c r="AE51"/>
  <c r="AF51"/>
  <c r="AE50"/>
  <c r="AF50"/>
  <c r="AE49"/>
  <c r="AE48"/>
  <c r="AE47"/>
  <c r="AE46"/>
  <c r="AE45"/>
  <c r="AE44"/>
  <c r="AE43"/>
  <c r="AE42"/>
  <c r="AE40"/>
  <c r="AE39"/>
  <c r="AE38"/>
  <c r="AE34"/>
  <c r="AE33"/>
  <c r="AE32"/>
  <c r="AE31"/>
  <c r="AE30"/>
  <c r="AE29"/>
  <c r="AE28"/>
  <c r="AE27"/>
  <c r="AE26"/>
  <c r="AE25"/>
  <c r="AE24"/>
  <c r="AE23"/>
  <c r="AE22"/>
  <c r="AE20"/>
  <c r="AE19"/>
  <c r="AF19"/>
  <c r="AE18"/>
  <c r="AE17"/>
  <c r="AE14"/>
  <c r="AE13"/>
  <c r="AE11"/>
  <c r="AE10"/>
  <c r="AE9"/>
  <c r="AE8"/>
  <c r="AE7"/>
  <c r="AE6"/>
  <c r="AE5"/>
  <c r="AA150"/>
  <c r="AC150"/>
  <c r="AF150"/>
  <c r="AE87"/>
  <c r="AF87"/>
  <c r="AE142"/>
  <c r="AF142"/>
  <c r="AE127"/>
  <c r="AE133"/>
  <c r="W27" i="25"/>
  <c r="C144" i="9"/>
  <c r="AA10"/>
  <c r="AA11"/>
  <c r="C144" i="25"/>
  <c r="C6" i="27"/>
  <c r="AC10" i="9"/>
  <c r="AF10"/>
  <c r="AC11"/>
  <c r="AF11"/>
  <c r="M27" i="25"/>
  <c r="G27"/>
  <c r="U27"/>
  <c r="K27"/>
  <c r="I27"/>
  <c r="Y27"/>
  <c r="AA27"/>
  <c r="AF27" s="1"/>
  <c r="AE27"/>
  <c r="AC27"/>
  <c r="I144" i="9"/>
  <c r="I41"/>
  <c r="I41" i="25"/>
  <c r="I144"/>
  <c r="I6" i="27"/>
  <c r="G144" i="9"/>
  <c r="E144"/>
  <c r="G144" i="25"/>
  <c r="G6" i="27"/>
  <c r="E144" i="25"/>
  <c r="E6" i="27"/>
  <c r="Y144" i="9"/>
  <c r="W144"/>
  <c r="U144"/>
  <c r="S144"/>
  <c r="Q144"/>
  <c r="O144"/>
  <c r="M144"/>
  <c r="K144"/>
  <c r="AC138"/>
  <c r="Y144" i="25"/>
  <c r="Y6" i="27"/>
  <c r="W144" i="25"/>
  <c r="W6" i="27"/>
  <c r="U144" i="25"/>
  <c r="U6" i="27"/>
  <c r="M144" i="25"/>
  <c r="M6" i="27"/>
  <c r="K144" i="25"/>
  <c r="K6" i="27"/>
  <c r="S144" i="25"/>
  <c r="S6" i="27"/>
  <c r="Q144" i="25"/>
  <c r="AE144" s="1"/>
  <c r="AF144" s="1"/>
  <c r="Q6" i="27"/>
  <c r="O144" i="25"/>
  <c r="O6" i="27"/>
  <c r="AE144" i="9"/>
  <c r="AA6" i="27"/>
  <c r="AG93" i="9"/>
  <c r="AA148"/>
  <c r="AA143"/>
  <c r="AA140"/>
  <c r="AA139"/>
  <c r="AC137"/>
  <c r="AA136"/>
  <c r="AA133"/>
  <c r="U129"/>
  <c r="U129" i="25"/>
  <c r="S129" i="9"/>
  <c r="S129" i="25"/>
  <c r="Q129" i="9"/>
  <c r="Q129" i="25"/>
  <c r="O129" i="9"/>
  <c r="O129" i="25"/>
  <c r="M129" i="9"/>
  <c r="M129" i="25"/>
  <c r="K129" i="9"/>
  <c r="K129" i="25"/>
  <c r="I129" i="9"/>
  <c r="I129" i="25"/>
  <c r="G129" i="9"/>
  <c r="G129" i="25"/>
  <c r="E129" i="9"/>
  <c r="E129" i="25"/>
  <c r="C129" i="9"/>
  <c r="C129" i="25"/>
  <c r="AA128" i="9"/>
  <c r="Y129"/>
  <c r="Y129" i="25"/>
  <c r="W129" i="9"/>
  <c r="W129" i="25"/>
  <c r="AA116" i="9"/>
  <c r="Y115" i="25"/>
  <c r="W115"/>
  <c r="U115"/>
  <c r="S115"/>
  <c r="Q115"/>
  <c r="O115"/>
  <c r="K115"/>
  <c r="I115"/>
  <c r="G115"/>
  <c r="E115"/>
  <c r="C115"/>
  <c r="Y93" i="9"/>
  <c r="W93"/>
  <c r="U93"/>
  <c r="S93"/>
  <c r="Q93"/>
  <c r="O93"/>
  <c r="M93"/>
  <c r="I93"/>
  <c r="G93"/>
  <c r="E93"/>
  <c r="C93"/>
  <c r="AA69"/>
  <c r="AA64"/>
  <c r="AA63"/>
  <c r="AA61"/>
  <c r="AA60"/>
  <c r="AA59"/>
  <c r="AA58"/>
  <c r="AA57"/>
  <c r="AA55"/>
  <c r="AA54"/>
  <c r="AA53"/>
  <c r="AA52"/>
  <c r="AC50"/>
  <c r="AA47"/>
  <c r="AA46"/>
  <c r="AA45"/>
  <c r="AA44"/>
  <c r="AA43"/>
  <c r="AA42"/>
  <c r="AF42"/>
  <c r="Y41"/>
  <c r="Y41" i="25"/>
  <c r="W41" i="9"/>
  <c r="W41" i="25"/>
  <c r="U41" i="9"/>
  <c r="U41" i="25"/>
  <c r="S41" i="9"/>
  <c r="S41" i="25"/>
  <c r="Q41" i="9"/>
  <c r="Q41" i="25"/>
  <c r="O41" i="9"/>
  <c r="O41" i="25"/>
  <c r="M41" i="9"/>
  <c r="M41" i="25"/>
  <c r="K41" i="9"/>
  <c r="K41" i="25"/>
  <c r="G41" i="9"/>
  <c r="G41" i="25"/>
  <c r="E41" i="9"/>
  <c r="E41" i="25"/>
  <c r="C41" i="9"/>
  <c r="C41" i="25"/>
  <c r="AA40" i="9"/>
  <c r="AA39"/>
  <c r="AA38"/>
  <c r="Y35"/>
  <c r="Y35" i="25"/>
  <c r="W35" i="9"/>
  <c r="W35" i="25"/>
  <c r="U35" i="9"/>
  <c r="U35" i="25"/>
  <c r="S35" i="9"/>
  <c r="S35" i="25"/>
  <c r="Q35" i="9"/>
  <c r="Q35" i="25"/>
  <c r="O35" i="9"/>
  <c r="O35" i="25"/>
  <c r="M35" i="9"/>
  <c r="M35" i="25"/>
  <c r="K35" i="9"/>
  <c r="K35" i="25"/>
  <c r="I35" i="9"/>
  <c r="I35" i="25"/>
  <c r="G35" i="9"/>
  <c r="G35" i="25"/>
  <c r="E35" i="9"/>
  <c r="C35"/>
  <c r="C35" i="25"/>
  <c r="AA34" i="9"/>
  <c r="AA33"/>
  <c r="AA32"/>
  <c r="AA31"/>
  <c r="AA30"/>
  <c r="AA29"/>
  <c r="AA28"/>
  <c r="AA27"/>
  <c r="AA26"/>
  <c r="AA25"/>
  <c r="AA24"/>
  <c r="AA23"/>
  <c r="AA22"/>
  <c r="Y21"/>
  <c r="Y21" i="25"/>
  <c r="W21" i="9"/>
  <c r="W21" i="25"/>
  <c r="U21" i="9"/>
  <c r="U21" i="25"/>
  <c r="S21" i="9"/>
  <c r="S21" i="25"/>
  <c r="Q21" i="9"/>
  <c r="Q21" i="25"/>
  <c r="O21" i="9"/>
  <c r="O21" i="25"/>
  <c r="M21" i="9"/>
  <c r="M21" i="25"/>
  <c r="K21" i="9"/>
  <c r="K21" i="25"/>
  <c r="I21" i="9"/>
  <c r="I21" i="25"/>
  <c r="G21" i="9"/>
  <c r="G21" i="25"/>
  <c r="E21" i="9"/>
  <c r="E21" i="25"/>
  <c r="C21" i="9"/>
  <c r="C21" i="25"/>
  <c r="AA20" i="9"/>
  <c r="AC19"/>
  <c r="AA18"/>
  <c r="AA17"/>
  <c r="Y15"/>
  <c r="Y15" i="25"/>
  <c r="W15" i="9"/>
  <c r="W15" i="25"/>
  <c r="U15" i="9"/>
  <c r="U15" i="25"/>
  <c r="S15" i="9"/>
  <c r="S15" i="25"/>
  <c r="Q15" i="9"/>
  <c r="Q15" i="25"/>
  <c r="O15" i="9"/>
  <c r="O15" i="25"/>
  <c r="M15" i="9"/>
  <c r="M15" i="25"/>
  <c r="K15" i="9"/>
  <c r="K15" i="25"/>
  <c r="I15" i="9"/>
  <c r="I15" i="25"/>
  <c r="G15" i="9"/>
  <c r="G15" i="25"/>
  <c r="E15" i="9"/>
  <c r="E15" i="25"/>
  <c r="C15" i="9"/>
  <c r="C15" i="25"/>
  <c r="AA14" i="9"/>
  <c r="AA13"/>
  <c r="Y12"/>
  <c r="Y12" i="25"/>
  <c r="W12" i="9"/>
  <c r="W12" i="25"/>
  <c r="U12" i="9"/>
  <c r="U12" i="25"/>
  <c r="S12" i="9"/>
  <c r="S12" i="25"/>
  <c r="Q12" i="9"/>
  <c r="Q12" i="25"/>
  <c r="O12" i="9"/>
  <c r="O12" i="25"/>
  <c r="M12" i="9"/>
  <c r="M12" i="25"/>
  <c r="K12" i="9"/>
  <c r="K12" i="25"/>
  <c r="I12" i="9"/>
  <c r="I12" i="25"/>
  <c r="G12" i="9"/>
  <c r="G12" i="25"/>
  <c r="E12" i="9"/>
  <c r="E12" i="25"/>
  <c r="C12" i="9"/>
  <c r="C12" i="25"/>
  <c r="AA9" i="9"/>
  <c r="AA8"/>
  <c r="AA7"/>
  <c r="AA6"/>
  <c r="AA5"/>
  <c r="AF5"/>
  <c r="I93" i="25"/>
  <c r="I7" i="27"/>
  <c r="E93" i="25"/>
  <c r="E7" i="27"/>
  <c r="G93" i="25"/>
  <c r="G7" i="27"/>
  <c r="C93" i="25"/>
  <c r="C7" i="27"/>
  <c r="Y93" i="25"/>
  <c r="Y7" i="27"/>
  <c r="W93" i="25"/>
  <c r="W7" i="27"/>
  <c r="U93" i="25"/>
  <c r="U7" i="27"/>
  <c r="S93" i="25"/>
  <c r="S7" i="27"/>
  <c r="Q93" i="25"/>
  <c r="Q7" i="27"/>
  <c r="O93" i="25"/>
  <c r="O7" i="27"/>
  <c r="M93" i="25"/>
  <c r="M7" i="27"/>
  <c r="AA76" i="9"/>
  <c r="AE115" i="25"/>
  <c r="AF115" s="1"/>
  <c r="AE12"/>
  <c r="AF12" s="1"/>
  <c r="AC13" i="9"/>
  <c r="AF13"/>
  <c r="AC28"/>
  <c r="AF28"/>
  <c r="AC39"/>
  <c r="AF39"/>
  <c r="AC49"/>
  <c r="AF49"/>
  <c r="AC116"/>
  <c r="AF116"/>
  <c r="AC7"/>
  <c r="AF7"/>
  <c r="AC14"/>
  <c r="AF14"/>
  <c r="AC20"/>
  <c r="AF20"/>
  <c r="AC25"/>
  <c r="AF25"/>
  <c r="AC29"/>
  <c r="AF29"/>
  <c r="AC33"/>
  <c r="AF33"/>
  <c r="AC40"/>
  <c r="AF40"/>
  <c r="AC46"/>
  <c r="AF46"/>
  <c r="AC55"/>
  <c r="AF55"/>
  <c r="AC60"/>
  <c r="AF60"/>
  <c r="AC67"/>
  <c r="AF67"/>
  <c r="AC117"/>
  <c r="AF117"/>
  <c r="AC122"/>
  <c r="AF122"/>
  <c r="AC125"/>
  <c r="AF125"/>
  <c r="AC148"/>
  <c r="AF148"/>
  <c r="AC32"/>
  <c r="AF32"/>
  <c r="AC59"/>
  <c r="AF59"/>
  <c r="AC121"/>
  <c r="AF121"/>
  <c r="AC128"/>
  <c r="AF128"/>
  <c r="AC136"/>
  <c r="AF136"/>
  <c r="AC18"/>
  <c r="AF18"/>
  <c r="AC23"/>
  <c r="AF23"/>
  <c r="AC27"/>
  <c r="AF27"/>
  <c r="AC31"/>
  <c r="AF31"/>
  <c r="AC38"/>
  <c r="AF38"/>
  <c r="AC44"/>
  <c r="AF44"/>
  <c r="AC48"/>
  <c r="AF48"/>
  <c r="AC53"/>
  <c r="AF53"/>
  <c r="AC58"/>
  <c r="AF58"/>
  <c r="AC63"/>
  <c r="AF63"/>
  <c r="AF69"/>
  <c r="AF94"/>
  <c r="AC120"/>
  <c r="AF120"/>
  <c r="AC127"/>
  <c r="AF127"/>
  <c r="AC133"/>
  <c r="AF133"/>
  <c r="AC140"/>
  <c r="AF140"/>
  <c r="AC6"/>
  <c r="AF6"/>
  <c r="AC24"/>
  <c r="AF24"/>
  <c r="AC45"/>
  <c r="AF45"/>
  <c r="AC54"/>
  <c r="AF54"/>
  <c r="AC64"/>
  <c r="AF64"/>
  <c r="AC143"/>
  <c r="AF143"/>
  <c r="AC9"/>
  <c r="AF9"/>
  <c r="AC8"/>
  <c r="AF8"/>
  <c r="AC17"/>
  <c r="AF17"/>
  <c r="AC22"/>
  <c r="AF22"/>
  <c r="AC26"/>
  <c r="AF26"/>
  <c r="AC30"/>
  <c r="AF30"/>
  <c r="AC34"/>
  <c r="AF34"/>
  <c r="AC43"/>
  <c r="AF43"/>
  <c r="AC47"/>
  <c r="AF47"/>
  <c r="AC52"/>
  <c r="AF52"/>
  <c r="AC57"/>
  <c r="AF57"/>
  <c r="AC61"/>
  <c r="AF61"/>
  <c r="AC68"/>
  <c r="AF68"/>
  <c r="AC119"/>
  <c r="AF119"/>
  <c r="AC123"/>
  <c r="AF123"/>
  <c r="AC126"/>
  <c r="AF126"/>
  <c r="AC139"/>
  <c r="AF139"/>
  <c r="AE35" i="25"/>
  <c r="AE15"/>
  <c r="AF15" s="1"/>
  <c r="AE21"/>
  <c r="AF21" s="1"/>
  <c r="AE41"/>
  <c r="AF41" s="1"/>
  <c r="AE129"/>
  <c r="AF129" s="1"/>
  <c r="AE93"/>
  <c r="AF93" s="1"/>
  <c r="K145" i="9"/>
  <c r="L55"/>
  <c r="AC42"/>
  <c r="AE12"/>
  <c r="AE93"/>
  <c r="AE129"/>
  <c r="AE15"/>
  <c r="AE21"/>
  <c r="AE41"/>
  <c r="AE35"/>
  <c r="AE115"/>
  <c r="G16"/>
  <c r="G16" i="25"/>
  <c r="K16" i="9"/>
  <c r="K16" i="25"/>
  <c r="O16" i="9"/>
  <c r="O16" i="25"/>
  <c r="S16" i="9"/>
  <c r="S16" i="25"/>
  <c r="W16" i="9"/>
  <c r="W16" i="25"/>
  <c r="I145" i="9"/>
  <c r="C16"/>
  <c r="C16" i="25"/>
  <c r="E36" i="9"/>
  <c r="E36" i="25"/>
  <c r="I36" i="9"/>
  <c r="I36" i="25"/>
  <c r="M36" i="9"/>
  <c r="M36" i="25"/>
  <c r="Q36" i="9"/>
  <c r="Q36" i="25"/>
  <c r="U36" i="9"/>
  <c r="U36" i="25"/>
  <c r="Y36" i="9"/>
  <c r="Y36" i="25"/>
  <c r="C36" i="9"/>
  <c r="C36" i="25"/>
  <c r="G36" i="9"/>
  <c r="G36" i="25"/>
  <c r="K36" i="9"/>
  <c r="K36" i="25"/>
  <c r="O36" i="9"/>
  <c r="O36" i="25"/>
  <c r="S36" i="9"/>
  <c r="S36" i="25"/>
  <c r="W36" i="9"/>
  <c r="W36" i="25"/>
  <c r="AA12" i="9"/>
  <c r="AF12"/>
  <c r="AA15"/>
  <c r="AA21"/>
  <c r="AA35"/>
  <c r="AC5"/>
  <c r="E16"/>
  <c r="E16" i="25"/>
  <c r="M16" i="9"/>
  <c r="M16" i="25"/>
  <c r="U16" i="9"/>
  <c r="U16" i="25"/>
  <c r="I16" i="9"/>
  <c r="I16" i="25"/>
  <c r="Q16" i="9"/>
  <c r="Q16" i="25"/>
  <c r="Y16" i="9"/>
  <c r="Y16" i="25"/>
  <c r="AA41" i="9"/>
  <c r="O145"/>
  <c r="P55"/>
  <c r="G145"/>
  <c r="H55"/>
  <c r="Q145"/>
  <c r="R55"/>
  <c r="Y145"/>
  <c r="Z55"/>
  <c r="U145"/>
  <c r="V55"/>
  <c r="E145"/>
  <c r="M145"/>
  <c r="N55"/>
  <c r="AA93"/>
  <c r="S145"/>
  <c r="T55"/>
  <c r="W145"/>
  <c r="X55"/>
  <c r="AC124"/>
  <c r="AA7" i="27"/>
  <c r="J118" i="9"/>
  <c r="J55"/>
  <c r="F118"/>
  <c r="F55"/>
  <c r="Y4" i="27"/>
  <c r="Z118" i="9"/>
  <c r="W4" i="27"/>
  <c r="X118" i="9"/>
  <c r="U4" i="27"/>
  <c r="V118" i="9"/>
  <c r="S4" i="27"/>
  <c r="T118" i="9"/>
  <c r="Q4" i="27"/>
  <c r="R118" i="9"/>
  <c r="O4" i="27"/>
  <c r="P118" i="9"/>
  <c r="M4" i="27"/>
  <c r="N118" i="9"/>
  <c r="K4" i="27"/>
  <c r="L118" i="9"/>
  <c r="I4" i="27"/>
  <c r="G4"/>
  <c r="H118" i="9"/>
  <c r="F45"/>
  <c r="E4" i="27"/>
  <c r="AC76" i="9"/>
  <c r="Y145" i="25"/>
  <c r="Z118" s="1"/>
  <c r="Z72" i="9"/>
  <c r="Z73"/>
  <c r="Z75"/>
  <c r="Z70"/>
  <c r="Z71"/>
  <c r="W145" i="25"/>
  <c r="X118"/>
  <c r="X75" i="9"/>
  <c r="X70"/>
  <c r="X71"/>
  <c r="X72"/>
  <c r="X73"/>
  <c r="U145" i="25"/>
  <c r="V118" s="1"/>
  <c r="V75" i="9"/>
  <c r="V70"/>
  <c r="V71"/>
  <c r="V72"/>
  <c r="V73"/>
  <c r="S145" i="25"/>
  <c r="T118"/>
  <c r="T73" i="9"/>
  <c r="T75"/>
  <c r="T70"/>
  <c r="T71"/>
  <c r="T72"/>
  <c r="R72"/>
  <c r="R73"/>
  <c r="R75"/>
  <c r="R70"/>
  <c r="R71"/>
  <c r="P71"/>
  <c r="P72"/>
  <c r="P73"/>
  <c r="P75"/>
  <c r="P70"/>
  <c r="N75"/>
  <c r="N70"/>
  <c r="N71"/>
  <c r="N72"/>
  <c r="N73"/>
  <c r="L73"/>
  <c r="L75"/>
  <c r="L70"/>
  <c r="L71"/>
  <c r="L72"/>
  <c r="J72"/>
  <c r="J73"/>
  <c r="J75"/>
  <c r="J70"/>
  <c r="J71"/>
  <c r="G145" i="25"/>
  <c r="H71" i="9"/>
  <c r="H72"/>
  <c r="H73"/>
  <c r="H75"/>
  <c r="H70"/>
  <c r="F75"/>
  <c r="F70"/>
  <c r="F71"/>
  <c r="F72"/>
  <c r="F73"/>
  <c r="Q145" i="25"/>
  <c r="R118" s="1"/>
  <c r="O145"/>
  <c r="P118" s="1"/>
  <c r="N53" i="9"/>
  <c r="M145" i="25"/>
  <c r="N118"/>
  <c r="N90" i="9"/>
  <c r="AC21"/>
  <c r="AF21"/>
  <c r="AC93"/>
  <c r="AF93"/>
  <c r="AC41"/>
  <c r="AF41"/>
  <c r="AF115"/>
  <c r="AC35"/>
  <c r="AF35"/>
  <c r="AC15"/>
  <c r="AF15"/>
  <c r="AE36" i="25"/>
  <c r="AE16"/>
  <c r="L76" i="9"/>
  <c r="K145" i="25"/>
  <c r="L118"/>
  <c r="L142" i="9"/>
  <c r="J51"/>
  <c r="I145" i="25"/>
  <c r="J118"/>
  <c r="F62" i="9"/>
  <c r="E145" i="25"/>
  <c r="F118" s="1"/>
  <c r="N52" i="9"/>
  <c r="N128"/>
  <c r="AC12"/>
  <c r="T84"/>
  <c r="T76"/>
  <c r="F76"/>
  <c r="H76"/>
  <c r="J76"/>
  <c r="X76"/>
  <c r="R76"/>
  <c r="N76"/>
  <c r="Z76"/>
  <c r="V76"/>
  <c r="P76"/>
  <c r="T142"/>
  <c r="L122"/>
  <c r="AE16"/>
  <c r="M37"/>
  <c r="M37" i="25"/>
  <c r="AE36" i="9"/>
  <c r="P142"/>
  <c r="W37"/>
  <c r="G37"/>
  <c r="G37" i="25"/>
  <c r="O37" i="9"/>
  <c r="O37" i="25"/>
  <c r="Q37" i="9"/>
  <c r="Q37" i="25"/>
  <c r="Y37" i="9"/>
  <c r="Y37" i="25"/>
  <c r="I37" i="9"/>
  <c r="U37"/>
  <c r="U37" i="25"/>
  <c r="E37" i="9"/>
  <c r="E37" i="25"/>
  <c r="S37" i="9"/>
  <c r="S37" i="25"/>
  <c r="K37" i="9"/>
  <c r="K37" i="25"/>
  <c r="C37" i="9"/>
  <c r="C37" i="25"/>
  <c r="AA16" i="9"/>
  <c r="L82"/>
  <c r="J82"/>
  <c r="H82"/>
  <c r="F82"/>
  <c r="T82"/>
  <c r="N92"/>
  <c r="J138"/>
  <c r="R83"/>
  <c r="R82"/>
  <c r="N83"/>
  <c r="N82"/>
  <c r="X83"/>
  <c r="X82"/>
  <c r="Z83"/>
  <c r="Z82"/>
  <c r="V83"/>
  <c r="V82"/>
  <c r="P83"/>
  <c r="P82"/>
  <c r="H84"/>
  <c r="H83"/>
  <c r="T83"/>
  <c r="L84"/>
  <c r="L83"/>
  <c r="F84"/>
  <c r="F83"/>
  <c r="J84"/>
  <c r="J83"/>
  <c r="R138"/>
  <c r="R84"/>
  <c r="Z145"/>
  <c r="Z84"/>
  <c r="V138"/>
  <c r="V84"/>
  <c r="P138"/>
  <c r="P84"/>
  <c r="X138"/>
  <c r="X84"/>
  <c r="N138"/>
  <c r="N84"/>
  <c r="H138"/>
  <c r="F138"/>
  <c r="AA36"/>
  <c r="AA144"/>
  <c r="AF144"/>
  <c r="Z49"/>
  <c r="H45"/>
  <c r="H79"/>
  <c r="AA129"/>
  <c r="AA156"/>
  <c r="AA164"/>
  <c r="AA165"/>
  <c r="Z50"/>
  <c r="Z86"/>
  <c r="Z78"/>
  <c r="Z121"/>
  <c r="Z90"/>
  <c r="J48"/>
  <c r="F129"/>
  <c r="F79"/>
  <c r="F49"/>
  <c r="F50"/>
  <c r="F81"/>
  <c r="F68"/>
  <c r="F65"/>
  <c r="Z125"/>
  <c r="J87"/>
  <c r="F48"/>
  <c r="F85"/>
  <c r="F77"/>
  <c r="T42"/>
  <c r="T138"/>
  <c r="L42"/>
  <c r="L138"/>
  <c r="Z42"/>
  <c r="Z138"/>
  <c r="Z139"/>
  <c r="Z79"/>
  <c r="X124"/>
  <c r="X42"/>
  <c r="V119"/>
  <c r="V42"/>
  <c r="V58"/>
  <c r="R145"/>
  <c r="R42"/>
  <c r="P42"/>
  <c r="N139"/>
  <c r="N42"/>
  <c r="J62"/>
  <c r="J42"/>
  <c r="H61"/>
  <c r="H42"/>
  <c r="F59"/>
  <c r="F42"/>
  <c r="V126"/>
  <c r="V62"/>
  <c r="H87"/>
  <c r="H51"/>
  <c r="F127"/>
  <c r="X93"/>
  <c r="V51"/>
  <c r="R85"/>
  <c r="R120"/>
  <c r="R89"/>
  <c r="R81"/>
  <c r="P48"/>
  <c r="F120"/>
  <c r="Z36"/>
  <c r="Z142"/>
  <c r="X144"/>
  <c r="X142"/>
  <c r="V32"/>
  <c r="V142"/>
  <c r="R36"/>
  <c r="R142"/>
  <c r="N36"/>
  <c r="N142"/>
  <c r="L129"/>
  <c r="J126"/>
  <c r="J36"/>
  <c r="J142"/>
  <c r="H12"/>
  <c r="H142"/>
  <c r="F46"/>
  <c r="F125"/>
  <c r="F137"/>
  <c r="F89"/>
  <c r="F124"/>
  <c r="F25"/>
  <c r="F142"/>
  <c r="F133"/>
  <c r="F139"/>
  <c r="F87"/>
  <c r="F117"/>
  <c r="F122"/>
  <c r="F61"/>
  <c r="F57"/>
  <c r="Z133"/>
  <c r="R144"/>
  <c r="R79"/>
  <c r="R77"/>
  <c r="R65"/>
  <c r="R48"/>
  <c r="R93"/>
  <c r="R66"/>
  <c r="R49"/>
  <c r="R87"/>
  <c r="R117"/>
  <c r="R122"/>
  <c r="R126"/>
  <c r="J122"/>
  <c r="J39"/>
  <c r="H57"/>
  <c r="H67"/>
  <c r="H117"/>
  <c r="F80"/>
  <c r="Z65"/>
  <c r="J47"/>
  <c r="J117"/>
  <c r="J145"/>
  <c r="J136"/>
  <c r="J49"/>
  <c r="J58"/>
  <c r="H47"/>
  <c r="H59"/>
  <c r="H65"/>
  <c r="H89"/>
  <c r="H122"/>
  <c r="R45"/>
  <c r="R86"/>
  <c r="R88"/>
  <c r="R90"/>
  <c r="R119"/>
  <c r="R121"/>
  <c r="R124"/>
  <c r="R92"/>
  <c r="R136"/>
  <c r="R39"/>
  <c r="P14"/>
  <c r="P62"/>
  <c r="P58"/>
  <c r="J80"/>
  <c r="J93"/>
  <c r="J85"/>
  <c r="J89"/>
  <c r="J120"/>
  <c r="J124"/>
  <c r="J92"/>
  <c r="J128"/>
  <c r="J60"/>
  <c r="F92"/>
  <c r="F126"/>
  <c r="F128"/>
  <c r="F136"/>
  <c r="F145"/>
  <c r="F86"/>
  <c r="F88"/>
  <c r="F90"/>
  <c r="F119"/>
  <c r="F121"/>
  <c r="F123"/>
  <c r="F143"/>
  <c r="F148"/>
  <c r="F66"/>
  <c r="F60"/>
  <c r="F58"/>
  <c r="F56"/>
  <c r="F51"/>
  <c r="F47"/>
  <c r="F93"/>
  <c r="F78"/>
  <c r="F67"/>
  <c r="V68"/>
  <c r="V60"/>
  <c r="V56"/>
  <c r="V145"/>
  <c r="R78"/>
  <c r="R123"/>
  <c r="R143"/>
  <c r="R148"/>
  <c r="R125"/>
  <c r="R128"/>
  <c r="R67"/>
  <c r="R50"/>
  <c r="R68"/>
  <c r="P119"/>
  <c r="P68"/>
  <c r="P87"/>
  <c r="P123"/>
  <c r="P139"/>
  <c r="P78"/>
  <c r="P126"/>
  <c r="P16"/>
  <c r="H120"/>
  <c r="H124"/>
  <c r="H126"/>
  <c r="H77"/>
  <c r="H81"/>
  <c r="H136"/>
  <c r="H92"/>
  <c r="H128"/>
  <c r="N143"/>
  <c r="L45"/>
  <c r="L126"/>
  <c r="L78"/>
  <c r="L67"/>
  <c r="L49"/>
  <c r="L86"/>
  <c r="L120"/>
  <c r="P56"/>
  <c r="P60"/>
  <c r="P66"/>
  <c r="P89"/>
  <c r="P121"/>
  <c r="P143"/>
  <c r="P80"/>
  <c r="P92"/>
  <c r="P133"/>
  <c r="P49"/>
  <c r="V65"/>
  <c r="V136"/>
  <c r="V88"/>
  <c r="V123"/>
  <c r="P39"/>
  <c r="P33"/>
  <c r="V129"/>
  <c r="V81"/>
  <c r="V79"/>
  <c r="V77"/>
  <c r="V92"/>
  <c r="V128"/>
  <c r="V86"/>
  <c r="V90"/>
  <c r="V121"/>
  <c r="V143"/>
  <c r="V78"/>
  <c r="V67"/>
  <c r="R127"/>
  <c r="R133"/>
  <c r="R137"/>
  <c r="R139"/>
  <c r="R62"/>
  <c r="R61"/>
  <c r="R60"/>
  <c r="R59"/>
  <c r="R58"/>
  <c r="R57"/>
  <c r="R56"/>
  <c r="R129"/>
  <c r="R51"/>
  <c r="R47"/>
  <c r="P57"/>
  <c r="P59"/>
  <c r="P61"/>
  <c r="P65"/>
  <c r="P67"/>
  <c r="P86"/>
  <c r="P88"/>
  <c r="P90"/>
  <c r="P120"/>
  <c r="P122"/>
  <c r="P124"/>
  <c r="P77"/>
  <c r="P79"/>
  <c r="P81"/>
  <c r="P148"/>
  <c r="P125"/>
  <c r="P127"/>
  <c r="P137"/>
  <c r="P144"/>
  <c r="P51"/>
  <c r="P28"/>
  <c r="P25"/>
  <c r="L47"/>
  <c r="L51"/>
  <c r="L80"/>
  <c r="L92"/>
  <c r="L136"/>
  <c r="L65"/>
  <c r="L89"/>
  <c r="L124"/>
  <c r="H93"/>
  <c r="P13"/>
  <c r="R16"/>
  <c r="L46"/>
  <c r="L48"/>
  <c r="L50"/>
  <c r="L77"/>
  <c r="L79"/>
  <c r="L81"/>
  <c r="L148"/>
  <c r="L125"/>
  <c r="L133"/>
  <c r="L137"/>
  <c r="L139"/>
  <c r="L66"/>
  <c r="L68"/>
  <c r="L85"/>
  <c r="L87"/>
  <c r="L117"/>
  <c r="H56"/>
  <c r="H58"/>
  <c r="H60"/>
  <c r="H62"/>
  <c r="H66"/>
  <c r="H68"/>
  <c r="H86"/>
  <c r="H88"/>
  <c r="H90"/>
  <c r="H119"/>
  <c r="H121"/>
  <c r="H123"/>
  <c r="H143"/>
  <c r="H78"/>
  <c r="H80"/>
  <c r="H148"/>
  <c r="H125"/>
  <c r="H127"/>
  <c r="H133"/>
  <c r="H137"/>
  <c r="H139"/>
  <c r="H145"/>
  <c r="H16"/>
  <c r="H34"/>
  <c r="H41"/>
  <c r="H35"/>
  <c r="H27"/>
  <c r="V15"/>
  <c r="L88"/>
  <c r="L90"/>
  <c r="L119"/>
  <c r="L121"/>
  <c r="L123"/>
  <c r="L145"/>
  <c r="L36"/>
  <c r="L127"/>
  <c r="L128"/>
  <c r="J78"/>
  <c r="J67"/>
  <c r="J68"/>
  <c r="J86"/>
  <c r="J88"/>
  <c r="J90"/>
  <c r="J119"/>
  <c r="J121"/>
  <c r="J123"/>
  <c r="J143"/>
  <c r="J148"/>
  <c r="J125"/>
  <c r="J127"/>
  <c r="J133"/>
  <c r="J137"/>
  <c r="J139"/>
  <c r="J79"/>
  <c r="J77"/>
  <c r="J65"/>
  <c r="J129"/>
  <c r="J66"/>
  <c r="J61"/>
  <c r="J59"/>
  <c r="J57"/>
  <c r="J46"/>
  <c r="H144"/>
  <c r="H46"/>
  <c r="H48"/>
  <c r="H129"/>
  <c r="H85"/>
  <c r="H50"/>
  <c r="H31"/>
  <c r="H30"/>
  <c r="R14"/>
  <c r="N56"/>
  <c r="N125"/>
  <c r="N79"/>
  <c r="L143"/>
  <c r="H36"/>
  <c r="Z39"/>
  <c r="P128"/>
  <c r="P136"/>
  <c r="P145"/>
  <c r="P93"/>
  <c r="P129"/>
  <c r="P85"/>
  <c r="P46"/>
  <c r="P27"/>
  <c r="P36"/>
  <c r="P23"/>
  <c r="P29"/>
  <c r="P41"/>
  <c r="P35"/>
  <c r="P45"/>
  <c r="P50"/>
  <c r="P47"/>
  <c r="P30"/>
  <c r="P31"/>
  <c r="P34"/>
  <c r="P22"/>
  <c r="P32"/>
  <c r="P24"/>
  <c r="P26"/>
  <c r="P117"/>
  <c r="J56"/>
  <c r="J50"/>
  <c r="N60"/>
  <c r="N133"/>
  <c r="N86"/>
  <c r="N121"/>
  <c r="V61"/>
  <c r="V59"/>
  <c r="V57"/>
  <c r="V47"/>
  <c r="V144"/>
  <c r="V48"/>
  <c r="V125"/>
  <c r="V127"/>
  <c r="V133"/>
  <c r="V137"/>
  <c r="V139"/>
  <c r="V85"/>
  <c r="V87"/>
  <c r="V89"/>
  <c r="V117"/>
  <c r="V120"/>
  <c r="V122"/>
  <c r="V124"/>
  <c r="V148"/>
  <c r="V66"/>
  <c r="V49"/>
  <c r="V93"/>
  <c r="V80"/>
  <c r="V50"/>
  <c r="V46"/>
  <c r="N66"/>
  <c r="N50"/>
  <c r="N46"/>
  <c r="N78"/>
  <c r="N67"/>
  <c r="N62"/>
  <c r="N58"/>
  <c r="N51"/>
  <c r="N47"/>
  <c r="N127"/>
  <c r="N137"/>
  <c r="N145"/>
  <c r="N4" i="27"/>
  <c r="N88" i="9"/>
  <c r="N119"/>
  <c r="N123"/>
  <c r="N144"/>
  <c r="H22"/>
  <c r="R30"/>
  <c r="R27"/>
  <c r="H14"/>
  <c r="H39"/>
  <c r="H32"/>
  <c r="H26"/>
  <c r="H29"/>
  <c r="H28"/>
  <c r="H25"/>
  <c r="H21"/>
  <c r="H15"/>
  <c r="H24"/>
  <c r="H23"/>
  <c r="R31"/>
  <c r="R28"/>
  <c r="R35"/>
  <c r="R29"/>
  <c r="R25"/>
  <c r="P21"/>
  <c r="P15"/>
  <c r="P12"/>
  <c r="H49"/>
  <c r="H33"/>
  <c r="H13"/>
  <c r="N80"/>
  <c r="N61"/>
  <c r="N57"/>
  <c r="N126"/>
  <c r="N136"/>
  <c r="N87"/>
  <c r="N117"/>
  <c r="N122"/>
  <c r="N68"/>
  <c r="N81"/>
  <c r="N65"/>
  <c r="N45"/>
  <c r="N129"/>
  <c r="N59"/>
  <c r="N85"/>
  <c r="N89"/>
  <c r="N120"/>
  <c r="N124"/>
  <c r="N148"/>
  <c r="N48"/>
  <c r="N93"/>
  <c r="N77"/>
  <c r="N49"/>
  <c r="V41"/>
  <c r="L37"/>
  <c r="L16"/>
  <c r="L144"/>
  <c r="V31"/>
  <c r="V34"/>
  <c r="V16"/>
  <c r="V45"/>
  <c r="V39"/>
  <c r="V35"/>
  <c r="R34"/>
  <c r="R21"/>
  <c r="R41"/>
  <c r="R32"/>
  <c r="L41"/>
  <c r="J41"/>
  <c r="J45"/>
  <c r="J16"/>
  <c r="V36"/>
  <c r="V23"/>
  <c r="R80"/>
  <c r="R23"/>
  <c r="R24"/>
  <c r="R22"/>
  <c r="R15"/>
  <c r="R13"/>
  <c r="R12"/>
  <c r="R46"/>
  <c r="R33"/>
  <c r="R26"/>
  <c r="L39"/>
  <c r="L56"/>
  <c r="L60"/>
  <c r="L61"/>
  <c r="J29"/>
  <c r="V24"/>
  <c r="V21"/>
  <c r="F41"/>
  <c r="F16"/>
  <c r="F23"/>
  <c r="F34"/>
  <c r="Z80"/>
  <c r="Z67"/>
  <c r="Z68"/>
  <c r="Z61"/>
  <c r="Z59"/>
  <c r="Z57"/>
  <c r="Z87"/>
  <c r="Z117"/>
  <c r="Z122"/>
  <c r="Z148"/>
  <c r="Z126"/>
  <c r="Z136"/>
  <c r="Z66"/>
  <c r="Z48"/>
  <c r="Z29"/>
  <c r="Z62"/>
  <c r="Z60"/>
  <c r="Z58"/>
  <c r="Z56"/>
  <c r="Z85"/>
  <c r="Z89"/>
  <c r="Z120"/>
  <c r="Z143"/>
  <c r="Z92"/>
  <c r="Z128"/>
  <c r="Z144"/>
  <c r="Z77"/>
  <c r="Z129"/>
  <c r="Z124"/>
  <c r="Z45"/>
  <c r="Z93"/>
  <c r="Z46"/>
  <c r="Z88"/>
  <c r="Z119"/>
  <c r="Z123"/>
  <c r="Z91"/>
  <c r="Z127"/>
  <c r="Z137"/>
  <c r="Z51"/>
  <c r="Z23"/>
  <c r="Z26"/>
  <c r="Z47"/>
  <c r="V25"/>
  <c r="J26"/>
  <c r="J35"/>
  <c r="J33"/>
  <c r="F39"/>
  <c r="F24"/>
  <c r="Z16"/>
  <c r="Z31"/>
  <c r="Z12"/>
  <c r="Z32"/>
  <c r="Z35"/>
  <c r="Z14"/>
  <c r="Z33"/>
  <c r="Z13"/>
  <c r="Z21"/>
  <c r="Z34"/>
  <c r="Z22"/>
  <c r="Z28"/>
  <c r="V30"/>
  <c r="V27"/>
  <c r="V28"/>
  <c r="L35"/>
  <c r="L33"/>
  <c r="J28"/>
  <c r="F35"/>
  <c r="F28"/>
  <c r="Z41"/>
  <c r="Z81"/>
  <c r="Z15"/>
  <c r="Z25"/>
  <c r="Z27"/>
  <c r="Z30"/>
  <c r="Z24"/>
  <c r="V13"/>
  <c r="V12"/>
  <c r="V26"/>
  <c r="V29"/>
  <c r="V33"/>
  <c r="V22"/>
  <c r="V14"/>
  <c r="L27"/>
  <c r="F27"/>
  <c r="F13"/>
  <c r="F14"/>
  <c r="F15"/>
  <c r="F12"/>
  <c r="F26"/>
  <c r="F29"/>
  <c r="F21"/>
  <c r="F30"/>
  <c r="F22"/>
  <c r="F32"/>
  <c r="F31"/>
  <c r="F33"/>
  <c r="F36"/>
  <c r="L29"/>
  <c r="L62"/>
  <c r="L25"/>
  <c r="L15"/>
  <c r="L14"/>
  <c r="L13"/>
  <c r="L31"/>
  <c r="L22"/>
  <c r="L30"/>
  <c r="L26"/>
  <c r="L23"/>
  <c r="L21"/>
  <c r="L24"/>
  <c r="L12"/>
  <c r="L93"/>
  <c r="L57"/>
  <c r="L28"/>
  <c r="L32"/>
  <c r="L58"/>
  <c r="L34"/>
  <c r="L59"/>
  <c r="J21"/>
  <c r="J81"/>
  <c r="J12"/>
  <c r="J24"/>
  <c r="J14"/>
  <c r="J25"/>
  <c r="J23"/>
  <c r="J15"/>
  <c r="J30"/>
  <c r="J27"/>
  <c r="J31"/>
  <c r="J13"/>
  <c r="J34"/>
  <c r="J32"/>
  <c r="J22"/>
  <c r="N32"/>
  <c r="N34"/>
  <c r="N33"/>
  <c r="N29"/>
  <c r="N31"/>
  <c r="N24"/>
  <c r="N22"/>
  <c r="N25"/>
  <c r="N13"/>
  <c r="N28"/>
  <c r="N15"/>
  <c r="N14"/>
  <c r="N12"/>
  <c r="N35"/>
  <c r="N26"/>
  <c r="N23"/>
  <c r="N21"/>
  <c r="N30"/>
  <c r="N27"/>
  <c r="N16"/>
  <c r="N39"/>
  <c r="N41"/>
  <c r="X36"/>
  <c r="X129"/>
  <c r="X145"/>
  <c r="X139"/>
  <c r="X137"/>
  <c r="X136"/>
  <c r="X133"/>
  <c r="X128"/>
  <c r="X127"/>
  <c r="X126"/>
  <c r="X125"/>
  <c r="X92"/>
  <c r="X148"/>
  <c r="X81"/>
  <c r="X80"/>
  <c r="X79"/>
  <c r="X78"/>
  <c r="X77"/>
  <c r="X143"/>
  <c r="X123"/>
  <c r="X122"/>
  <c r="X121"/>
  <c r="X120"/>
  <c r="X119"/>
  <c r="X117"/>
  <c r="X90"/>
  <c r="X89"/>
  <c r="X88"/>
  <c r="X87"/>
  <c r="X86"/>
  <c r="X68"/>
  <c r="X67"/>
  <c r="X66"/>
  <c r="X65"/>
  <c r="X62"/>
  <c r="X61"/>
  <c r="X60"/>
  <c r="X59"/>
  <c r="X58"/>
  <c r="X57"/>
  <c r="X56"/>
  <c r="X50"/>
  <c r="X46"/>
  <c r="X41"/>
  <c r="X35"/>
  <c r="X21"/>
  <c r="X14"/>
  <c r="X51"/>
  <c r="X47"/>
  <c r="X34"/>
  <c r="X33"/>
  <c r="X32"/>
  <c r="X31"/>
  <c r="X30"/>
  <c r="X29"/>
  <c r="X28"/>
  <c r="X27"/>
  <c r="X26"/>
  <c r="X25"/>
  <c r="X24"/>
  <c r="X23"/>
  <c r="X22"/>
  <c r="X48"/>
  <c r="X39"/>
  <c r="X13"/>
  <c r="X12"/>
  <c r="X85"/>
  <c r="X49"/>
  <c r="X45"/>
  <c r="X15"/>
  <c r="X16"/>
  <c r="T145"/>
  <c r="T143"/>
  <c r="T124"/>
  <c r="T123"/>
  <c r="T122"/>
  <c r="T121"/>
  <c r="T120"/>
  <c r="T119"/>
  <c r="T117"/>
  <c r="T91"/>
  <c r="T90"/>
  <c r="T89"/>
  <c r="T88"/>
  <c r="T87"/>
  <c r="T86"/>
  <c r="T85"/>
  <c r="T68"/>
  <c r="T67"/>
  <c r="T66"/>
  <c r="T65"/>
  <c r="T139"/>
  <c r="T137"/>
  <c r="T136"/>
  <c r="T133"/>
  <c r="T128"/>
  <c r="T127"/>
  <c r="T126"/>
  <c r="T125"/>
  <c r="T92"/>
  <c r="T148"/>
  <c r="T81"/>
  <c r="T80"/>
  <c r="T79"/>
  <c r="T78"/>
  <c r="T77"/>
  <c r="T51"/>
  <c r="T50"/>
  <c r="T49"/>
  <c r="T48"/>
  <c r="T47"/>
  <c r="T46"/>
  <c r="T45"/>
  <c r="T41"/>
  <c r="T39"/>
  <c r="T35"/>
  <c r="T15"/>
  <c r="T12"/>
  <c r="T62"/>
  <c r="T61"/>
  <c r="T60"/>
  <c r="T59"/>
  <c r="T58"/>
  <c r="T57"/>
  <c r="T56"/>
  <c r="T34"/>
  <c r="T33"/>
  <c r="T32"/>
  <c r="T31"/>
  <c r="T30"/>
  <c r="T29"/>
  <c r="T28"/>
  <c r="T27"/>
  <c r="T26"/>
  <c r="T25"/>
  <c r="T24"/>
  <c r="T23"/>
  <c r="T22"/>
  <c r="T14"/>
  <c r="T21"/>
  <c r="T13"/>
  <c r="T129"/>
  <c r="T93"/>
  <c r="T36"/>
  <c r="T16"/>
  <c r="H32" i="25"/>
  <c r="H118"/>
  <c r="Z69"/>
  <c r="Z62"/>
  <c r="Z55"/>
  <c r="Z49"/>
  <c r="Z43"/>
  <c r="Z136"/>
  <c r="Z72"/>
  <c r="Z64"/>
  <c r="Z53"/>
  <c r="Z92"/>
  <c r="Z88"/>
  <c r="Z84"/>
  <c r="Z80"/>
  <c r="Z113"/>
  <c r="Z109"/>
  <c r="Z105"/>
  <c r="Z101"/>
  <c r="Z97"/>
  <c r="Z127"/>
  <c r="Z123"/>
  <c r="Z119"/>
  <c r="Z141"/>
  <c r="Z137"/>
  <c r="Z71"/>
  <c r="Z57"/>
  <c r="Z44"/>
  <c r="Z74"/>
  <c r="Z56"/>
  <c r="Z89"/>
  <c r="Z85"/>
  <c r="Z114"/>
  <c r="Z106"/>
  <c r="Z98"/>
  <c r="Z124"/>
  <c r="Z142"/>
  <c r="Z73"/>
  <c r="Z59"/>
  <c r="Z94"/>
  <c r="Z68"/>
  <c r="Z48"/>
  <c r="Z82"/>
  <c r="Z111"/>
  <c r="Z103"/>
  <c r="Z95"/>
  <c r="Z121"/>
  <c r="Z139"/>
  <c r="Z75"/>
  <c r="Z67"/>
  <c r="Z60"/>
  <c r="Z54"/>
  <c r="Z47"/>
  <c r="Z77"/>
  <c r="Z148"/>
  <c r="Z70"/>
  <c r="Z61"/>
  <c r="Z51"/>
  <c r="Z91"/>
  <c r="Z87"/>
  <c r="Z83"/>
  <c r="Z79"/>
  <c r="Z112"/>
  <c r="Z108"/>
  <c r="Z104"/>
  <c r="Z100"/>
  <c r="Z96"/>
  <c r="Z126"/>
  <c r="Z122"/>
  <c r="Z117"/>
  <c r="Z140"/>
  <c r="Z63"/>
  <c r="Z50"/>
  <c r="Z116"/>
  <c r="Z65"/>
  <c r="Z46"/>
  <c r="Z81"/>
  <c r="Z110"/>
  <c r="Z102"/>
  <c r="Z128"/>
  <c r="Z120"/>
  <c r="Z138"/>
  <c r="Z66"/>
  <c r="Z52"/>
  <c r="Z45"/>
  <c r="Z150"/>
  <c r="Z58"/>
  <c r="Z90"/>
  <c r="Z86"/>
  <c r="Z78"/>
  <c r="Z107"/>
  <c r="Z99"/>
  <c r="Z125"/>
  <c r="Z143"/>
  <c r="X117"/>
  <c r="X122"/>
  <c r="X126"/>
  <c r="X96"/>
  <c r="X100"/>
  <c r="X104"/>
  <c r="X108"/>
  <c r="X112"/>
  <c r="X79"/>
  <c r="X83"/>
  <c r="X87"/>
  <c r="X91"/>
  <c r="X136"/>
  <c r="X52"/>
  <c r="X60"/>
  <c r="X121"/>
  <c r="X125"/>
  <c r="X95"/>
  <c r="X99"/>
  <c r="X103"/>
  <c r="X107"/>
  <c r="X111"/>
  <c r="X78"/>
  <c r="X82"/>
  <c r="X86"/>
  <c r="X90"/>
  <c r="X120"/>
  <c r="X124"/>
  <c r="X128"/>
  <c r="X98"/>
  <c r="X102"/>
  <c r="X106"/>
  <c r="X110"/>
  <c r="X114"/>
  <c r="X81"/>
  <c r="X85"/>
  <c r="X89"/>
  <c r="X94"/>
  <c r="X43"/>
  <c r="X47"/>
  <c r="X51"/>
  <c r="X55"/>
  <c r="X59"/>
  <c r="X63"/>
  <c r="X119"/>
  <c r="X123"/>
  <c r="X127"/>
  <c r="X97"/>
  <c r="X101"/>
  <c r="X105"/>
  <c r="X109"/>
  <c r="X113"/>
  <c r="X80"/>
  <c r="X84"/>
  <c r="X88"/>
  <c r="X92"/>
  <c r="X116"/>
  <c r="X46"/>
  <c r="X50"/>
  <c r="X54"/>
  <c r="X58"/>
  <c r="X62"/>
  <c r="X45"/>
  <c r="X49"/>
  <c r="X53"/>
  <c r="X57"/>
  <c r="X61"/>
  <c r="X77"/>
  <c r="X44"/>
  <c r="X48"/>
  <c r="X56"/>
  <c r="X73"/>
  <c r="X69"/>
  <c r="X65"/>
  <c r="X143"/>
  <c r="X139"/>
  <c r="X74"/>
  <c r="X70"/>
  <c r="X66"/>
  <c r="X150"/>
  <c r="X75"/>
  <c r="X71"/>
  <c r="X67"/>
  <c r="X148"/>
  <c r="X141"/>
  <c r="X137"/>
  <c r="X72"/>
  <c r="X68"/>
  <c r="X64"/>
  <c r="X142"/>
  <c r="X138"/>
  <c r="X140"/>
  <c r="V100"/>
  <c r="V85"/>
  <c r="V75"/>
  <c r="V71"/>
  <c r="V67"/>
  <c r="V60"/>
  <c r="V44"/>
  <c r="V82"/>
  <c r="V103"/>
  <c r="V121"/>
  <c r="V49"/>
  <c r="V87"/>
  <c r="V108"/>
  <c r="V126"/>
  <c r="V142"/>
  <c r="V138"/>
  <c r="V54"/>
  <c r="V92"/>
  <c r="V113"/>
  <c r="V97"/>
  <c r="V148"/>
  <c r="V51"/>
  <c r="V89"/>
  <c r="V110"/>
  <c r="V128"/>
  <c r="V59"/>
  <c r="V72"/>
  <c r="V68"/>
  <c r="V64"/>
  <c r="V48"/>
  <c r="V86"/>
  <c r="V107"/>
  <c r="V125"/>
  <c r="V53"/>
  <c r="V91"/>
  <c r="V112"/>
  <c r="V96"/>
  <c r="V143"/>
  <c r="V139"/>
  <c r="V58"/>
  <c r="V116"/>
  <c r="V80"/>
  <c r="V101"/>
  <c r="V119"/>
  <c r="V55"/>
  <c r="V94"/>
  <c r="V114"/>
  <c r="V98"/>
  <c r="V73"/>
  <c r="V69"/>
  <c r="V65"/>
  <c r="V52"/>
  <c r="V90"/>
  <c r="V111"/>
  <c r="V95"/>
  <c r="V57"/>
  <c r="V136"/>
  <c r="V79"/>
  <c r="V117"/>
  <c r="V140"/>
  <c r="V62"/>
  <c r="V46"/>
  <c r="V84"/>
  <c r="V105"/>
  <c r="V123"/>
  <c r="V63"/>
  <c r="V43"/>
  <c r="V81"/>
  <c r="V102"/>
  <c r="V120"/>
  <c r="V74"/>
  <c r="V70"/>
  <c r="V66"/>
  <c r="V56"/>
  <c r="V77"/>
  <c r="V78"/>
  <c r="V99"/>
  <c r="V61"/>
  <c r="V45"/>
  <c r="V83"/>
  <c r="V104"/>
  <c r="V122"/>
  <c r="V141"/>
  <c r="V137"/>
  <c r="V50"/>
  <c r="V88"/>
  <c r="V109"/>
  <c r="V127"/>
  <c r="V150"/>
  <c r="V47"/>
  <c r="V106"/>
  <c r="V124"/>
  <c r="T119"/>
  <c r="T121"/>
  <c r="T123"/>
  <c r="T125"/>
  <c r="T127"/>
  <c r="T95"/>
  <c r="T97"/>
  <c r="T99"/>
  <c r="T101"/>
  <c r="T103"/>
  <c r="T105"/>
  <c r="T107"/>
  <c r="T109"/>
  <c r="T111"/>
  <c r="T113"/>
  <c r="T78"/>
  <c r="T80"/>
  <c r="T82"/>
  <c r="T84"/>
  <c r="T86"/>
  <c r="T88"/>
  <c r="T90"/>
  <c r="T92"/>
  <c r="T44"/>
  <c r="T46"/>
  <c r="T48"/>
  <c r="T50"/>
  <c r="T54"/>
  <c r="T56"/>
  <c r="T116"/>
  <c r="T77"/>
  <c r="T117"/>
  <c r="T120"/>
  <c r="T122"/>
  <c r="T124"/>
  <c r="T126"/>
  <c r="T128"/>
  <c r="T96"/>
  <c r="T98"/>
  <c r="T100"/>
  <c r="T102"/>
  <c r="T104"/>
  <c r="T106"/>
  <c r="T108"/>
  <c r="T110"/>
  <c r="T112"/>
  <c r="T114"/>
  <c r="T79"/>
  <c r="T81"/>
  <c r="T83"/>
  <c r="T85"/>
  <c r="T87"/>
  <c r="T89"/>
  <c r="T91"/>
  <c r="T43"/>
  <c r="T45"/>
  <c r="T47"/>
  <c r="T49"/>
  <c r="T51"/>
  <c r="T53"/>
  <c r="T55"/>
  <c r="T57"/>
  <c r="T59"/>
  <c r="T61"/>
  <c r="T63"/>
  <c r="T136"/>
  <c r="T94"/>
  <c r="T52"/>
  <c r="T58"/>
  <c r="T60"/>
  <c r="T62"/>
  <c r="T64"/>
  <c r="T75"/>
  <c r="T67"/>
  <c r="T141"/>
  <c r="T137"/>
  <c r="T68"/>
  <c r="T69"/>
  <c r="T142"/>
  <c r="T138"/>
  <c r="T73"/>
  <c r="T150"/>
  <c r="T70"/>
  <c r="T143"/>
  <c r="T139"/>
  <c r="T71"/>
  <c r="T148"/>
  <c r="T72"/>
  <c r="T66"/>
  <c r="T140"/>
  <c r="T74"/>
  <c r="T65"/>
  <c r="R95"/>
  <c r="R96"/>
  <c r="R61"/>
  <c r="R53"/>
  <c r="R45"/>
  <c r="R148"/>
  <c r="R60"/>
  <c r="R52"/>
  <c r="R44"/>
  <c r="R86"/>
  <c r="R78"/>
  <c r="R107"/>
  <c r="R99"/>
  <c r="R125"/>
  <c r="R75"/>
  <c r="R71"/>
  <c r="R67"/>
  <c r="R136"/>
  <c r="R85"/>
  <c r="R114"/>
  <c r="R106"/>
  <c r="R98"/>
  <c r="R124"/>
  <c r="R143"/>
  <c r="R139"/>
  <c r="R63"/>
  <c r="R55"/>
  <c r="R47"/>
  <c r="R116"/>
  <c r="R62"/>
  <c r="R54"/>
  <c r="R46"/>
  <c r="R88"/>
  <c r="R80"/>
  <c r="R109"/>
  <c r="R101"/>
  <c r="R127"/>
  <c r="R119"/>
  <c r="R72"/>
  <c r="R68"/>
  <c r="R94"/>
  <c r="R87"/>
  <c r="R79"/>
  <c r="R108"/>
  <c r="R100"/>
  <c r="R126"/>
  <c r="R117"/>
  <c r="R140"/>
  <c r="R57"/>
  <c r="R49"/>
  <c r="R77"/>
  <c r="R64"/>
  <c r="R56"/>
  <c r="R48"/>
  <c r="R90"/>
  <c r="R82"/>
  <c r="R111"/>
  <c r="R103"/>
  <c r="R121"/>
  <c r="R73"/>
  <c r="R69"/>
  <c r="R65"/>
  <c r="R89"/>
  <c r="R81"/>
  <c r="R110"/>
  <c r="R102"/>
  <c r="R128"/>
  <c r="R120"/>
  <c r="R141"/>
  <c r="R137"/>
  <c r="R59"/>
  <c r="R51"/>
  <c r="R91"/>
  <c r="R150"/>
  <c r="R58"/>
  <c r="R50"/>
  <c r="R92"/>
  <c r="R84"/>
  <c r="R113"/>
  <c r="R105"/>
  <c r="R97"/>
  <c r="R123"/>
  <c r="R74"/>
  <c r="R70"/>
  <c r="R66"/>
  <c r="R43"/>
  <c r="R83"/>
  <c r="R112"/>
  <c r="R104"/>
  <c r="R122"/>
  <c r="R142"/>
  <c r="R138"/>
  <c r="P117"/>
  <c r="P122"/>
  <c r="P126"/>
  <c r="P96"/>
  <c r="P100"/>
  <c r="P104"/>
  <c r="P108"/>
  <c r="P112"/>
  <c r="P79"/>
  <c r="P83"/>
  <c r="P87"/>
  <c r="P91"/>
  <c r="P94"/>
  <c r="P45"/>
  <c r="P57"/>
  <c r="P119"/>
  <c r="P123"/>
  <c r="P127"/>
  <c r="P97"/>
  <c r="P101"/>
  <c r="P105"/>
  <c r="P109"/>
  <c r="P113"/>
  <c r="P80"/>
  <c r="P84"/>
  <c r="P88"/>
  <c r="P92"/>
  <c r="P77"/>
  <c r="P46"/>
  <c r="P50"/>
  <c r="P54"/>
  <c r="P58"/>
  <c r="P120"/>
  <c r="P124"/>
  <c r="P128"/>
  <c r="P98"/>
  <c r="P102"/>
  <c r="P106"/>
  <c r="P110"/>
  <c r="P114"/>
  <c r="P81"/>
  <c r="P85"/>
  <c r="P89"/>
  <c r="P136"/>
  <c r="P43"/>
  <c r="P47"/>
  <c r="P51"/>
  <c r="P55"/>
  <c r="P59"/>
  <c r="P63"/>
  <c r="P121"/>
  <c r="P125"/>
  <c r="P95"/>
  <c r="P99"/>
  <c r="P103"/>
  <c r="P107"/>
  <c r="P111"/>
  <c r="P78"/>
  <c r="P82"/>
  <c r="P86"/>
  <c r="P90"/>
  <c r="P116"/>
  <c r="P44"/>
  <c r="P48"/>
  <c r="P52"/>
  <c r="P56"/>
  <c r="P60"/>
  <c r="P64"/>
  <c r="P49"/>
  <c r="P53"/>
  <c r="P61"/>
  <c r="P62"/>
  <c r="P74"/>
  <c r="P70"/>
  <c r="P66"/>
  <c r="P143"/>
  <c r="P139"/>
  <c r="P71"/>
  <c r="P67"/>
  <c r="P150"/>
  <c r="P140"/>
  <c r="P75"/>
  <c r="P72"/>
  <c r="P68"/>
  <c r="P148"/>
  <c r="P141"/>
  <c r="P137"/>
  <c r="P73"/>
  <c r="P69"/>
  <c r="P65"/>
  <c r="P142"/>
  <c r="P138"/>
  <c r="N96"/>
  <c r="N73"/>
  <c r="N69"/>
  <c r="N65"/>
  <c r="N50"/>
  <c r="N88"/>
  <c r="N109"/>
  <c r="N127"/>
  <c r="N57"/>
  <c r="N94"/>
  <c r="N79"/>
  <c r="N100"/>
  <c r="N140"/>
  <c r="N64"/>
  <c r="N86"/>
  <c r="N125"/>
  <c r="N85"/>
  <c r="N74"/>
  <c r="N70"/>
  <c r="N66"/>
  <c r="N54"/>
  <c r="N92"/>
  <c r="N113"/>
  <c r="N97"/>
  <c r="N61"/>
  <c r="N45"/>
  <c r="N83"/>
  <c r="N104"/>
  <c r="N122"/>
  <c r="N141"/>
  <c r="N137"/>
  <c r="N52"/>
  <c r="N90"/>
  <c r="N111"/>
  <c r="N95"/>
  <c r="N150"/>
  <c r="N51"/>
  <c r="N89"/>
  <c r="N110"/>
  <c r="N128"/>
  <c r="N75"/>
  <c r="N71"/>
  <c r="N67"/>
  <c r="N58"/>
  <c r="N77"/>
  <c r="N80"/>
  <c r="N101"/>
  <c r="N119"/>
  <c r="N49"/>
  <c r="N87"/>
  <c r="N108"/>
  <c r="N126"/>
  <c r="N142"/>
  <c r="N138"/>
  <c r="N56"/>
  <c r="N116"/>
  <c r="N78"/>
  <c r="N99"/>
  <c r="N148"/>
  <c r="N55"/>
  <c r="N136"/>
  <c r="N114"/>
  <c r="N98"/>
  <c r="N72"/>
  <c r="N68"/>
  <c r="N62"/>
  <c r="N46"/>
  <c r="N84"/>
  <c r="N105"/>
  <c r="N123"/>
  <c r="N53"/>
  <c r="N91"/>
  <c r="N112"/>
  <c r="N143"/>
  <c r="N139"/>
  <c r="N60"/>
  <c r="N44"/>
  <c r="N82"/>
  <c r="N103"/>
  <c r="N121"/>
  <c r="N59"/>
  <c r="N43"/>
  <c r="N81"/>
  <c r="N102"/>
  <c r="N120"/>
  <c r="N117"/>
  <c r="N48"/>
  <c r="N107"/>
  <c r="N63"/>
  <c r="N47"/>
  <c r="N106"/>
  <c r="N124"/>
  <c r="L62"/>
  <c r="L136"/>
  <c r="L116"/>
  <c r="L94"/>
  <c r="L77"/>
  <c r="L49"/>
  <c r="L52"/>
  <c r="L53"/>
  <c r="L56"/>
  <c r="L57"/>
  <c r="L59"/>
  <c r="L61"/>
  <c r="L117"/>
  <c r="L119"/>
  <c r="L120"/>
  <c r="L121"/>
  <c r="L122"/>
  <c r="L123"/>
  <c r="L124"/>
  <c r="L125"/>
  <c r="L126"/>
  <c r="L127"/>
  <c r="L128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78"/>
  <c r="L79"/>
  <c r="L80"/>
  <c r="L81"/>
  <c r="L82"/>
  <c r="L83"/>
  <c r="L84"/>
  <c r="L85"/>
  <c r="L86"/>
  <c r="L87"/>
  <c r="L88"/>
  <c r="L89"/>
  <c r="L90"/>
  <c r="L91"/>
  <c r="L92"/>
  <c r="L43"/>
  <c r="L44"/>
  <c r="L45"/>
  <c r="L46"/>
  <c r="L47"/>
  <c r="L48"/>
  <c r="L50"/>
  <c r="L58"/>
  <c r="L51"/>
  <c r="L54"/>
  <c r="L55"/>
  <c r="L60"/>
  <c r="L63"/>
  <c r="L64"/>
  <c r="L72"/>
  <c r="L141"/>
  <c r="L137"/>
  <c r="L148"/>
  <c r="L73"/>
  <c r="L142"/>
  <c r="L138"/>
  <c r="L70"/>
  <c r="L65"/>
  <c r="L75"/>
  <c r="L143"/>
  <c r="L139"/>
  <c r="L71"/>
  <c r="L66"/>
  <c r="L69"/>
  <c r="L140"/>
  <c r="L74"/>
  <c r="L67"/>
  <c r="L150"/>
  <c r="L68"/>
  <c r="J78"/>
  <c r="J64"/>
  <c r="J58"/>
  <c r="J54"/>
  <c r="J45"/>
  <c r="J89"/>
  <c r="J77"/>
  <c r="J148"/>
  <c r="J51"/>
  <c r="J72"/>
  <c r="J68"/>
  <c r="J62"/>
  <c r="J92"/>
  <c r="J83"/>
  <c r="J79"/>
  <c r="J112"/>
  <c r="J108"/>
  <c r="J104"/>
  <c r="J100"/>
  <c r="J96"/>
  <c r="J126"/>
  <c r="J122"/>
  <c r="J117"/>
  <c r="J140"/>
  <c r="J59"/>
  <c r="J55"/>
  <c r="J47"/>
  <c r="J91"/>
  <c r="J84"/>
  <c r="J136"/>
  <c r="J63"/>
  <c r="J73"/>
  <c r="J69"/>
  <c r="J65"/>
  <c r="J46"/>
  <c r="J85"/>
  <c r="J80"/>
  <c r="J113"/>
  <c r="J109"/>
  <c r="J105"/>
  <c r="J101"/>
  <c r="J97"/>
  <c r="J127"/>
  <c r="J123"/>
  <c r="J119"/>
  <c r="J141"/>
  <c r="J137"/>
  <c r="J60"/>
  <c r="J56"/>
  <c r="J50"/>
  <c r="J43"/>
  <c r="J86"/>
  <c r="J116"/>
  <c r="J49"/>
  <c r="J74"/>
  <c r="J70"/>
  <c r="J66"/>
  <c r="J48"/>
  <c r="J87"/>
  <c r="J81"/>
  <c r="J114"/>
  <c r="J110"/>
  <c r="J106"/>
  <c r="J102"/>
  <c r="J98"/>
  <c r="J128"/>
  <c r="J124"/>
  <c r="J120"/>
  <c r="J142"/>
  <c r="J138"/>
  <c r="J61"/>
  <c r="J57"/>
  <c r="J52"/>
  <c r="J44"/>
  <c r="J88"/>
  <c r="J94"/>
  <c r="J150"/>
  <c r="J75"/>
  <c r="J71"/>
  <c r="J67"/>
  <c r="J53"/>
  <c r="J90"/>
  <c r="J82"/>
  <c r="J111"/>
  <c r="J107"/>
  <c r="J103"/>
  <c r="J99"/>
  <c r="J95"/>
  <c r="J125"/>
  <c r="J121"/>
  <c r="J143"/>
  <c r="J139"/>
  <c r="H117"/>
  <c r="H122"/>
  <c r="H126"/>
  <c r="H96"/>
  <c r="H100"/>
  <c r="H104"/>
  <c r="H108"/>
  <c r="H112"/>
  <c r="H79"/>
  <c r="H83"/>
  <c r="H87"/>
  <c r="H91"/>
  <c r="H136"/>
  <c r="H45"/>
  <c r="H49"/>
  <c r="H53"/>
  <c r="H61"/>
  <c r="H121"/>
  <c r="H125"/>
  <c r="H95"/>
  <c r="H99"/>
  <c r="H103"/>
  <c r="H107"/>
  <c r="H111"/>
  <c r="H78"/>
  <c r="H82"/>
  <c r="H86"/>
  <c r="H90"/>
  <c r="H77"/>
  <c r="H44"/>
  <c r="H48"/>
  <c r="H52"/>
  <c r="H56"/>
  <c r="H60"/>
  <c r="H64"/>
  <c r="H120"/>
  <c r="H124"/>
  <c r="H128"/>
  <c r="H98"/>
  <c r="H102"/>
  <c r="H106"/>
  <c r="H110"/>
  <c r="H114"/>
  <c r="H81"/>
  <c r="H85"/>
  <c r="H89"/>
  <c r="H94"/>
  <c r="H43"/>
  <c r="H47"/>
  <c r="H51"/>
  <c r="H55"/>
  <c r="H59"/>
  <c r="H63"/>
  <c r="H119"/>
  <c r="H123"/>
  <c r="H127"/>
  <c r="H97"/>
  <c r="H101"/>
  <c r="H105"/>
  <c r="H109"/>
  <c r="H113"/>
  <c r="H80"/>
  <c r="H84"/>
  <c r="H88"/>
  <c r="H92"/>
  <c r="H116"/>
  <c r="H46"/>
  <c r="H50"/>
  <c r="H54"/>
  <c r="H58"/>
  <c r="H62"/>
  <c r="H57"/>
  <c r="H72"/>
  <c r="H69"/>
  <c r="H65"/>
  <c r="H143"/>
  <c r="H139"/>
  <c r="H70"/>
  <c r="H66"/>
  <c r="H73"/>
  <c r="H140"/>
  <c r="H74"/>
  <c r="H71"/>
  <c r="H67"/>
  <c r="H150"/>
  <c r="H141"/>
  <c r="H137"/>
  <c r="H75"/>
  <c r="H68"/>
  <c r="H148"/>
  <c r="H142"/>
  <c r="H138"/>
  <c r="F90"/>
  <c r="F110"/>
  <c r="F63"/>
  <c r="F47"/>
  <c r="F74"/>
  <c r="F70"/>
  <c r="F66"/>
  <c r="F56"/>
  <c r="F77"/>
  <c r="F78"/>
  <c r="F99"/>
  <c r="F61"/>
  <c r="F45"/>
  <c r="F83"/>
  <c r="F104"/>
  <c r="F122"/>
  <c r="F141"/>
  <c r="F137"/>
  <c r="F50"/>
  <c r="F88"/>
  <c r="F109"/>
  <c r="F127"/>
  <c r="F150"/>
  <c r="F114"/>
  <c r="F98"/>
  <c r="F51"/>
  <c r="F75"/>
  <c r="F71"/>
  <c r="F67"/>
  <c r="F60"/>
  <c r="F44"/>
  <c r="F82"/>
  <c r="F103"/>
  <c r="F121"/>
  <c r="F49"/>
  <c r="F87"/>
  <c r="F108"/>
  <c r="F126"/>
  <c r="F142"/>
  <c r="F138"/>
  <c r="F54"/>
  <c r="F92"/>
  <c r="F113"/>
  <c r="F97"/>
  <c r="F148"/>
  <c r="F81"/>
  <c r="F102"/>
  <c r="F120"/>
  <c r="F55"/>
  <c r="F94"/>
  <c r="F72"/>
  <c r="F68"/>
  <c r="F64"/>
  <c r="F48"/>
  <c r="F86"/>
  <c r="F107"/>
  <c r="F125"/>
  <c r="F53"/>
  <c r="F91"/>
  <c r="F112"/>
  <c r="F96"/>
  <c r="F143"/>
  <c r="F139"/>
  <c r="F58"/>
  <c r="F116"/>
  <c r="F80"/>
  <c r="F101"/>
  <c r="F119"/>
  <c r="F85"/>
  <c r="F106"/>
  <c r="F124"/>
  <c r="F59"/>
  <c r="F43"/>
  <c r="F73"/>
  <c r="F69"/>
  <c r="F65"/>
  <c r="F52"/>
  <c r="F111"/>
  <c r="F95"/>
  <c r="F57"/>
  <c r="F136"/>
  <c r="F79"/>
  <c r="F100"/>
  <c r="F117"/>
  <c r="F140"/>
  <c r="F62"/>
  <c r="F46"/>
  <c r="F84"/>
  <c r="F105"/>
  <c r="F123"/>
  <c r="F89"/>
  <c r="F128"/>
  <c r="P16"/>
  <c r="H35"/>
  <c r="H25"/>
  <c r="H115"/>
  <c r="H34"/>
  <c r="H14"/>
  <c r="H42"/>
  <c r="H76"/>
  <c r="H29"/>
  <c r="T16"/>
  <c r="X32"/>
  <c r="T35"/>
  <c r="T39"/>
  <c r="T33"/>
  <c r="T93"/>
  <c r="X24"/>
  <c r="T14"/>
  <c r="H24"/>
  <c r="H16"/>
  <c r="H27"/>
  <c r="H23"/>
  <c r="H36"/>
  <c r="H30"/>
  <c r="H93"/>
  <c r="H144"/>
  <c r="H133"/>
  <c r="H28"/>
  <c r="H13"/>
  <c r="H39"/>
  <c r="H41"/>
  <c r="H26"/>
  <c r="H15"/>
  <c r="H37"/>
  <c r="H21"/>
  <c r="H12"/>
  <c r="H31"/>
  <c r="H22"/>
  <c r="H129"/>
  <c r="H33"/>
  <c r="H145"/>
  <c r="T37"/>
  <c r="T15"/>
  <c r="T42"/>
  <c r="X25"/>
  <c r="T23"/>
  <c r="X144"/>
  <c r="X129"/>
  <c r="X12"/>
  <c r="V37"/>
  <c r="Z35"/>
  <c r="Z145"/>
  <c r="Z14"/>
  <c r="Z115"/>
  <c r="V23"/>
  <c r="Z28"/>
  <c r="Z15"/>
  <c r="Z144"/>
  <c r="Z36"/>
  <c r="Z12"/>
  <c r="Z16"/>
  <c r="T29"/>
  <c r="T28"/>
  <c r="T21"/>
  <c r="T31"/>
  <c r="X93"/>
  <c r="T34"/>
  <c r="T76"/>
  <c r="T26"/>
  <c r="X34"/>
  <c r="X27"/>
  <c r="X29"/>
  <c r="X76"/>
  <c r="T30"/>
  <c r="T32"/>
  <c r="T22"/>
  <c r="T145"/>
  <c r="T115"/>
  <c r="T24"/>
  <c r="X31"/>
  <c r="X42"/>
  <c r="X39"/>
  <c r="X28"/>
  <c r="X35"/>
  <c r="X14"/>
  <c r="X33"/>
  <c r="X145"/>
  <c r="X30"/>
  <c r="T25"/>
  <c r="T133"/>
  <c r="T27"/>
  <c r="T41"/>
  <c r="T13"/>
  <c r="T129"/>
  <c r="T36"/>
  <c r="T12"/>
  <c r="X36"/>
  <c r="X13"/>
  <c r="X133"/>
  <c r="X23"/>
  <c r="X41"/>
  <c r="X16"/>
  <c r="X15"/>
  <c r="X21"/>
  <c r="X22"/>
  <c r="X26"/>
  <c r="V22"/>
  <c r="Z30"/>
  <c r="Z25"/>
  <c r="Z42"/>
  <c r="Z37"/>
  <c r="V144"/>
  <c r="V21"/>
  <c r="V33"/>
  <c r="V34"/>
  <c r="Z129"/>
  <c r="Z39"/>
  <c r="Z93"/>
  <c r="Z34"/>
  <c r="Z22"/>
  <c r="Z27"/>
  <c r="Z133"/>
  <c r="Z31"/>
  <c r="Z21"/>
  <c r="Z76"/>
  <c r="Z33"/>
  <c r="Z24"/>
  <c r="Z29"/>
  <c r="Z32"/>
  <c r="V39"/>
  <c r="V36"/>
  <c r="Z23"/>
  <c r="Z26"/>
  <c r="Z41"/>
  <c r="Z13"/>
  <c r="V76"/>
  <c r="V115"/>
  <c r="V41"/>
  <c r="V28"/>
  <c r="V42"/>
  <c r="V145"/>
  <c r="V15"/>
  <c r="V93"/>
  <c r="V26"/>
  <c r="V16"/>
  <c r="V27"/>
  <c r="V35"/>
  <c r="V133"/>
  <c r="V30"/>
  <c r="V25"/>
  <c r="V12"/>
  <c r="V24"/>
  <c r="V32"/>
  <c r="V31"/>
  <c r="V29"/>
  <c r="V129"/>
  <c r="V13"/>
  <c r="V14"/>
  <c r="R16"/>
  <c r="P26"/>
  <c r="P133"/>
  <c r="P22"/>
  <c r="R41"/>
  <c r="P93"/>
  <c r="P37"/>
  <c r="P41"/>
  <c r="P25"/>
  <c r="P27"/>
  <c r="P32"/>
  <c r="P13"/>
  <c r="P15"/>
  <c r="P42"/>
  <c r="P36"/>
  <c r="P23"/>
  <c r="R34"/>
  <c r="P35"/>
  <c r="P115"/>
  <c r="P24"/>
  <c r="P129"/>
  <c r="P39"/>
  <c r="P12"/>
  <c r="P76"/>
  <c r="P29"/>
  <c r="P21"/>
  <c r="P31"/>
  <c r="P144"/>
  <c r="P30"/>
  <c r="P14"/>
  <c r="P145"/>
  <c r="P34"/>
  <c r="P33"/>
  <c r="P28"/>
  <c r="R35"/>
  <c r="R24"/>
  <c r="R93"/>
  <c r="R42"/>
  <c r="R76"/>
  <c r="R23"/>
  <c r="R14"/>
  <c r="R33"/>
  <c r="R21"/>
  <c r="R144"/>
  <c r="R30"/>
  <c r="R13"/>
  <c r="R22"/>
  <c r="R37"/>
  <c r="R27"/>
  <c r="R39"/>
  <c r="R12"/>
  <c r="R36"/>
  <c r="R31"/>
  <c r="R29"/>
  <c r="R28"/>
  <c r="R129"/>
  <c r="R145"/>
  <c r="R15"/>
  <c r="R32"/>
  <c r="R133"/>
  <c r="R26"/>
  <c r="R25"/>
  <c r="N76"/>
  <c r="N31"/>
  <c r="N28"/>
  <c r="N145"/>
  <c r="N42"/>
  <c r="N32"/>
  <c r="N12"/>
  <c r="N39"/>
  <c r="N15"/>
  <c r="N25"/>
  <c r="N37"/>
  <c r="N144"/>
  <c r="N129"/>
  <c r="N33"/>
  <c r="N27"/>
  <c r="N35"/>
  <c r="N14"/>
  <c r="N93"/>
  <c r="N21"/>
  <c r="N13"/>
  <c r="N30"/>
  <c r="N16"/>
  <c r="N34"/>
  <c r="N26"/>
  <c r="N36"/>
  <c r="N133"/>
  <c r="N23"/>
  <c r="N29"/>
  <c r="N115"/>
  <c r="N41"/>
  <c r="N22"/>
  <c r="N24"/>
  <c r="AF129" i="9"/>
  <c r="AC36"/>
  <c r="AF36"/>
  <c r="AC16"/>
  <c r="AF16"/>
  <c r="W146"/>
  <c r="W146" i="25"/>
  <c r="W37"/>
  <c r="X37" s="1"/>
  <c r="J37" i="9"/>
  <c r="I37" i="25"/>
  <c r="J37"/>
  <c r="L23"/>
  <c r="L25"/>
  <c r="L22"/>
  <c r="L32"/>
  <c r="L35"/>
  <c r="L31"/>
  <c r="L41"/>
  <c r="L42"/>
  <c r="L28"/>
  <c r="L93"/>
  <c r="L12"/>
  <c r="L129"/>
  <c r="L145"/>
  <c r="L76"/>
  <c r="L30"/>
  <c r="L13"/>
  <c r="L26"/>
  <c r="L15"/>
  <c r="L39"/>
  <c r="L29"/>
  <c r="L37"/>
  <c r="L14"/>
  <c r="L21"/>
  <c r="L33"/>
  <c r="L24"/>
  <c r="L34"/>
  <c r="L36"/>
  <c r="L27"/>
  <c r="L16"/>
  <c r="L133"/>
  <c r="L144"/>
  <c r="J41"/>
  <c r="J129"/>
  <c r="J33"/>
  <c r="J27"/>
  <c r="J28"/>
  <c r="J76"/>
  <c r="J34"/>
  <c r="J36"/>
  <c r="J15"/>
  <c r="J16"/>
  <c r="J133"/>
  <c r="J13"/>
  <c r="J145"/>
  <c r="J25"/>
  <c r="J32"/>
  <c r="J12"/>
  <c r="J22"/>
  <c r="J115"/>
  <c r="J93"/>
  <c r="J21"/>
  <c r="J30"/>
  <c r="J14"/>
  <c r="J39"/>
  <c r="J26"/>
  <c r="J31"/>
  <c r="J23"/>
  <c r="J35"/>
  <c r="J42"/>
  <c r="J24"/>
  <c r="J29"/>
  <c r="F31"/>
  <c r="F21"/>
  <c r="F29"/>
  <c r="F24"/>
  <c r="F39"/>
  <c r="F32"/>
  <c r="F13"/>
  <c r="F41"/>
  <c r="F145"/>
  <c r="F133"/>
  <c r="F27"/>
  <c r="F93"/>
  <c r="F35"/>
  <c r="F36"/>
  <c r="F16"/>
  <c r="F25"/>
  <c r="F37"/>
  <c r="F42"/>
  <c r="F12"/>
  <c r="F15"/>
  <c r="F22"/>
  <c r="F28"/>
  <c r="F76"/>
  <c r="F30"/>
  <c r="F129"/>
  <c r="F33"/>
  <c r="F23"/>
  <c r="F26"/>
  <c r="F14"/>
  <c r="F146"/>
  <c r="F34"/>
  <c r="AC144" i="9"/>
  <c r="AC129"/>
  <c r="K146"/>
  <c r="K146" i="25"/>
  <c r="I146" i="9"/>
  <c r="I146" i="25"/>
  <c r="U146" i="9"/>
  <c r="U146" i="25"/>
  <c r="M131" i="9"/>
  <c r="M131" i="25"/>
  <c r="E146" i="9"/>
  <c r="E146" i="25"/>
  <c r="W131" i="9"/>
  <c r="W131" i="25"/>
  <c r="X131" s="1"/>
  <c r="S146" i="9"/>
  <c r="S146" i="25"/>
  <c r="G131" i="9"/>
  <c r="G131" i="25"/>
  <c r="H131"/>
  <c r="Q131" i="9"/>
  <c r="AA37"/>
  <c r="X37"/>
  <c r="N37"/>
  <c r="M146"/>
  <c r="M146" i="25"/>
  <c r="G146" i="9"/>
  <c r="G146" i="25"/>
  <c r="O146" i="9"/>
  <c r="O146" i="25"/>
  <c r="Z37" i="9"/>
  <c r="Z146"/>
  <c r="T37"/>
  <c r="V37"/>
  <c r="P37"/>
  <c r="AE37"/>
  <c r="O131"/>
  <c r="F37"/>
  <c r="R37"/>
  <c r="H37"/>
  <c r="Q146"/>
  <c r="Q146" i="25"/>
  <c r="K131" i="9"/>
  <c r="S131"/>
  <c r="E131"/>
  <c r="U131"/>
  <c r="I131"/>
  <c r="Y131"/>
  <c r="Y146"/>
  <c r="Y146" i="25"/>
  <c r="R146" i="9"/>
  <c r="X146"/>
  <c r="P146"/>
  <c r="AA145"/>
  <c r="F146"/>
  <c r="J146"/>
  <c r="H146"/>
  <c r="L146"/>
  <c r="V146"/>
  <c r="T146"/>
  <c r="N146"/>
  <c r="AB142"/>
  <c r="AB141"/>
  <c r="AB140"/>
  <c r="N146" i="25"/>
  <c r="T146"/>
  <c r="X115"/>
  <c r="R115"/>
  <c r="L115"/>
  <c r="F115"/>
  <c r="AB71" i="9"/>
  <c r="AB75"/>
  <c r="AB70"/>
  <c r="AB74"/>
  <c r="AB69"/>
  <c r="AB73"/>
  <c r="AB72"/>
  <c r="H146" i="25"/>
  <c r="X146"/>
  <c r="Z146"/>
  <c r="V146"/>
  <c r="W152" i="9"/>
  <c r="P146" i="25"/>
  <c r="R146"/>
  <c r="AE37"/>
  <c r="AF37" i="9"/>
  <c r="J146" i="25"/>
  <c r="Y135" i="9"/>
  <c r="Y135" i="25"/>
  <c r="Z135" s="1"/>
  <c r="Y131"/>
  <c r="Z131" s="1"/>
  <c r="U135" i="9"/>
  <c r="U135" i="25"/>
  <c r="V135"/>
  <c r="U131"/>
  <c r="V131"/>
  <c r="S135" i="9"/>
  <c r="S135" i="25"/>
  <c r="T135" s="1"/>
  <c r="S131"/>
  <c r="T131" s="1"/>
  <c r="Q135" i="9"/>
  <c r="Q135" i="25"/>
  <c r="R135"/>
  <c r="Q131"/>
  <c r="R131"/>
  <c r="O135" i="9"/>
  <c r="O135" i="25"/>
  <c r="P135" s="1"/>
  <c r="O131"/>
  <c r="P131" s="1"/>
  <c r="K135" i="9"/>
  <c r="K135" i="25"/>
  <c r="L135"/>
  <c r="K131"/>
  <c r="L131"/>
  <c r="I135" i="9"/>
  <c r="I135" i="25"/>
  <c r="J135" s="1"/>
  <c r="I131"/>
  <c r="J131" s="1"/>
  <c r="E135" i="9"/>
  <c r="E135" i="25"/>
  <c r="F135"/>
  <c r="E131"/>
  <c r="F131"/>
  <c r="N131"/>
  <c r="L146"/>
  <c r="AA131" i="9"/>
  <c r="AC37"/>
  <c r="E152"/>
  <c r="E5" i="27"/>
  <c r="AC145" i="9"/>
  <c r="AB76"/>
  <c r="W135"/>
  <c r="W135" i="25"/>
  <c r="X135" s="1"/>
  <c r="M135" i="9"/>
  <c r="M135" i="25"/>
  <c r="G135" i="9"/>
  <c r="G135" i="25"/>
  <c r="H135"/>
  <c r="I152" i="9"/>
  <c r="I5" i="27"/>
  <c r="R131" i="9"/>
  <c r="N131"/>
  <c r="S152"/>
  <c r="K152"/>
  <c r="K5" i="27"/>
  <c r="H131" i="9"/>
  <c r="AB47"/>
  <c r="X131"/>
  <c r="M152"/>
  <c r="U152"/>
  <c r="Q152"/>
  <c r="O152"/>
  <c r="G152"/>
  <c r="G5" i="27"/>
  <c r="P131" i="9"/>
  <c r="AA146"/>
  <c r="Y152"/>
  <c r="Z131"/>
  <c r="J131"/>
  <c r="V131"/>
  <c r="F131"/>
  <c r="T131"/>
  <c r="L131"/>
  <c r="AB83"/>
  <c r="AB82"/>
  <c r="AB16"/>
  <c r="AB84"/>
  <c r="AB126"/>
  <c r="AB93"/>
  <c r="AB139"/>
  <c r="AB62"/>
  <c r="AB145"/>
  <c r="AB57"/>
  <c r="AB23"/>
  <c r="AB120"/>
  <c r="AB89"/>
  <c r="AB124"/>
  <c r="AB90"/>
  <c r="AB119"/>
  <c r="AB117"/>
  <c r="AB121"/>
  <c r="AB60"/>
  <c r="AB123"/>
  <c r="AB15"/>
  <c r="AB67"/>
  <c r="AB30"/>
  <c r="AB46"/>
  <c r="AB66"/>
  <c r="AB51"/>
  <c r="AB24"/>
  <c r="AB78"/>
  <c r="AB32"/>
  <c r="AB61"/>
  <c r="AB35"/>
  <c r="AB87"/>
  <c r="AB59"/>
  <c r="AB41"/>
  <c r="AB50"/>
  <c r="AB22"/>
  <c r="AB65"/>
  <c r="AB92"/>
  <c r="AB136"/>
  <c r="AB143"/>
  <c r="AB125"/>
  <c r="AB127"/>
  <c r="AB86"/>
  <c r="AB91"/>
  <c r="AB88"/>
  <c r="AB14"/>
  <c r="AB26"/>
  <c r="AB49"/>
  <c r="AB48"/>
  <c r="AB28"/>
  <c r="AB81"/>
  <c r="AB133"/>
  <c r="AB55"/>
  <c r="AB85"/>
  <c r="AB12"/>
  <c r="AB137"/>
  <c r="AB122"/>
  <c r="AB58"/>
  <c r="AB128"/>
  <c r="AB21"/>
  <c r="AB25"/>
  <c r="AB68"/>
  <c r="AB39"/>
  <c r="AB27"/>
  <c r="AB33"/>
  <c r="AB79"/>
  <c r="AB56"/>
  <c r="AB37"/>
  <c r="AB36"/>
  <c r="AB129"/>
  <c r="AB42"/>
  <c r="AB31"/>
  <c r="AB45"/>
  <c r="AB80"/>
  <c r="AB13"/>
  <c r="AB29"/>
  <c r="AB34"/>
  <c r="AB77"/>
  <c r="AB148"/>
  <c r="AB138"/>
  <c r="Y152" i="25"/>
  <c r="Z152" s="1"/>
  <c r="Y5" i="27"/>
  <c r="W152" i="25"/>
  <c r="X152"/>
  <c r="W5" i="27"/>
  <c r="U152" i="25"/>
  <c r="V152" s="1"/>
  <c r="U5" i="27"/>
  <c r="S152" i="25"/>
  <c r="T152"/>
  <c r="S5" i="27"/>
  <c r="Q152" i="25"/>
  <c r="R152" s="1"/>
  <c r="Q5" i="27"/>
  <c r="O152" i="25"/>
  <c r="P152"/>
  <c r="O5" i="27"/>
  <c r="M152" i="25"/>
  <c r="N152" s="1"/>
  <c r="M5" i="27"/>
  <c r="AD69" i="9"/>
  <c r="AD71"/>
  <c r="AD73"/>
  <c r="AD75"/>
  <c r="AD74"/>
  <c r="AD70"/>
  <c r="AD72"/>
  <c r="X152"/>
  <c r="AD76"/>
  <c r="AD68"/>
  <c r="K152" i="25"/>
  <c r="L152"/>
  <c r="I152"/>
  <c r="J152"/>
  <c r="E152"/>
  <c r="AC131" i="9"/>
  <c r="AD131"/>
  <c r="G152" i="25"/>
  <c r="R135" i="9"/>
  <c r="N135" i="25"/>
  <c r="F152" i="9"/>
  <c r="AB131"/>
  <c r="AA135"/>
  <c r="V152"/>
  <c r="N152"/>
  <c r="J152"/>
  <c r="AC146"/>
  <c r="AD48"/>
  <c r="AD21"/>
  <c r="AD122"/>
  <c r="AD41"/>
  <c r="AD51"/>
  <c r="AD144"/>
  <c r="AD136"/>
  <c r="AD33"/>
  <c r="AD16"/>
  <c r="AD62"/>
  <c r="AD126"/>
  <c r="AD25"/>
  <c r="AD45"/>
  <c r="AD119"/>
  <c r="AD55"/>
  <c r="AD57"/>
  <c r="AD92"/>
  <c r="AD89"/>
  <c r="AD28"/>
  <c r="AD80"/>
  <c r="AD37"/>
  <c r="AD143"/>
  <c r="AD148"/>
  <c r="AD39"/>
  <c r="AD139"/>
  <c r="AD91"/>
  <c r="AD66"/>
  <c r="AD24"/>
  <c r="AD32"/>
  <c r="AD65"/>
  <c r="AD137"/>
  <c r="AD67"/>
  <c r="AD86"/>
  <c r="AD120"/>
  <c r="AD128"/>
  <c r="AD14"/>
  <c r="AD29"/>
  <c r="AD77"/>
  <c r="AD145"/>
  <c r="AD93"/>
  <c r="AD125"/>
  <c r="AD35"/>
  <c r="AD133"/>
  <c r="AD59"/>
  <c r="AD12"/>
  <c r="AD87"/>
  <c r="AD61"/>
  <c r="AD15"/>
  <c r="AD123"/>
  <c r="AD90"/>
  <c r="AD58"/>
  <c r="AD23"/>
  <c r="AD27"/>
  <c r="AD31"/>
  <c r="AD47"/>
  <c r="AD81"/>
  <c r="AD78"/>
  <c r="AD138"/>
  <c r="AD83"/>
  <c r="AD124"/>
  <c r="AD129"/>
  <c r="AD36"/>
  <c r="AD142"/>
  <c r="AD60"/>
  <c r="AD85"/>
  <c r="AD13"/>
  <c r="AD46"/>
  <c r="AD121"/>
  <c r="AD88"/>
  <c r="AD56"/>
  <c r="AD127"/>
  <c r="AD117"/>
  <c r="AD50"/>
  <c r="AD22"/>
  <c r="AD26"/>
  <c r="AD30"/>
  <c r="AD34"/>
  <c r="AD79"/>
  <c r="AD49"/>
  <c r="AD42"/>
  <c r="AD84"/>
  <c r="AD82"/>
  <c r="T152"/>
  <c r="N135"/>
  <c r="L152"/>
  <c r="H135"/>
  <c r="X135"/>
  <c r="P135"/>
  <c r="R152"/>
  <c r="P152"/>
  <c r="H152"/>
  <c r="Z152"/>
  <c r="T135"/>
  <c r="V135"/>
  <c r="Z135"/>
  <c r="L135"/>
  <c r="F135"/>
  <c r="J135"/>
  <c r="AB146"/>
  <c r="F152" i="25"/>
  <c r="AC135" i="9"/>
  <c r="AD135"/>
  <c r="H152" i="25"/>
  <c r="AB135" i="9"/>
  <c r="AD146"/>
  <c r="C131"/>
  <c r="AE76"/>
  <c r="AF76"/>
  <c r="C76" i="25"/>
  <c r="AE76" s="1"/>
  <c r="C145" i="9"/>
  <c r="D80"/>
  <c r="D81"/>
  <c r="D55"/>
  <c r="C4" i="27"/>
  <c r="AA4"/>
  <c r="D118" i="9"/>
  <c r="D72"/>
  <c r="D77"/>
  <c r="D131"/>
  <c r="C131" i="25"/>
  <c r="AE131" i="9"/>
  <c r="AF131"/>
  <c r="D58"/>
  <c r="D47"/>
  <c r="D139"/>
  <c r="D41"/>
  <c r="D121"/>
  <c r="D66"/>
  <c r="D32"/>
  <c r="D93"/>
  <c r="D45"/>
  <c r="D83"/>
  <c r="D23"/>
  <c r="D40"/>
  <c r="D127"/>
  <c r="D61"/>
  <c r="D60"/>
  <c r="D75"/>
  <c r="D120"/>
  <c r="D67"/>
  <c r="D129"/>
  <c r="D62"/>
  <c r="D142"/>
  <c r="AE145"/>
  <c r="AF145"/>
  <c r="C135"/>
  <c r="D128"/>
  <c r="D59"/>
  <c r="D125"/>
  <c r="D143"/>
  <c r="D71"/>
  <c r="D29"/>
  <c r="D35"/>
  <c r="D68"/>
  <c r="D31"/>
  <c r="D86"/>
  <c r="D84"/>
  <c r="D51"/>
  <c r="D50"/>
  <c r="D24"/>
  <c r="D46"/>
  <c r="D92"/>
  <c r="D133"/>
  <c r="D65"/>
  <c r="D16"/>
  <c r="D79"/>
  <c r="C145" i="25"/>
  <c r="D77" s="1"/>
  <c r="D145" i="9"/>
  <c r="D146"/>
  <c r="D21"/>
  <c r="D136"/>
  <c r="D12"/>
  <c r="D48"/>
  <c r="D34"/>
  <c r="D30"/>
  <c r="D119"/>
  <c r="D124"/>
  <c r="D148"/>
  <c r="D37"/>
  <c r="D56"/>
  <c r="D26"/>
  <c r="D90"/>
  <c r="D49"/>
  <c r="D122"/>
  <c r="D117"/>
  <c r="D44"/>
  <c r="D57"/>
  <c r="D88"/>
  <c r="D87"/>
  <c r="D82"/>
  <c r="C146"/>
  <c r="D76"/>
  <c r="D123"/>
  <c r="D73"/>
  <c r="D85"/>
  <c r="D28"/>
  <c r="D36"/>
  <c r="D22"/>
  <c r="D25"/>
  <c r="D27"/>
  <c r="D126"/>
  <c r="D138"/>
  <c r="D89"/>
  <c r="D15"/>
  <c r="D43"/>
  <c r="D70"/>
  <c r="D39"/>
  <c r="D33"/>
  <c r="D78"/>
  <c r="D42"/>
  <c r="D137"/>
  <c r="D116" i="25"/>
  <c r="D53"/>
  <c r="D117"/>
  <c r="D122"/>
  <c r="D126"/>
  <c r="D96"/>
  <c r="D100"/>
  <c r="D104"/>
  <c r="D108"/>
  <c r="D112"/>
  <c r="D79"/>
  <c r="D83"/>
  <c r="D87"/>
  <c r="D91"/>
  <c r="D45"/>
  <c r="D49"/>
  <c r="D51"/>
  <c r="D136"/>
  <c r="D119"/>
  <c r="D121"/>
  <c r="D123"/>
  <c r="D127"/>
  <c r="D95"/>
  <c r="D97"/>
  <c r="D101"/>
  <c r="D103"/>
  <c r="D105"/>
  <c r="D109"/>
  <c r="D111"/>
  <c r="D113"/>
  <c r="D80"/>
  <c r="D82"/>
  <c r="D84"/>
  <c r="D88"/>
  <c r="D90"/>
  <c r="D92"/>
  <c r="D46"/>
  <c r="D48"/>
  <c r="D50"/>
  <c r="D54"/>
  <c r="D56"/>
  <c r="D58"/>
  <c r="D62"/>
  <c r="D64"/>
  <c r="D55"/>
  <c r="D59"/>
  <c r="D63"/>
  <c r="D75"/>
  <c r="D67"/>
  <c r="D142"/>
  <c r="D138"/>
  <c r="D72"/>
  <c r="D68"/>
  <c r="D143"/>
  <c r="D148"/>
  <c r="D73"/>
  <c r="D69"/>
  <c r="D140"/>
  <c r="D74"/>
  <c r="D70"/>
  <c r="D141"/>
  <c r="D137"/>
  <c r="D76"/>
  <c r="D16"/>
  <c r="D15"/>
  <c r="D32"/>
  <c r="D12"/>
  <c r="D41"/>
  <c r="D28"/>
  <c r="D31"/>
  <c r="D145"/>
  <c r="D146" s="1"/>
  <c r="D39"/>
  <c r="D35"/>
  <c r="D29"/>
  <c r="D37"/>
  <c r="D34"/>
  <c r="D25"/>
  <c r="D26"/>
  <c r="D115"/>
  <c r="D27"/>
  <c r="D93"/>
  <c r="D24"/>
  <c r="D23"/>
  <c r="D33"/>
  <c r="D133"/>
  <c r="D30"/>
  <c r="D129"/>
  <c r="D21"/>
  <c r="D42"/>
  <c r="D22"/>
  <c r="D36"/>
  <c r="D40"/>
  <c r="AE145"/>
  <c r="D131"/>
  <c r="AE131"/>
  <c r="AE135" i="9"/>
  <c r="AF135"/>
  <c r="D135"/>
  <c r="C135" i="25"/>
  <c r="AE135" s="1"/>
  <c r="AE146" i="9"/>
  <c r="AF146"/>
  <c r="C146" i="25"/>
  <c r="AE146" s="1"/>
  <c r="C152" i="9"/>
  <c r="C5" i="27"/>
  <c r="AA5" s="1"/>
  <c r="AA152" i="9"/>
  <c r="AA155"/>
  <c r="D152"/>
  <c r="AE152"/>
  <c r="C153"/>
  <c r="E153"/>
  <c r="G153"/>
  <c r="I153"/>
  <c r="K153"/>
  <c r="M153"/>
  <c r="O153"/>
  <c r="Q153"/>
  <c r="S153"/>
  <c r="U153"/>
  <c r="W153"/>
  <c r="Y153"/>
  <c r="C152" i="25"/>
  <c r="D152" s="1"/>
  <c r="D135"/>
  <c r="AA154"/>
  <c r="AF152" i="9"/>
  <c r="AC152"/>
  <c r="AD152"/>
  <c r="AB152"/>
  <c r="AA152" i="25"/>
  <c r="AC152" s="1"/>
  <c r="AE152"/>
  <c r="AC73" l="1"/>
  <c r="AC70"/>
  <c r="AA76"/>
  <c r="AA35"/>
  <c r="AA16"/>
  <c r="C153"/>
  <c r="E153" s="1"/>
  <c r="G153" s="1"/>
  <c r="I153" s="1"/>
  <c r="K153" s="1"/>
  <c r="M153" s="1"/>
  <c r="O153" s="1"/>
  <c r="Q153" s="1"/>
  <c r="S153" s="1"/>
  <c r="U153" s="1"/>
  <c r="W153" s="1"/>
  <c r="Y153" s="1"/>
  <c r="D43"/>
  <c r="D85"/>
  <c r="D114"/>
  <c r="D106"/>
  <c r="D98"/>
  <c r="D124"/>
  <c r="D61"/>
  <c r="D118"/>
  <c r="AF152"/>
  <c r="D66"/>
  <c r="D65"/>
  <c r="D139"/>
  <c r="D150"/>
  <c r="D71"/>
  <c r="D57"/>
  <c r="D60"/>
  <c r="D52"/>
  <c r="D44"/>
  <c r="D86"/>
  <c r="D78"/>
  <c r="D107"/>
  <c r="D99"/>
  <c r="D125"/>
  <c r="D94"/>
  <c r="D47"/>
  <c r="D89"/>
  <c r="D81"/>
  <c r="D110"/>
  <c r="D102"/>
  <c r="D128"/>
  <c r="D120"/>
  <c r="AC76" l="1"/>
  <c r="AA145"/>
  <c r="AF76"/>
  <c r="AC35"/>
  <c r="AB35"/>
  <c r="AF35"/>
  <c r="AA36"/>
  <c r="AA37" s="1"/>
  <c r="AF16"/>
  <c r="AC16"/>
  <c r="AA131" l="1"/>
  <c r="AB37"/>
  <c r="AA146"/>
  <c r="AC37"/>
  <c r="AF37"/>
  <c r="AB119"/>
  <c r="AB139"/>
  <c r="AB140"/>
  <c r="AB123"/>
  <c r="AB127"/>
  <c r="AB128"/>
  <c r="AB112"/>
  <c r="AB106"/>
  <c r="AB96"/>
  <c r="AB111"/>
  <c r="AB100"/>
  <c r="AB83"/>
  <c r="AB81"/>
  <c r="AB78"/>
  <c r="AB116"/>
  <c r="AB72"/>
  <c r="AB68"/>
  <c r="AB67"/>
  <c r="AB66"/>
  <c r="AB47"/>
  <c r="AB46"/>
  <c r="AB45"/>
  <c r="AB57"/>
  <c r="AB23"/>
  <c r="AB29"/>
  <c r="AB31"/>
  <c r="AB13"/>
  <c r="AB93"/>
  <c r="AB34"/>
  <c r="AB30"/>
  <c r="AB148"/>
  <c r="AB143"/>
  <c r="AB124"/>
  <c r="AB125"/>
  <c r="AB120"/>
  <c r="AB104"/>
  <c r="AB98"/>
  <c r="AB101"/>
  <c r="AB103"/>
  <c r="AB105"/>
  <c r="AB80"/>
  <c r="AB90"/>
  <c r="AB87"/>
  <c r="AB88"/>
  <c r="AB94"/>
  <c r="AB60"/>
  <c r="AB59"/>
  <c r="AB58"/>
  <c r="AB74"/>
  <c r="AB64"/>
  <c r="AB71"/>
  <c r="AB69"/>
  <c r="AB39"/>
  <c r="AB26"/>
  <c r="AB41"/>
  <c r="AB32"/>
  <c r="AB145"/>
  <c r="AB33"/>
  <c r="AF145"/>
  <c r="AB150"/>
  <c r="AB137"/>
  <c r="AB142"/>
  <c r="AB126"/>
  <c r="AB121"/>
  <c r="AB109"/>
  <c r="AB107"/>
  <c r="AB114"/>
  <c r="AB95"/>
  <c r="AB110"/>
  <c r="AB85"/>
  <c r="AB82"/>
  <c r="AB84"/>
  <c r="AB92"/>
  <c r="AB77"/>
  <c r="AB52"/>
  <c r="AB51"/>
  <c r="AB50"/>
  <c r="AB65"/>
  <c r="AB56"/>
  <c r="AB63"/>
  <c r="AB62"/>
  <c r="AB61"/>
  <c r="AB25"/>
  <c r="AB133"/>
  <c r="AC145"/>
  <c r="AB21"/>
  <c r="AB15"/>
  <c r="AB22"/>
  <c r="AB118"/>
  <c r="AB138"/>
  <c r="AB141"/>
  <c r="AB117"/>
  <c r="AB122"/>
  <c r="AB97"/>
  <c r="AB99"/>
  <c r="AB113"/>
  <c r="AB108"/>
  <c r="AB102"/>
  <c r="AB79"/>
  <c r="AB91"/>
  <c r="AB89"/>
  <c r="AB86"/>
  <c r="AB136"/>
  <c r="AB44"/>
  <c r="AB43"/>
  <c r="AB75"/>
  <c r="AB49"/>
  <c r="AB48"/>
  <c r="AB55"/>
  <c r="AB54"/>
  <c r="AB53"/>
  <c r="AB28"/>
  <c r="AB42"/>
  <c r="AB12"/>
  <c r="AB24"/>
  <c r="AB115"/>
  <c r="AB14"/>
  <c r="AB146" s="1"/>
  <c r="AB129"/>
  <c r="AB73"/>
  <c r="AB27"/>
  <c r="AB70"/>
  <c r="AB152"/>
  <c r="AD76"/>
  <c r="AB36"/>
  <c r="AF36"/>
  <c r="AC36"/>
  <c r="AB16"/>
  <c r="AB76"/>
  <c r="AD140" l="1"/>
  <c r="AD121"/>
  <c r="AD125"/>
  <c r="AD108"/>
  <c r="AD103"/>
  <c r="AD113"/>
  <c r="AD80"/>
  <c r="AD78"/>
  <c r="AD79"/>
  <c r="AD94"/>
  <c r="AD60"/>
  <c r="AD64"/>
  <c r="AD68"/>
  <c r="AD47"/>
  <c r="AD43"/>
  <c r="AD51"/>
  <c r="AD145"/>
  <c r="AD39"/>
  <c r="AD12"/>
  <c r="AD133"/>
  <c r="AD31"/>
  <c r="AD142"/>
  <c r="AD117"/>
  <c r="AD119"/>
  <c r="AD123"/>
  <c r="AD96"/>
  <c r="AD102"/>
  <c r="AD110"/>
  <c r="AD95"/>
  <c r="AD100"/>
  <c r="AD81"/>
  <c r="AD82"/>
  <c r="AD83"/>
  <c r="AD63"/>
  <c r="AD59"/>
  <c r="AD67"/>
  <c r="AD46"/>
  <c r="AD75"/>
  <c r="AD54"/>
  <c r="AD50"/>
  <c r="AD26"/>
  <c r="AD21"/>
  <c r="AD41"/>
  <c r="AD42"/>
  <c r="AD139"/>
  <c r="AD137"/>
  <c r="AD120"/>
  <c r="AD127"/>
  <c r="AD111"/>
  <c r="AD101"/>
  <c r="AD104"/>
  <c r="AD105"/>
  <c r="AD114"/>
  <c r="AD86"/>
  <c r="AD89"/>
  <c r="AD90"/>
  <c r="AD92"/>
  <c r="AD58"/>
  <c r="AD45"/>
  <c r="AD66"/>
  <c r="AD49"/>
  <c r="AD61"/>
  <c r="AD129"/>
  <c r="AD29"/>
  <c r="AD93"/>
  <c r="AD33"/>
  <c r="AD25"/>
  <c r="AD32"/>
  <c r="AD143"/>
  <c r="AD141"/>
  <c r="AD128"/>
  <c r="AD124"/>
  <c r="AD109"/>
  <c r="AD98"/>
  <c r="AD99"/>
  <c r="AD112"/>
  <c r="AD97"/>
  <c r="AD84"/>
  <c r="AD87"/>
  <c r="AD69"/>
  <c r="AD65"/>
  <c r="AD62"/>
  <c r="AD44"/>
  <c r="AD48"/>
  <c r="AD13"/>
  <c r="AD23"/>
  <c r="AD24"/>
  <c r="AD34"/>
  <c r="AD28"/>
  <c r="AD152"/>
  <c r="AD71"/>
  <c r="AD53"/>
  <c r="AD144"/>
  <c r="AD56"/>
  <c r="AD122"/>
  <c r="AD72"/>
  <c r="AD116"/>
  <c r="AD30"/>
  <c r="AD126"/>
  <c r="AD150"/>
  <c r="AD52"/>
  <c r="AD107"/>
  <c r="AD55"/>
  <c r="AD138"/>
  <c r="AD15"/>
  <c r="AD136"/>
  <c r="AD77"/>
  <c r="AD22"/>
  <c r="AD85"/>
  <c r="AD106"/>
  <c r="AD27"/>
  <c r="AD91"/>
  <c r="AD57"/>
  <c r="AD14"/>
  <c r="AD146" s="1"/>
  <c r="AD74"/>
  <c r="AD148"/>
  <c r="AD88"/>
  <c r="AD118"/>
  <c r="AD73"/>
  <c r="AD70"/>
  <c r="AC146"/>
  <c r="AF146"/>
  <c r="AB131"/>
  <c r="AA135"/>
  <c r="AF131"/>
  <c r="AC131"/>
  <c r="AD131" s="1"/>
  <c r="AD16"/>
  <c r="AD37"/>
  <c r="AD36"/>
  <c r="AD35"/>
  <c r="AC135" l="1"/>
  <c r="AD135" s="1"/>
  <c r="AB135"/>
  <c r="AF135"/>
  <c r="AD115"/>
</calcChain>
</file>

<file path=xl/comments1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sz val="9"/>
            <color indexed="81"/>
            <rFont val="Tahoma"/>
            <family val="2"/>
          </rPr>
          <t xml:space="preserve">1) Total 6 Numbers.
</t>
        </r>
      </text>
    </comment>
  </commentList>
</comments>
</file>

<file path=xl/comments2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sz val="9"/>
            <color indexed="81"/>
            <rFont val="Tahoma"/>
            <family val="2"/>
          </rPr>
          <t xml:space="preserve">1) Total 6 Numbers.
</t>
        </r>
      </text>
    </comment>
  </commentList>
</comments>
</file>

<file path=xl/comments3.xml><?xml version="1.0" encoding="utf-8"?>
<comments xmlns="http://schemas.openxmlformats.org/spreadsheetml/2006/main">
  <authors>
    <author>Stella</author>
  </authors>
  <commentList>
    <comment ref="M97" authorId="0">
      <text>
        <r>
          <rPr>
            <b/>
            <sz val="9"/>
            <color indexed="81"/>
            <rFont val="Tahoma"/>
            <family val="2"/>
          </rPr>
          <t>Ph3 POS - M2 &amp; A3</t>
        </r>
      </text>
    </comment>
    <comment ref="Q97" authorId="0">
      <text>
        <r>
          <rPr>
            <b/>
            <sz val="9"/>
            <color indexed="81"/>
            <rFont val="Tahoma"/>
            <family val="2"/>
          </rPr>
          <t xml:space="preserve">Ph4 POS - M2, A3 &amp; </t>
        </r>
      </text>
    </comment>
    <comment ref="U97" authorId="0">
      <text>
        <r>
          <rPr>
            <b/>
            <sz val="9"/>
            <color indexed="81"/>
            <rFont val="Tahoma"/>
            <family val="2"/>
          </rPr>
          <t>AW14 Lightbbox update</t>
        </r>
      </text>
    </comment>
  </commentList>
</comments>
</file>

<file path=xl/sharedStrings.xml><?xml version="1.0" encoding="utf-8"?>
<sst xmlns="http://schemas.openxmlformats.org/spreadsheetml/2006/main" count="926" uniqueCount="263">
  <si>
    <t>Consultation charges</t>
  </si>
  <si>
    <t>Other expenses</t>
  </si>
  <si>
    <t>Rent</t>
  </si>
  <si>
    <t>Electricity</t>
  </si>
  <si>
    <t>Water</t>
  </si>
  <si>
    <t>Telephone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</si>
  <si>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</si>
  <si>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</si>
  <si>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</si>
  <si>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</si>
  <si>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</si>
  <si>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</si>
  <si>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</si>
  <si>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</si>
  <si>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</si>
  <si>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</si>
  <si>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</si>
  <si>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</si>
  <si>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</si>
  <si>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</si>
  <si>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</si>
  <si>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</si>
  <si>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</si>
  <si>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</si>
  <si>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</si>
  <si>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</si>
  <si>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</si>
  <si>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</si>
  <si>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</si>
  <si>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</si>
  <si>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</si>
  <si>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</si>
  <si>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</si>
  <si>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</si>
  <si>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</si>
  <si>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</si>
  <si>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</si>
  <si>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</si>
  <si>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</si>
  <si>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</si>
  <si>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</si>
  <si>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</si>
  <si>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</si>
  <si>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</si>
  <si>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</si>
  <si>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</si>
  <si>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</si>
  <si>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</si>
  <si>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</si>
  <si>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</si>
  <si>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</si>
  <si>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</si>
  <si>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</si>
  <si>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</si>
  <si>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</si>
  <si>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</si>
  <si>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</si>
  <si>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</si>
  <si>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</si>
  <si>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</si>
  <si>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</si>
  <si>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</si>
  <si>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</si>
  <si>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</si>
  <si>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</si>
  <si>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</si>
  <si>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</si>
  <si>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</si>
  <si>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</si>
  <si>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</si>
  <si>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</si>
  <si>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</si>
  <si>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</si>
  <si>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</si>
  <si>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sales return ( 1 %)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</si>
  <si>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</si>
  <si>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</si>
  <si>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</si>
  <si>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</si>
  <si>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</si>
  <si>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</si>
  <si>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</si>
  <si>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</si>
  <si>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</si>
  <si>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</si>
  <si>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</si>
  <si>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</si>
  <si>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</si>
  <si>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</si>
  <si>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</si>
  <si>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</si>
  <si>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Staff Benefits</t>
  </si>
  <si>
    <t>Cash collection service charges</t>
  </si>
  <si>
    <t>Interest on loan</t>
  </si>
  <si>
    <t>QAR</t>
  </si>
  <si>
    <t>QR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</si>
  <si>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</si>
  <si>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</si>
  <si>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</si>
  <si>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</si>
  <si>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</si>
  <si>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</si>
  <si>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>Salaries &amp; Allowances - Total</t>
  </si>
  <si>
    <t>Selling &amp; Distribution - Total</t>
  </si>
  <si>
    <t>Finance Expenses - Total</t>
  </si>
  <si>
    <t>Vehicle Maintainance</t>
  </si>
  <si>
    <t>Loan Mangement Fees</t>
  </si>
  <si>
    <t>LC Commision &amp; Charge</t>
  </si>
  <si>
    <t>HO</t>
  </si>
  <si>
    <t>TOTAL</t>
  </si>
  <si>
    <t>AVERAGE</t>
  </si>
  <si>
    <t>QR`</t>
  </si>
  <si>
    <t>OCT</t>
  </si>
  <si>
    <t>NOV</t>
  </si>
  <si>
    <t>DEC</t>
  </si>
  <si>
    <t>Sales Promotion - Gift Vouchers</t>
  </si>
  <si>
    <t>EBDIT</t>
  </si>
  <si>
    <t>TOTAL INDIRECT EXPENSES</t>
  </si>
  <si>
    <t>Depreciation - Furniture &amp; Fix</t>
  </si>
  <si>
    <t>Depreciation -trolleys and car</t>
  </si>
  <si>
    <t>Stores Accessory Depreciation</t>
  </si>
  <si>
    <t>Depreciation -Hardware &amp; softw</t>
  </si>
  <si>
    <t>NET PROFIT BEFORE DEP &amp; TAX</t>
  </si>
  <si>
    <t>NET PROFIT BEFORE TAXATION</t>
  </si>
  <si>
    <t>Preleminary Expenses</t>
  </si>
  <si>
    <t>Interst on Loan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</si>
  <si>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</si>
  <si>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</si>
  <si>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</si>
  <si>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</si>
  <si>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</si>
  <si>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</si>
  <si>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average upto october</t>
  </si>
  <si>
    <t>Monthly</t>
  </si>
  <si>
    <t>average of last year</t>
  </si>
  <si>
    <t>new stores in different countries</t>
  </si>
  <si>
    <t>average for last year + new store</t>
  </si>
  <si>
    <t>Actual as per agreement</t>
  </si>
  <si>
    <t>Actual as per Last invoice - jan to april 2012</t>
  </si>
  <si>
    <t>just standard</t>
  </si>
  <si>
    <t>Actual as per auditor + renewal of loan agreement</t>
  </si>
  <si>
    <t>as per last year + new estimated staff</t>
  </si>
  <si>
    <t>calculations with new store drawing plan.</t>
  </si>
  <si>
    <t>same as last year</t>
  </si>
  <si>
    <t>average of the last year</t>
  </si>
  <si>
    <t>remarks</t>
  </si>
  <si>
    <t>Withholding tax</t>
  </si>
  <si>
    <t>DEPRECIATION &amp; PROVISOINS</t>
  </si>
  <si>
    <t>NET PROFIT AFTER TAXATION.</t>
  </si>
  <si>
    <t>NB - IT hardware and software investment of 1 million qr, to be purchased in February and depreciated over 3 years, needs to be noted in cash flow also</t>
  </si>
  <si>
    <t>??? These will change after calculating total costs,</t>
  </si>
  <si>
    <t>3,000 per month total charge due to refresh of offfice planned for 2012</t>
  </si>
  <si>
    <t>500,000 Rent Charge Payable to BTC Group each month</t>
  </si>
  <si>
    <t>April</t>
  </si>
  <si>
    <t>March</t>
  </si>
  <si>
    <t>DC</t>
  </si>
  <si>
    <t>Employees Insurance</t>
  </si>
  <si>
    <t>Staff Visa &amp; Medical charges</t>
  </si>
  <si>
    <t>Staff Accomodation</t>
  </si>
  <si>
    <t>Voucher Sales - Promotion</t>
  </si>
  <si>
    <t xml:space="preserve">Depreciation-Trafic counters </t>
  </si>
  <si>
    <t>Management Fee</t>
  </si>
  <si>
    <t>Warehouse &amp; Signage Rent</t>
  </si>
  <si>
    <t>Vehicle maintenance</t>
  </si>
  <si>
    <t>Loan management fees</t>
  </si>
  <si>
    <t>LC comm</t>
  </si>
  <si>
    <t>Depreciation -Hardware &amp; Softw</t>
  </si>
  <si>
    <t>Head Office Apportionment</t>
  </si>
  <si>
    <t>MATALAN MIDDLE EAST - BUDGETED CASH PROFIT &amp; LOSS ACCOUNT FOR Gulf  MALL FOR 2013</t>
  </si>
  <si>
    <t>December</t>
  </si>
  <si>
    <t>October</t>
  </si>
  <si>
    <t>Khalidiya</t>
  </si>
  <si>
    <t>September</t>
  </si>
  <si>
    <t>Al Ghurair</t>
  </si>
  <si>
    <t>June</t>
  </si>
  <si>
    <t>Sahara</t>
  </si>
  <si>
    <t>Galleria</t>
  </si>
  <si>
    <t>July</t>
  </si>
  <si>
    <t>Gulf Mall</t>
  </si>
  <si>
    <t>october month + new server etc. 1 Million</t>
  </si>
  <si>
    <t>Back office Income</t>
  </si>
  <si>
    <t>Jan</t>
  </si>
  <si>
    <t>Feb</t>
  </si>
  <si>
    <t>Al Baraka</t>
  </si>
  <si>
    <t>Arabian</t>
  </si>
  <si>
    <t>Dalma</t>
  </si>
  <si>
    <t>Lamcy</t>
  </si>
  <si>
    <t>Arabella</t>
  </si>
  <si>
    <t>Mushrif</t>
  </si>
  <si>
    <t>Century</t>
  </si>
  <si>
    <t>Markaz</t>
  </si>
  <si>
    <t>Mirdiff</t>
  </si>
  <si>
    <t>BCC</t>
  </si>
  <si>
    <t>Ramli</t>
  </si>
  <si>
    <t>Al Foah</t>
  </si>
  <si>
    <t>Floah</t>
  </si>
  <si>
    <t>Rak</t>
  </si>
  <si>
    <t>Matalan license renewal and other lawyer fees)</t>
  </si>
  <si>
    <t>Budgeted by Nikhil + Internet (2K) + Website desig (1.2K)</t>
  </si>
  <si>
    <t>Agreement</t>
  </si>
  <si>
    <t>15% on Rent</t>
  </si>
  <si>
    <t>917 - 3rd party &amp; other estimated</t>
  </si>
  <si>
    <t>2096 Sq.Mt.</t>
  </si>
  <si>
    <t>Qatar HO, UAE HO, Oman HO, Bahrain HO</t>
  </si>
  <si>
    <t>May</t>
  </si>
  <si>
    <t>Sl.No.</t>
  </si>
  <si>
    <t>Name</t>
  </si>
  <si>
    <t>Code</t>
  </si>
  <si>
    <t>Aug.</t>
  </si>
  <si>
    <t>Sept.</t>
  </si>
  <si>
    <t>External Bill Boards</t>
  </si>
  <si>
    <t xml:space="preserve"> </t>
  </si>
  <si>
    <t>Cash Receivable from stores</t>
  </si>
  <si>
    <t>Year</t>
  </si>
  <si>
    <t>HO Exp.</t>
  </si>
  <si>
    <t>Group transfer</t>
  </si>
  <si>
    <t>Loan</t>
  </si>
  <si>
    <t>Per Stores</t>
  </si>
  <si>
    <t>2014 - Sept.</t>
  </si>
  <si>
    <t>average of last year upto Sept.</t>
  </si>
  <si>
    <t>pantry exp. 1200 + 750 (B'day exp.)</t>
  </si>
  <si>
    <t>Advt. to paper</t>
  </si>
  <si>
    <t>car rent 1600/m + petrol 316</t>
  </si>
  <si>
    <t>latest from last year ( L.C.commission)</t>
  </si>
  <si>
    <t>Al Foha</t>
  </si>
  <si>
    <t>Wafi</t>
  </si>
  <si>
    <t>Rak mall</t>
  </si>
  <si>
    <t>Avenue</t>
  </si>
  <si>
    <t>No</t>
  </si>
  <si>
    <t>November</t>
  </si>
  <si>
    <t>August</t>
  </si>
  <si>
    <t>average of last year upto Sept. 20% increase</t>
  </si>
  <si>
    <t>new stores in different countries - 128 added</t>
  </si>
  <si>
    <t>Sept. 2014</t>
  </si>
  <si>
    <t>Internet fully maintained by Matalan from yr 2015</t>
  </si>
  <si>
    <t>Sonicwall Renewals</t>
  </si>
  <si>
    <t>DynDNS Renewals</t>
  </si>
  <si>
    <t>Printer Cartridge</t>
  </si>
  <si>
    <t>Nedap EAS Renewal</t>
  </si>
  <si>
    <t>Email &amp; Internet VPN-BTC</t>
  </si>
  <si>
    <t>MATALAN MIDDLE EAST - BUDGETED CASH PROFIT &amp; LOSS ACCOUNT FOR HEAD OFFICE FOR 2016</t>
  </si>
  <si>
    <t>MATALAN MIDDLE EAST - BUDGETED CASH PROFIT &amp; LOSS ACCOUNT FOR Matalan Gulf  MALL FOR THE YEAR 2016</t>
  </si>
  <si>
    <t>average of last year upto Oct</t>
  </si>
  <si>
    <t>average of last year upto Oct. 600x3x4=7200</t>
  </si>
  <si>
    <t>pantry exp. 1400 + 1000 (B'day exp.)</t>
  </si>
  <si>
    <t xml:space="preserve">car rent 1600/m + petrol </t>
  </si>
  <si>
    <t>avg</t>
  </si>
  <si>
    <t>contract</t>
  </si>
  <si>
    <t>as actual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</si>
  <si>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</si>
  <si>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</si>
  <si>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</si>
  <si>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</si>
  <si>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</si>
  <si>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</si>
  <si>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</si>
  <si>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</si>
  <si>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RMS Connect</t>
  </si>
  <si>
    <t>RMC Connect</t>
  </si>
  <si>
    <t>stores</t>
  </si>
  <si>
    <t>month</t>
  </si>
  <si>
    <t>Unrealised exchange gain/loss</t>
  </si>
  <si>
    <t>250 K NAV upgrade added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</si>
</sst>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#,##0.00;[Red]\-#,##0.00"/>
    <numFmt numFmtId="168" formatCode="_(&quot; &quot;* #,##0.00_);_(&quot; &quot;* \(#,##0.00\);_(&quot; &quot;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sz val="10"/>
      <color rgb="FFFF0000"/>
      <name val="Verdana"/>
      <family val="2"/>
    </font>
    <font>
      <b/>
      <sz val="11"/>
      <name val="Calibri"/>
      <family val="2"/>
      <scheme val="minor"/>
    </font>
    <font>
      <b/>
      <sz val="10"/>
      <name val="Verdana"/>
      <family val="2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41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14" fillId="0" borderId="0" xfId="0" applyFont="1" applyFill="1"/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22" fillId="0" borderId="0" xfId="0" applyFont="1"/>
    <xf numFmtId="0" fontId="22" fillId="0" borderId="0" xfId="0" applyFont="1" applyFill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43" fontId="0" fillId="0" borderId="0" xfId="43" applyFont="1" applyFill="1"/>
    <xf numFmtId="43" fontId="14" fillId="0" borderId="0" xfId="43" applyFont="1" applyFill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17" fillId="35" borderId="0" xfId="0" applyFont="1" applyFill="1"/>
    <xf numFmtId="165" fontId="0" fillId="33" borderId="10" xfId="43" applyNumberFormat="1" applyFont="1" applyFill="1" applyBorder="1"/>
    <xf numFmtId="165" fontId="0" fillId="38" borderId="10" xfId="43" applyNumberFormat="1" applyFont="1" applyFill="1" applyBorder="1"/>
    <xf numFmtId="0" fontId="21" fillId="36" borderId="25" xfId="0" applyFont="1" applyFill="1" applyBorder="1"/>
    <xf numFmtId="0" fontId="20" fillId="33" borderId="12" xfId="42" applyFont="1" applyFill="1" applyBorder="1" applyAlignment="1">
      <alignment horizontal="left"/>
    </xf>
    <xf numFmtId="0" fontId="0" fillId="34" borderId="13" xfId="0" applyFill="1" applyBorder="1"/>
    <xf numFmtId="10" fontId="14" fillId="0" borderId="14" xfId="44" applyNumberFormat="1" applyFont="1" applyFill="1" applyBorder="1"/>
    <xf numFmtId="43" fontId="25" fillId="34" borderId="13" xfId="43" applyFont="1" applyFill="1" applyBorder="1" applyAlignment="1">
      <alignment horizontal="center"/>
    </xf>
    <xf numFmtId="0" fontId="21" fillId="40" borderId="10" xfId="0" applyFont="1" applyFill="1" applyBorder="1"/>
    <xf numFmtId="43" fontId="0" fillId="40" borderId="10" xfId="43" applyFont="1" applyFill="1" applyBorder="1"/>
    <xf numFmtId="43" fontId="0" fillId="40" borderId="12" xfId="43" applyFont="1" applyFill="1" applyBorder="1"/>
    <xf numFmtId="0" fontId="20" fillId="40" borderId="10" xfId="0" applyFont="1" applyFill="1" applyBorder="1" applyAlignment="1">
      <alignment horizontal="left"/>
    </xf>
    <xf numFmtId="0" fontId="20" fillId="40" borderId="12" xfId="0" applyFont="1" applyFill="1" applyBorder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20" fillId="36" borderId="25" xfId="0" applyFont="1" applyFill="1" applyBorder="1" applyAlignment="1">
      <alignment horizontal="center"/>
    </xf>
    <xf numFmtId="0" fontId="20" fillId="41" borderId="10" xfId="42" applyFont="1" applyFill="1" applyBorder="1" applyAlignment="1">
      <alignment horizontal="left"/>
    </xf>
    <xf numFmtId="43" fontId="0" fillId="41" borderId="10" xfId="43" applyFont="1" applyFill="1" applyBorder="1"/>
    <xf numFmtId="0" fontId="20" fillId="40" borderId="10" xfId="42" applyFont="1" applyFill="1" applyBorder="1" applyAlignment="1">
      <alignment horizontal="left"/>
    </xf>
    <xf numFmtId="0" fontId="20" fillId="40" borderId="12" xfId="42" applyFont="1" applyFill="1" applyBorder="1" applyAlignment="1">
      <alignment horizontal="left"/>
    </xf>
    <xf numFmtId="43" fontId="0" fillId="0" borderId="0" xfId="0" applyNumberFormat="1" applyFill="1"/>
    <xf numFmtId="43" fontId="0" fillId="36" borderId="1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5" fontId="16" fillId="0" borderId="0" xfId="0" applyNumberFormat="1" applyFont="1"/>
    <xf numFmtId="10" fontId="14" fillId="36" borderId="16" xfId="44" applyNumberFormat="1" applyFont="1" applyFill="1" applyBorder="1"/>
    <xf numFmtId="10" fontId="25" fillId="34" borderId="15" xfId="44" applyNumberFormat="1" applyFont="1" applyFill="1" applyBorder="1" applyAlignment="1">
      <alignment horizontal="center"/>
    </xf>
    <xf numFmtId="10" fontId="0" fillId="0" borderId="14" xfId="44" applyNumberFormat="1" applyFont="1" applyFill="1" applyBorder="1"/>
    <xf numFmtId="10" fontId="0" fillId="0" borderId="14" xfId="44" applyNumberFormat="1" applyFont="1" applyBorder="1"/>
    <xf numFmtId="9" fontId="14" fillId="40" borderId="16" xfId="44" applyFont="1" applyFill="1" applyBorder="1"/>
    <xf numFmtId="10" fontId="14" fillId="40" borderId="16" xfId="44" applyNumberFormat="1" applyFont="1" applyFill="1" applyBorder="1"/>
    <xf numFmtId="10" fontId="14" fillId="40" borderId="17" xfId="44" applyNumberFormat="1" applyFont="1" applyFill="1" applyBorder="1"/>
    <xf numFmtId="10" fontId="14" fillId="41" borderId="16" xfId="44" applyNumberFormat="1" applyFont="1" applyFill="1" applyBorder="1"/>
    <xf numFmtId="0" fontId="0" fillId="0" borderId="27" xfId="0" applyBorder="1"/>
    <xf numFmtId="0" fontId="16" fillId="0" borderId="27" xfId="0" applyFont="1" applyBorder="1"/>
    <xf numFmtId="0" fontId="21" fillId="42" borderId="13" xfId="0" applyFont="1" applyFill="1" applyBorder="1" applyAlignment="1">
      <alignment horizontal="center"/>
    </xf>
    <xf numFmtId="0" fontId="0" fillId="42" borderId="0" xfId="0" applyFill="1"/>
    <xf numFmtId="165" fontId="22" fillId="42" borderId="0" xfId="43" applyNumberFormat="1" applyFont="1" applyFill="1"/>
    <xf numFmtId="10" fontId="14" fillId="42" borderId="14" xfId="44" applyNumberFormat="1" applyFont="1" applyFill="1" applyBorder="1"/>
    <xf numFmtId="165" fontId="0" fillId="42" borderId="10" xfId="43" applyNumberFormat="1" applyFont="1" applyFill="1" applyBorder="1"/>
    <xf numFmtId="165" fontId="0" fillId="42" borderId="25" xfId="43" applyNumberFormat="1" applyFont="1" applyFill="1" applyBorder="1"/>
    <xf numFmtId="165" fontId="0" fillId="42" borderId="12" xfId="43" applyNumberFormat="1" applyFont="1" applyFill="1" applyBorder="1"/>
    <xf numFmtId="165" fontId="0" fillId="42" borderId="0" xfId="43" applyNumberFormat="1" applyFont="1" applyFill="1" applyBorder="1"/>
    <xf numFmtId="0" fontId="21" fillId="38" borderId="13" xfId="0" applyFont="1" applyFill="1" applyBorder="1" applyAlignment="1">
      <alignment horizontal="center"/>
    </xf>
    <xf numFmtId="0" fontId="0" fillId="38" borderId="0" xfId="0" applyFill="1"/>
    <xf numFmtId="165" fontId="22" fillId="38" borderId="0" xfId="43" applyNumberFormat="1" applyFont="1" applyFill="1"/>
    <xf numFmtId="10" fontId="14" fillId="38" borderId="14" xfId="44" applyNumberFormat="1" applyFont="1" applyFill="1" applyBorder="1"/>
    <xf numFmtId="165" fontId="0" fillId="38" borderId="25" xfId="43" applyNumberFormat="1" applyFont="1" applyFill="1" applyBorder="1"/>
    <xf numFmtId="165" fontId="0" fillId="38" borderId="12" xfId="43" applyNumberFormat="1" applyFont="1" applyFill="1" applyBorder="1"/>
    <xf numFmtId="165" fontId="0" fillId="42" borderId="20" xfId="43" applyNumberFormat="1" applyFont="1" applyFill="1" applyBorder="1"/>
    <xf numFmtId="10" fontId="0" fillId="42" borderId="14" xfId="44" applyNumberFormat="1" applyFont="1" applyFill="1" applyBorder="1"/>
    <xf numFmtId="10" fontId="14" fillId="42" borderId="17" xfId="44" applyNumberFormat="1" applyFont="1" applyFill="1" applyBorder="1"/>
    <xf numFmtId="10" fontId="14" fillId="42" borderId="16" xfId="44" applyNumberFormat="1" applyFont="1" applyFill="1" applyBorder="1"/>
    <xf numFmtId="10" fontId="25" fillId="38" borderId="15" xfId="44" applyNumberFormat="1" applyFont="1" applyFill="1" applyBorder="1" applyAlignment="1">
      <alignment horizontal="center"/>
    </xf>
    <xf numFmtId="10" fontId="0" fillId="38" borderId="14" xfId="44" applyNumberFormat="1" applyFont="1" applyFill="1" applyBorder="1"/>
    <xf numFmtId="10" fontId="14" fillId="38" borderId="16" xfId="44" applyNumberFormat="1" applyFont="1" applyFill="1" applyBorder="1"/>
    <xf numFmtId="10" fontId="14" fillId="38" borderId="17" xfId="44" applyNumberFormat="1" applyFont="1" applyFill="1" applyBorder="1"/>
    <xf numFmtId="9" fontId="14" fillId="38" borderId="16" xfId="44" applyFont="1" applyFill="1" applyBorder="1"/>
    <xf numFmtId="10" fontId="25" fillId="42" borderId="15" xfId="44" applyNumberFormat="1" applyFont="1" applyFill="1" applyBorder="1" applyAlignment="1">
      <alignment horizontal="center"/>
    </xf>
    <xf numFmtId="9" fontId="14" fillId="42" borderId="16" xfId="44" applyFont="1" applyFill="1" applyBorder="1"/>
    <xf numFmtId="0" fontId="19" fillId="0" borderId="0" xfId="42" applyFont="1" applyFill="1" applyAlignment="1">
      <alignment horizontal="left"/>
    </xf>
    <xf numFmtId="0" fontId="16" fillId="0" borderId="0" xfId="0" applyFont="1"/>
    <xf numFmtId="0" fontId="0" fillId="0" borderId="0" xfId="0" applyFill="1" applyBorder="1"/>
    <xf numFmtId="165" fontId="22" fillId="0" borderId="0" xfId="43" applyNumberFormat="1" applyFont="1" applyFill="1" applyBorder="1"/>
    <xf numFmtId="0" fontId="0" fillId="0" borderId="0" xfId="0" applyBorder="1"/>
    <xf numFmtId="43" fontId="0" fillId="0" borderId="0" xfId="43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5" borderId="10" xfId="0" applyFill="1" applyBorder="1"/>
    <xf numFmtId="10" fontId="14" fillId="0" borderId="0" xfId="44" applyNumberFormat="1" applyFont="1" applyFill="1" applyBorder="1"/>
    <xf numFmtId="0" fontId="19" fillId="0" borderId="0" xfId="42" applyFont="1" applyBorder="1" applyAlignment="1">
      <alignment horizontal="left"/>
    </xf>
    <xf numFmtId="0" fontId="16" fillId="36" borderId="10" xfId="0" applyFont="1" applyFill="1" applyBorder="1"/>
    <xf numFmtId="43" fontId="0" fillId="35" borderId="10" xfId="0" applyNumberFormat="1" applyFill="1" applyBorder="1"/>
    <xf numFmtId="10" fontId="0" fillId="35" borderId="16" xfId="44" applyNumberFormat="1" applyFont="1" applyFill="1" applyBorder="1"/>
    <xf numFmtId="165" fontId="0" fillId="38" borderId="0" xfId="43" applyNumberFormat="1" applyFont="1" applyFill="1" applyBorder="1"/>
    <xf numFmtId="43" fontId="0" fillId="35" borderId="10" xfId="43" applyFont="1" applyFill="1" applyBorder="1"/>
    <xf numFmtId="165" fontId="0" fillId="37" borderId="10" xfId="43" applyNumberFormat="1" applyFont="1" applyFill="1" applyBorder="1"/>
    <xf numFmtId="43" fontId="0" fillId="0" borderId="0" xfId="0" applyNumberFormat="1" applyBorder="1"/>
    <xf numFmtId="43" fontId="0" fillId="0" borderId="0" xfId="0" applyNumberFormat="1" applyFill="1" applyBorder="1"/>
    <xf numFmtId="165" fontId="22" fillId="42" borderId="20" xfId="43" applyNumberFormat="1" applyFont="1" applyFill="1" applyBorder="1"/>
    <xf numFmtId="164" fontId="0" fillId="0" borderId="0" xfId="0" applyNumberFormat="1"/>
    <xf numFmtId="43" fontId="0" fillId="36" borderId="23" xfId="43" applyFont="1" applyFill="1" applyBorder="1"/>
    <xf numFmtId="0" fontId="0" fillId="0" borderId="0" xfId="0" applyNumberFormat="1" applyFill="1" applyBorder="1"/>
    <xf numFmtId="43" fontId="0" fillId="37" borderId="10" xfId="43" applyFont="1" applyFill="1" applyBorder="1"/>
    <xf numFmtId="9" fontId="14" fillId="40" borderId="17" xfId="44" applyNumberFormat="1" applyFont="1" applyFill="1" applyBorder="1"/>
    <xf numFmtId="9" fontId="14" fillId="42" borderId="17" xfId="44" applyNumberFormat="1" applyFont="1" applyFill="1" applyBorder="1"/>
    <xf numFmtId="10" fontId="14" fillId="33" borderId="24" xfId="44" applyNumberFormat="1" applyFont="1" applyFill="1" applyBorder="1"/>
    <xf numFmtId="165" fontId="22" fillId="33" borderId="23" xfId="43" applyNumberFormat="1" applyFont="1" applyFill="1" applyBorder="1"/>
    <xf numFmtId="3" fontId="0" fillId="0" borderId="0" xfId="0" applyNumberFormat="1"/>
    <xf numFmtId="2" fontId="0" fillId="0" borderId="0" xfId="43" applyNumberFormat="1" applyFont="1"/>
    <xf numFmtId="2" fontId="0" fillId="43" borderId="0" xfId="43" applyNumberFormat="1" applyFont="1" applyFill="1"/>
    <xf numFmtId="2" fontId="0" fillId="35" borderId="0" xfId="43" applyNumberFormat="1" applyFont="1" applyFill="1"/>
    <xf numFmtId="2" fontId="0" fillId="44" borderId="0" xfId="43" applyNumberFormat="1" applyFont="1" applyFill="1"/>
    <xf numFmtId="43" fontId="0" fillId="0" borderId="20" xfId="43" applyFont="1" applyBorder="1"/>
    <xf numFmtId="2" fontId="0" fillId="0" borderId="20" xfId="43" applyNumberFormat="1" applyFont="1" applyBorder="1"/>
    <xf numFmtId="165" fontId="22" fillId="38" borderId="20" xfId="43" applyNumberFormat="1" applyFont="1" applyFill="1" applyBorder="1"/>
    <xf numFmtId="0" fontId="0" fillId="0" borderId="0" xfId="0" applyAlignment="1">
      <alignment horizontal="center"/>
    </xf>
    <xf numFmtId="2" fontId="0" fillId="0" borderId="0" xfId="43" applyNumberFormat="1" applyFont="1" applyAlignment="1">
      <alignment horizontal="center"/>
    </xf>
    <xf numFmtId="43" fontId="0" fillId="36" borderId="10" xfId="44" applyNumberFormat="1" applyFont="1" applyFill="1" applyBorder="1"/>
    <xf numFmtId="0" fontId="26" fillId="39" borderId="10" xfId="42" applyFont="1" applyFill="1" applyBorder="1" applyAlignment="1">
      <alignment horizontal="left"/>
    </xf>
    <xf numFmtId="165" fontId="0" fillId="0" borderId="0" xfId="0" applyNumberFormat="1" applyFill="1" applyBorder="1"/>
    <xf numFmtId="43" fontId="0" fillId="0" borderId="23" xfId="0" applyNumberFormat="1" applyBorder="1"/>
    <xf numFmtId="4" fontId="0" fillId="0" borderId="0" xfId="0" applyNumberFormat="1"/>
    <xf numFmtId="43" fontId="16" fillId="0" borderId="27" xfId="43" applyFont="1" applyBorder="1"/>
    <xf numFmtId="43" fontId="16" fillId="0" borderId="27" xfId="0" applyNumberFormat="1" applyFont="1" applyBorder="1"/>
    <xf numFmtId="43" fontId="0" fillId="40" borderId="22" xfId="43" applyFont="1" applyFill="1" applyBorder="1"/>
    <xf numFmtId="10" fontId="14" fillId="40" borderId="24" xfId="44" applyNumberFormat="1" applyFont="1" applyFill="1" applyBorder="1"/>
    <xf numFmtId="165" fontId="20" fillId="36" borderId="10" xfId="0" applyNumberFormat="1" applyFont="1" applyFill="1" applyBorder="1"/>
    <xf numFmtId="0" fontId="0" fillId="36" borderId="10" xfId="0" applyFill="1" applyBorder="1"/>
    <xf numFmtId="10" fontId="0" fillId="36" borderId="16" xfId="44" applyNumberFormat="1" applyFont="1" applyFill="1" applyBorder="1"/>
    <xf numFmtId="0" fontId="0" fillId="0" borderId="11" xfId="0" applyFill="1" applyBorder="1" applyAlignment="1"/>
    <xf numFmtId="0" fontId="13" fillId="35" borderId="18" xfId="0" applyFont="1" applyFill="1" applyBorder="1" applyAlignment="1">
      <alignment horizontal="center"/>
    </xf>
    <xf numFmtId="0" fontId="13" fillId="35" borderId="26" xfId="0" applyFont="1" applyFill="1" applyBorder="1" applyAlignment="1">
      <alignment horizontal="center"/>
    </xf>
    <xf numFmtId="0" fontId="21" fillId="45" borderId="11" xfId="0" applyFont="1" applyFill="1" applyBorder="1" applyAlignment="1">
      <alignment horizontal="center"/>
    </xf>
    <xf numFmtId="0" fontId="21" fillId="34" borderId="15" xfId="0" applyFont="1" applyFill="1" applyBorder="1" applyAlignment="1">
      <alignment horizontal="center"/>
    </xf>
    <xf numFmtId="43" fontId="25" fillId="34" borderId="13" xfId="0" applyNumberFormat="1" applyFont="1" applyFill="1" applyBorder="1" applyAlignment="1">
      <alignment horizontal="center"/>
    </xf>
    <xf numFmtId="0" fontId="25" fillId="34" borderId="15" xfId="0" applyFont="1" applyFill="1" applyBorder="1" applyAlignment="1">
      <alignment horizontal="center"/>
    </xf>
    <xf numFmtId="10" fontId="25" fillId="34" borderId="15" xfId="0" applyNumberFormat="1" applyFont="1" applyFill="1" applyBorder="1" applyAlignment="1">
      <alignment horizontal="center"/>
    </xf>
    <xf numFmtId="10" fontId="21" fillId="42" borderId="15" xfId="0" applyNumberFormat="1" applyFont="1" applyFill="1" applyBorder="1" applyAlignment="1">
      <alignment horizontal="center"/>
    </xf>
    <xf numFmtId="10" fontId="21" fillId="45" borderId="15" xfId="0" applyNumberFormat="1" applyFont="1" applyFill="1" applyBorder="1" applyAlignment="1">
      <alignment horizontal="center"/>
    </xf>
    <xf numFmtId="0" fontId="0" fillId="0" borderId="14" xfId="0" applyFill="1" applyBorder="1"/>
    <xf numFmtId="43" fontId="0" fillId="0" borderId="19" xfId="0" applyNumberFormat="1" applyFill="1" applyBorder="1"/>
    <xf numFmtId="10" fontId="0" fillId="0" borderId="14" xfId="0" applyNumberFormat="1" applyFill="1" applyBorder="1"/>
    <xf numFmtId="10" fontId="0" fillId="42" borderId="14" xfId="0" applyNumberFormat="1" applyFill="1" applyBorder="1"/>
    <xf numFmtId="0" fontId="0" fillId="45" borderId="0" xfId="0" applyFill="1"/>
    <xf numFmtId="10" fontId="0" fillId="45" borderId="14" xfId="0" applyNumberFormat="1" applyFill="1" applyBorder="1"/>
    <xf numFmtId="0" fontId="14" fillId="39" borderId="0" xfId="0" applyFont="1" applyFill="1"/>
    <xf numFmtId="0" fontId="22" fillId="39" borderId="14" xfId="0" applyFont="1" applyFill="1" applyBorder="1"/>
    <xf numFmtId="43" fontId="22" fillId="39" borderId="0" xfId="43" applyNumberFormat="1" applyFont="1" applyFill="1"/>
    <xf numFmtId="165" fontId="14" fillId="39" borderId="14" xfId="43" applyNumberFormat="1" applyFont="1" applyFill="1" applyBorder="1"/>
    <xf numFmtId="43" fontId="22" fillId="39" borderId="19" xfId="43" applyNumberFormat="1" applyFont="1" applyFill="1" applyBorder="1"/>
    <xf numFmtId="43" fontId="22" fillId="39" borderId="0" xfId="43" applyFont="1" applyFill="1"/>
    <xf numFmtId="165" fontId="22" fillId="39" borderId="0" xfId="43" applyNumberFormat="1" applyFont="1" applyFill="1"/>
    <xf numFmtId="43" fontId="22" fillId="0" borderId="0" xfId="43" applyNumberFormat="1" applyFont="1" applyFill="1"/>
    <xf numFmtId="165" fontId="0" fillId="0" borderId="14" xfId="43" applyNumberFormat="1" applyFont="1" applyFill="1" applyBorder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9" fontId="14" fillId="0" borderId="14" xfId="44" applyFont="1" applyFill="1" applyBorder="1"/>
    <xf numFmtId="165" fontId="22" fillId="45" borderId="0" xfId="43" applyNumberFormat="1" applyFont="1" applyFill="1"/>
    <xf numFmtId="0" fontId="22" fillId="0" borderId="14" xfId="0" applyFont="1" applyBorder="1"/>
    <xf numFmtId="43" fontId="22" fillId="0" borderId="19" xfId="43" applyNumberFormat="1" applyFont="1" applyFill="1" applyBorder="1"/>
    <xf numFmtId="43" fontId="14" fillId="0" borderId="0" xfId="43" applyNumberFormat="1" applyFont="1" applyFill="1"/>
    <xf numFmtId="0" fontId="21" fillId="33" borderId="10" xfId="0" applyFont="1" applyFill="1" applyBorder="1"/>
    <xf numFmtId="0" fontId="21" fillId="33" borderId="16" xfId="0" applyFont="1" applyFill="1" applyBorder="1"/>
    <xf numFmtId="43" fontId="0" fillId="33" borderId="20" xfId="43" applyNumberFormat="1" applyFont="1" applyFill="1" applyBorder="1"/>
    <xf numFmtId="9" fontId="0" fillId="33" borderId="16" xfId="44" applyFont="1" applyFill="1" applyBorder="1"/>
    <xf numFmtId="43" fontId="0" fillId="33" borderId="10" xfId="43" applyNumberFormat="1" applyFont="1" applyFill="1" applyBorder="1"/>
    <xf numFmtId="0" fontId="21" fillId="33" borderId="12" xfId="0" applyFont="1" applyFill="1" applyBorder="1"/>
    <xf numFmtId="0" fontId="21" fillId="33" borderId="17" xfId="0" applyFont="1" applyFill="1" applyBorder="1"/>
    <xf numFmtId="43" fontId="0" fillId="33" borderId="12" xfId="43" applyNumberFormat="1" applyFont="1" applyFill="1" applyBorder="1"/>
    <xf numFmtId="165" fontId="0" fillId="33" borderId="17" xfId="43" applyNumberFormat="1" applyFont="1" applyFill="1" applyBorder="1"/>
    <xf numFmtId="43" fontId="0" fillId="33" borderId="21" xfId="43" applyNumberFormat="1" applyFont="1" applyFill="1" applyBorder="1"/>
    <xf numFmtId="43" fontId="0" fillId="33" borderId="12" xfId="43" applyFont="1" applyFill="1" applyBorder="1"/>
    <xf numFmtId="165" fontId="0" fillId="33" borderId="12" xfId="43" applyNumberFormat="1" applyFont="1" applyFill="1" applyBorder="1"/>
    <xf numFmtId="0" fontId="21" fillId="36" borderId="10" xfId="0" applyFont="1" applyFill="1" applyBorder="1"/>
    <xf numFmtId="0" fontId="21" fillId="36" borderId="16" xfId="0" applyFont="1" applyFill="1" applyBorder="1"/>
    <xf numFmtId="9" fontId="0" fillId="36" borderId="16" xfId="44" applyFont="1" applyFill="1" applyBorder="1"/>
    <xf numFmtId="43" fontId="0" fillId="36" borderId="20" xfId="43" applyNumberFormat="1" applyFont="1" applyFill="1" applyBorder="1"/>
    <xf numFmtId="165" fontId="0" fillId="36" borderId="20" xfId="43" applyNumberFormat="1" applyFont="1" applyFill="1" applyBorder="1"/>
    <xf numFmtId="165" fontId="0" fillId="36" borderId="10" xfId="43" applyNumberFormat="1" applyFont="1" applyFill="1" applyBorder="1"/>
    <xf numFmtId="43" fontId="0" fillId="0" borderId="19" xfId="43" applyFont="1" applyFill="1" applyBorder="1"/>
    <xf numFmtId="43" fontId="0" fillId="0" borderId="0" xfId="43" applyNumberFormat="1" applyFont="1" applyFill="1" applyBorder="1"/>
    <xf numFmtId="0" fontId="19" fillId="0" borderId="14" xfId="0" applyFont="1" applyBorder="1" applyAlignment="1">
      <alignment horizontal="left"/>
    </xf>
    <xf numFmtId="165" fontId="0" fillId="0" borderId="0" xfId="43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6" xfId="0" applyFont="1" applyFill="1" applyBorder="1" applyAlignment="1">
      <alignment horizontal="left"/>
    </xf>
    <xf numFmtId="43" fontId="0" fillId="33" borderId="10" xfId="43" applyFont="1" applyFill="1" applyBorder="1"/>
    <xf numFmtId="165" fontId="0" fillId="33" borderId="20" xfId="43" applyNumberFormat="1" applyFont="1" applyFill="1" applyBorder="1"/>
    <xf numFmtId="0" fontId="19" fillId="0" borderId="0" xfId="0" applyFont="1" applyFill="1" applyAlignment="1">
      <alignment horizontal="left"/>
    </xf>
    <xf numFmtId="9" fontId="14" fillId="0" borderId="14" xfId="44" applyNumberFormat="1" applyFont="1" applyFill="1" applyBorder="1"/>
    <xf numFmtId="0" fontId="19" fillId="0" borderId="11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43" fontId="0" fillId="0" borderId="11" xfId="43" applyNumberFormat="1" applyFont="1" applyFill="1" applyBorder="1"/>
    <xf numFmtId="9" fontId="14" fillId="0" borderId="26" xfId="44" applyNumberFormat="1" applyFont="1" applyFill="1" applyBorder="1"/>
    <xf numFmtId="43" fontId="0" fillId="0" borderId="18" xfId="43" applyNumberFormat="1" applyFont="1" applyFill="1" applyBorder="1"/>
    <xf numFmtId="43" fontId="0" fillId="0" borderId="11" xfId="43" applyFont="1" applyFill="1" applyBorder="1"/>
    <xf numFmtId="165" fontId="22" fillId="42" borderId="11" xfId="43" applyNumberFormat="1" applyFont="1" applyFill="1" applyBorder="1"/>
    <xf numFmtId="0" fontId="20" fillId="33" borderId="11" xfId="0" applyFont="1" applyFill="1" applyBorder="1" applyAlignment="1">
      <alignment horizontal="center"/>
    </xf>
    <xf numFmtId="0" fontId="20" fillId="33" borderId="26" xfId="0" applyFont="1" applyFill="1" applyBorder="1" applyAlignment="1">
      <alignment horizontal="center"/>
    </xf>
    <xf numFmtId="43" fontId="0" fillId="33" borderId="22" xfId="43" applyNumberFormat="1" applyFont="1" applyFill="1" applyBorder="1"/>
    <xf numFmtId="10" fontId="0" fillId="33" borderId="26" xfId="44" applyNumberFormat="1" applyFont="1" applyFill="1" applyBorder="1"/>
    <xf numFmtId="43" fontId="0" fillId="33" borderId="18" xfId="43" applyNumberFormat="1" applyFont="1" applyFill="1" applyBorder="1"/>
    <xf numFmtId="43" fontId="0" fillId="33" borderId="11" xfId="43" applyNumberFormat="1" applyFont="1" applyFill="1" applyBorder="1"/>
    <xf numFmtId="43" fontId="0" fillId="33" borderId="11" xfId="43" applyFont="1" applyFill="1" applyBorder="1"/>
    <xf numFmtId="165" fontId="0" fillId="42" borderId="18" xfId="43" applyNumberFormat="1" applyFont="1" applyFill="1" applyBorder="1"/>
    <xf numFmtId="165" fontId="0" fillId="45" borderId="11" xfId="43" applyNumberFormat="1" applyFont="1" applyFill="1" applyBorder="1"/>
    <xf numFmtId="0" fontId="20" fillId="33" borderId="0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43" fontId="0" fillId="33" borderId="0" xfId="43" applyNumberFormat="1" applyFont="1" applyFill="1" applyBorder="1"/>
    <xf numFmtId="10" fontId="0" fillId="33" borderId="14" xfId="44" applyNumberFormat="1" applyFont="1" applyFill="1" applyBorder="1"/>
    <xf numFmtId="43" fontId="0" fillId="33" borderId="19" xfId="43" applyNumberFormat="1" applyFont="1" applyFill="1" applyBorder="1"/>
    <xf numFmtId="43" fontId="0" fillId="33" borderId="0" xfId="43" applyFont="1" applyFill="1" applyBorder="1"/>
    <xf numFmtId="165" fontId="0" fillId="45" borderId="0" xfId="43" applyNumberFormat="1" applyFont="1" applyFill="1" applyBorder="1"/>
    <xf numFmtId="0" fontId="20" fillId="36" borderId="16" xfId="0" applyFont="1" applyFill="1" applyBorder="1" applyAlignment="1">
      <alignment horizontal="center"/>
    </xf>
    <xf numFmtId="0" fontId="19" fillId="0" borderId="14" xfId="42" applyFont="1" applyBorder="1" applyAlignment="1">
      <alignment horizontal="left"/>
    </xf>
    <xf numFmtId="0" fontId="20" fillId="33" borderId="16" xfId="42" applyFont="1" applyFill="1" applyBorder="1" applyAlignment="1">
      <alignment horizontal="left"/>
    </xf>
    <xf numFmtId="10" fontId="0" fillId="33" borderId="16" xfId="43" applyNumberFormat="1" applyFont="1" applyFill="1" applyBorder="1"/>
    <xf numFmtId="0" fontId="19" fillId="0" borderId="14" xfId="42" applyFont="1" applyFill="1" applyBorder="1" applyAlignment="1">
      <alignment horizontal="left"/>
    </xf>
    <xf numFmtId="10" fontId="0" fillId="33" borderId="16" xfId="44" applyNumberFormat="1" applyFont="1" applyFill="1" applyBorder="1"/>
    <xf numFmtId="9" fontId="14" fillId="0" borderId="0" xfId="44" applyNumberFormat="1" applyFont="1" applyFill="1" applyBorder="1"/>
    <xf numFmtId="43" fontId="22" fillId="0" borderId="0" xfId="43" applyFont="1" applyFill="1" applyBorder="1"/>
    <xf numFmtId="4" fontId="0" fillId="0" borderId="21" xfId="0" applyNumberFormat="1" applyFont="1" applyBorder="1"/>
    <xf numFmtId="9" fontId="14" fillId="0" borderId="17" xfId="44" applyNumberFormat="1" applyFont="1" applyFill="1" applyBorder="1"/>
    <xf numFmtId="9" fontId="14" fillId="0" borderId="12" xfId="44" applyNumberFormat="1" applyFont="1" applyFill="1" applyBorder="1"/>
    <xf numFmtId="4" fontId="0" fillId="0" borderId="12" xfId="0" applyNumberFormat="1" applyFont="1" applyBorder="1"/>
    <xf numFmtId="4" fontId="0" fillId="0" borderId="19" xfId="0" applyNumberFormat="1" applyFont="1" applyBorder="1"/>
    <xf numFmtId="4" fontId="0" fillId="0" borderId="0" xfId="0" applyNumberFormat="1" applyFont="1" applyBorder="1"/>
    <xf numFmtId="4" fontId="0" fillId="0" borderId="19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28" fillId="0" borderId="0" xfId="42" applyFont="1" applyAlignment="1">
      <alignment horizontal="left"/>
    </xf>
    <xf numFmtId="0" fontId="20" fillId="0" borderId="14" xfId="42" applyFont="1" applyFill="1" applyBorder="1" applyAlignment="1">
      <alignment horizontal="left"/>
    </xf>
    <xf numFmtId="9" fontId="0" fillId="0" borderId="14" xfId="44" applyFont="1" applyFill="1" applyBorder="1"/>
    <xf numFmtId="165" fontId="0" fillId="33" borderId="0" xfId="43" applyNumberFormat="1" applyFont="1" applyFill="1" applyBorder="1"/>
    <xf numFmtId="10" fontId="0" fillId="37" borderId="10" xfId="44" applyNumberFormat="1" applyFont="1" applyFill="1" applyBorder="1"/>
    <xf numFmtId="165" fontId="0" fillId="37" borderId="10" xfId="0" applyNumberFormat="1" applyFill="1" applyBorder="1"/>
    <xf numFmtId="0" fontId="0" fillId="41" borderId="10" xfId="0" applyFill="1" applyBorder="1"/>
    <xf numFmtId="165" fontId="22" fillId="33" borderId="10" xfId="43" applyNumberFormat="1" applyFont="1" applyFill="1" applyBorder="1"/>
    <xf numFmtId="165" fontId="0" fillId="40" borderId="10" xfId="43" applyNumberFormat="1" applyFont="1" applyFill="1" applyBorder="1"/>
    <xf numFmtId="166" fontId="14" fillId="0" borderId="14" xfId="44" applyNumberFormat="1" applyFont="1" applyFill="1" applyBorder="1"/>
    <xf numFmtId="10" fontId="14" fillId="0" borderId="14" xfId="44" applyNumberFormat="1" applyFont="1" applyBorder="1"/>
    <xf numFmtId="10" fontId="0" fillId="33" borderId="17" xfId="44" applyNumberFormat="1" applyFont="1" applyFill="1" applyBorder="1"/>
    <xf numFmtId="10" fontId="0" fillId="42" borderId="17" xfId="44" applyNumberFormat="1" applyFont="1" applyFill="1" applyBorder="1"/>
    <xf numFmtId="165" fontId="0" fillId="45" borderId="12" xfId="43" applyNumberFormat="1" applyFont="1" applyFill="1" applyBorder="1"/>
    <xf numFmtId="10" fontId="0" fillId="45" borderId="17" xfId="44" applyNumberFormat="1" applyFont="1" applyFill="1" applyBorder="1"/>
    <xf numFmtId="0" fontId="20" fillId="33" borderId="0" xfId="42" applyFont="1" applyFill="1" applyBorder="1" applyAlignment="1">
      <alignment horizontal="left"/>
    </xf>
    <xf numFmtId="9" fontId="0" fillId="33" borderId="14" xfId="44" applyFont="1" applyFill="1" applyBorder="1"/>
    <xf numFmtId="165" fontId="29" fillId="36" borderId="10" xfId="43" applyNumberFormat="1" applyFont="1" applyFill="1" applyBorder="1"/>
    <xf numFmtId="165" fontId="22" fillId="42" borderId="10" xfId="43" applyNumberFormat="1" applyFont="1" applyFill="1" applyBorder="1"/>
    <xf numFmtId="165" fontId="0" fillId="45" borderId="10" xfId="43" applyNumberFormat="1" applyFont="1" applyFill="1" applyBorder="1"/>
    <xf numFmtId="165" fontId="0" fillId="0" borderId="14" xfId="43" applyNumberFormat="1" applyFont="1" applyBorder="1"/>
    <xf numFmtId="165" fontId="0" fillId="45" borderId="0" xfId="43" applyNumberFormat="1" applyFont="1" applyFill="1"/>
    <xf numFmtId="10" fontId="14" fillId="35" borderId="16" xfId="44" applyNumberFormat="1" applyFont="1" applyFill="1" applyBorder="1"/>
    <xf numFmtId="43" fontId="0" fillId="42" borderId="10" xfId="43" applyFont="1" applyFill="1" applyBorder="1"/>
    <xf numFmtId="2" fontId="0" fillId="45" borderId="10" xfId="0" applyNumberFormat="1" applyFill="1" applyBorder="1"/>
    <xf numFmtId="0" fontId="0" fillId="36" borderId="16" xfId="0" applyFill="1" applyBorder="1"/>
    <xf numFmtId="43" fontId="0" fillId="36" borderId="10" xfId="0" applyNumberFormat="1" applyFill="1" applyBorder="1"/>
    <xf numFmtId="10" fontId="0" fillId="36" borderId="16" xfId="0" applyNumberFormat="1" applyFill="1" applyBorder="1"/>
    <xf numFmtId="165" fontId="0" fillId="46" borderId="10" xfId="0" applyNumberFormat="1" applyFill="1" applyBorder="1"/>
    <xf numFmtId="165" fontId="14" fillId="33" borderId="10" xfId="44" applyNumberFormat="1" applyFont="1" applyFill="1" applyBorder="1"/>
    <xf numFmtId="10" fontId="0" fillId="0" borderId="14" xfId="0" applyNumberFormat="1" applyBorder="1"/>
    <xf numFmtId="0" fontId="17" fillId="0" borderId="0" xfId="0" applyFont="1"/>
    <xf numFmtId="43" fontId="17" fillId="0" borderId="0" xfId="43" applyFont="1"/>
    <xf numFmtId="165" fontId="16" fillId="0" borderId="0" xfId="0" applyNumberFormat="1" applyFont="1" applyFill="1" applyBorder="1"/>
    <xf numFmtId="0" fontId="27" fillId="0" borderId="11" xfId="0" applyFont="1" applyFill="1" applyBorder="1" applyAlignment="1"/>
    <xf numFmtId="0" fontId="27" fillId="0" borderId="26" xfId="0" applyFont="1" applyFill="1" applyBorder="1" applyAlignment="1"/>
    <xf numFmtId="165" fontId="27" fillId="0" borderId="0" xfId="43" applyNumberFormat="1" applyFont="1" applyFill="1" applyBorder="1"/>
    <xf numFmtId="43" fontId="16" fillId="0" borderId="0" xfId="0" applyNumberFormat="1" applyFont="1" applyFill="1" applyBorder="1"/>
    <xf numFmtId="0" fontId="0" fillId="0" borderId="0" xfId="0" applyFont="1"/>
    <xf numFmtId="43" fontId="1" fillId="0" borderId="0" xfId="43" applyFont="1"/>
    <xf numFmtId="43" fontId="0" fillId="0" borderId="0" xfId="0" applyNumberFormat="1" applyFont="1"/>
    <xf numFmtId="4" fontId="0" fillId="0" borderId="18" xfId="0" applyNumberFormat="1" applyFont="1" applyBorder="1"/>
    <xf numFmtId="10" fontId="22" fillId="0" borderId="26" xfId="44" applyNumberFormat="1" applyFont="1" applyFill="1" applyBorder="1"/>
    <xf numFmtId="4" fontId="0" fillId="0" borderId="11" xfId="0" applyNumberFormat="1" applyFont="1" applyBorder="1"/>
    <xf numFmtId="10" fontId="22" fillId="0" borderId="11" xfId="44" applyNumberFormat="1" applyFont="1" applyFill="1" applyBorder="1"/>
    <xf numFmtId="167" fontId="0" fillId="0" borderId="11" xfId="0" applyNumberFormat="1" applyFont="1" applyBorder="1"/>
    <xf numFmtId="167" fontId="0" fillId="0" borderId="18" xfId="0" applyNumberFormat="1" applyFont="1" applyBorder="1"/>
    <xf numFmtId="10" fontId="0" fillId="0" borderId="0" xfId="0" applyNumberFormat="1" applyFill="1" applyBorder="1"/>
    <xf numFmtId="4" fontId="0" fillId="0" borderId="0" xfId="0" applyNumberFormat="1" applyBorder="1" applyAlignment="1">
      <alignment horizontal="right"/>
    </xf>
    <xf numFmtId="4" fontId="0" fillId="0" borderId="19" xfId="0" applyNumberFormat="1" applyFont="1" applyFill="1" applyBorder="1"/>
    <xf numFmtId="4" fontId="0" fillId="47" borderId="0" xfId="0" applyNumberFormat="1" applyFont="1" applyFill="1" applyBorder="1"/>
    <xf numFmtId="4" fontId="0" fillId="0" borderId="27" xfId="0" applyNumberFormat="1" applyFill="1" applyBorder="1" applyAlignment="1">
      <alignment horizontal="right"/>
    </xf>
    <xf numFmtId="4" fontId="0" fillId="0" borderId="27" xfId="0" applyNumberFormat="1" applyFont="1" applyBorder="1"/>
    <xf numFmtId="4" fontId="0" fillId="0" borderId="28" xfId="0" applyNumberFormat="1" applyFont="1" applyBorder="1"/>
    <xf numFmtId="10" fontId="22" fillId="0" borderId="14" xfId="44" applyNumberFormat="1" applyFont="1" applyFill="1" applyBorder="1"/>
    <xf numFmtId="10" fontId="22" fillId="0" borderId="0" xfId="44" applyNumberFormat="1" applyFont="1" applyFill="1" applyBorder="1"/>
    <xf numFmtId="43" fontId="0" fillId="42" borderId="0" xfId="0" applyNumberFormat="1" applyFill="1"/>
    <xf numFmtId="3" fontId="0" fillId="39" borderId="0" xfId="0" applyNumberFormat="1" applyFont="1" applyFill="1"/>
    <xf numFmtId="0" fontId="0" fillId="39" borderId="0" xfId="0" applyFont="1" applyFill="1"/>
    <xf numFmtId="43" fontId="0" fillId="39" borderId="0" xfId="43" applyFont="1" applyFill="1"/>
    <xf numFmtId="43" fontId="16" fillId="0" borderId="23" xfId="0" applyNumberFormat="1" applyFont="1" applyFill="1" applyBorder="1"/>
    <xf numFmtId="43" fontId="0" fillId="39" borderId="10" xfId="43" applyFont="1" applyFill="1" applyBorder="1"/>
    <xf numFmtId="0" fontId="16" fillId="39" borderId="0" xfId="0" applyFont="1" applyFill="1"/>
    <xf numFmtId="0" fontId="0" fillId="39" borderId="0" xfId="0" applyFill="1"/>
    <xf numFmtId="43" fontId="16" fillId="39" borderId="0" xfId="43" applyFont="1" applyFill="1"/>
    <xf numFmtId="17" fontId="0" fillId="39" borderId="0" xfId="0" applyNumberFormat="1" applyFill="1"/>
    <xf numFmtId="43" fontId="1" fillId="0" borderId="0" xfId="43" applyFont="1" applyFill="1"/>
    <xf numFmtId="43" fontId="16" fillId="0" borderId="0" xfId="43" applyFont="1"/>
    <xf numFmtId="43" fontId="0" fillId="39" borderId="0" xfId="0" applyNumberFormat="1" applyFill="1"/>
    <xf numFmtId="0" fontId="21" fillId="42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21" fillId="42" borderId="11" xfId="0" applyFont="1" applyFill="1" applyBorder="1" applyAlignment="1">
      <alignment horizontal="center"/>
    </xf>
    <xf numFmtId="0" fontId="27" fillId="0" borderId="0" xfId="0" applyFont="1" applyFill="1" applyBorder="1" applyAlignment="1"/>
    <xf numFmtId="43" fontId="22" fillId="42" borderId="0" xfId="43" applyNumberFormat="1" applyFont="1" applyFill="1"/>
    <xf numFmtId="165" fontId="0" fillId="0" borderId="0" xfId="0" applyNumberFormat="1"/>
    <xf numFmtId="165" fontId="0" fillId="0" borderId="0" xfId="0" applyNumberFormat="1" applyBorder="1"/>
    <xf numFmtId="40" fontId="0" fillId="0" borderId="29" xfId="43" applyNumberFormat="1" applyFont="1" applyBorder="1"/>
    <xf numFmtId="43" fontId="1" fillId="0" borderId="0" xfId="43" applyNumberFormat="1" applyFont="1" applyFill="1"/>
    <xf numFmtId="43" fontId="0" fillId="33" borderId="25" xfId="43" applyNumberFormat="1" applyFont="1" applyFill="1" applyBorder="1"/>
    <xf numFmtId="4" fontId="0" fillId="0" borderId="0" xfId="0" applyNumberFormat="1" applyBorder="1"/>
    <xf numFmtId="4" fontId="0" fillId="0" borderId="0" xfId="43" applyNumberFormat="1" applyFont="1" applyFill="1" applyBorder="1"/>
    <xf numFmtId="4" fontId="30" fillId="0" borderId="0" xfId="0" applyNumberFormat="1" applyFont="1" applyFill="1" applyBorder="1"/>
    <xf numFmtId="10" fontId="14" fillId="0" borderId="27" xfId="44" applyNumberFormat="1" applyFont="1" applyFill="1" applyBorder="1"/>
    <xf numFmtId="165" fontId="22" fillId="45" borderId="27" xfId="43" applyNumberFormat="1" applyFont="1" applyFill="1" applyBorder="1"/>
    <xf numFmtId="9" fontId="14" fillId="0" borderId="27" xfId="44" applyNumberFormat="1" applyFont="1" applyFill="1" applyBorder="1"/>
    <xf numFmtId="165" fontId="22" fillId="42" borderId="27" xfId="43" applyNumberFormat="1" applyFont="1" applyFill="1" applyBorder="1"/>
    <xf numFmtId="43" fontId="0" fillId="33" borderId="27" xfId="43" applyFont="1" applyFill="1" applyBorder="1"/>
    <xf numFmtId="10" fontId="14" fillId="33" borderId="27" xfId="44" applyNumberFormat="1" applyFont="1" applyFill="1" applyBorder="1"/>
    <xf numFmtId="165" fontId="0" fillId="45" borderId="27" xfId="43" applyNumberFormat="1" applyFont="1" applyFill="1" applyBorder="1"/>
    <xf numFmtId="4" fontId="0" fillId="0" borderId="19" xfId="0" applyNumberFormat="1" applyFill="1" applyBorder="1" applyAlignment="1">
      <alignment horizontal="right"/>
    </xf>
    <xf numFmtId="0" fontId="31" fillId="0" borderId="11" xfId="0" applyFont="1" applyFill="1" applyBorder="1" applyAlignment="1"/>
    <xf numFmtId="0" fontId="20" fillId="33" borderId="12" xfId="0" applyFont="1" applyFill="1" applyBorder="1" applyAlignment="1">
      <alignment horizontal="center"/>
    </xf>
    <xf numFmtId="0" fontId="20" fillId="33" borderId="12" xfId="0" applyFont="1" applyFill="1" applyBorder="1" applyAlignment="1"/>
    <xf numFmtId="0" fontId="14" fillId="0" borderId="27" xfId="44" applyNumberFormat="1" applyFont="1" applyFill="1" applyBorder="1"/>
    <xf numFmtId="43" fontId="0" fillId="0" borderId="23" xfId="0" applyNumberFormat="1" applyFill="1" applyBorder="1"/>
    <xf numFmtId="0" fontId="22" fillId="0" borderId="14" xfId="0" applyFont="1" applyFill="1" applyBorder="1"/>
    <xf numFmtId="165" fontId="14" fillId="0" borderId="14" xfId="43" applyNumberFormat="1" applyFont="1" applyFill="1" applyBorder="1"/>
    <xf numFmtId="165" fontId="22" fillId="0" borderId="0" xfId="43" applyNumberFormat="1" applyFont="1" applyFill="1"/>
    <xf numFmtId="0" fontId="13" fillId="35" borderId="22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21" fillId="42" borderId="11" xfId="0" applyFont="1" applyFill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43" fontId="16" fillId="0" borderId="23" xfId="43" applyFont="1" applyFill="1" applyBorder="1" applyAlignment="1">
      <alignment horizontal="center"/>
    </xf>
    <xf numFmtId="0" fontId="31" fillId="0" borderId="11" xfId="0" applyFont="1" applyFill="1" applyBorder="1" applyAlignment="1">
      <alignment horizontal="center"/>
    </xf>
    <xf numFmtId="0" fontId="31" fillId="0" borderId="26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26" xfId="0" applyFont="1" applyFill="1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 2" xfId="46"/>
    <cellStyle name="Currency 3" xfId="47"/>
    <cellStyle name="Currency 4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66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63"/>
  <sheetViews>
    <sheetView zoomScale="85" zoomScaleNormal="85" workbookViewId="0">
      <pane xSplit="2" ySplit="3" topLeftCell="C96" activePane="bottomRight" state="frozen"/>
      <selection pane="topRight" activeCell="C1" sqref="C1"/>
      <selection pane="bottomLeft" activeCell="A4" sqref="A4"/>
      <selection pane="bottomRight" activeCell="J119" sqref="J119"/>
    </sheetView>
  </sheetViews>
  <sheetFormatPr defaultColWidth="9.140625" defaultRowHeight="15"/>
  <cols>
    <col min="1" max="1" width="6.42578125" style="84" customWidth="1"/>
    <col min="2" max="2" width="34.42578125" style="84" bestFit="1" customWidth="1"/>
    <col min="3" max="3" width="17.140625" style="20" bestFit="1" customWidth="1"/>
    <col min="4" max="4" width="10.85546875" style="88" bestFit="1" customWidth="1"/>
    <col min="5" max="5" width="17.140625" style="20" bestFit="1" customWidth="1"/>
    <col min="6" max="6" width="9.85546875" style="88" bestFit="1" customWidth="1"/>
    <col min="7" max="7" width="15.85546875" style="20" customWidth="1"/>
    <col min="8" max="8" width="12.5703125" style="88" customWidth="1"/>
    <col min="9" max="9" width="18.28515625" style="20" bestFit="1" customWidth="1"/>
    <col min="10" max="10" width="9.85546875" style="88" bestFit="1" customWidth="1"/>
    <col min="11" max="11" width="14.7109375" style="20" customWidth="1"/>
    <col min="12" max="12" width="10.85546875" style="88" bestFit="1" customWidth="1"/>
    <col min="13" max="13" width="18.7109375" style="20" bestFit="1" customWidth="1"/>
    <col min="14" max="14" width="9.85546875" style="88" bestFit="1" customWidth="1"/>
    <col min="15" max="15" width="15.42578125" style="20" customWidth="1"/>
    <col min="16" max="16" width="10.85546875" style="88" bestFit="1" customWidth="1"/>
    <col min="17" max="17" width="17.85546875" style="20" customWidth="1"/>
    <col min="18" max="18" width="10.85546875" style="88" bestFit="1" customWidth="1"/>
    <col min="19" max="19" width="18.28515625" style="20" bestFit="1" customWidth="1"/>
    <col min="20" max="20" width="10.85546875" style="88" bestFit="1" customWidth="1"/>
    <col min="21" max="21" width="17.85546875" style="20" bestFit="1" customWidth="1"/>
    <col min="22" max="22" width="9.85546875" style="88" bestFit="1" customWidth="1"/>
    <col min="23" max="23" width="14" style="20" bestFit="1" customWidth="1"/>
    <col min="24" max="24" width="9.85546875" style="88" bestFit="1" customWidth="1"/>
    <col min="25" max="25" width="18.7109375" style="20" bestFit="1" customWidth="1"/>
    <col min="26" max="26" width="11" style="88" bestFit="1" customWidth="1"/>
    <col min="27" max="27" width="16" style="84" bestFit="1" customWidth="1"/>
    <col min="28" max="28" width="10.85546875" style="88" bestFit="1" customWidth="1"/>
    <col min="29" max="29" width="16" style="84" customWidth="1"/>
    <col min="30" max="30" width="9.85546875" style="88" bestFit="1" customWidth="1"/>
    <col min="31" max="31" width="14" style="86" hidden="1" customWidth="1"/>
    <col min="32" max="32" width="15.28515625" style="87" hidden="1" customWidth="1"/>
    <col min="33" max="33" width="11.42578125" style="111" customWidth="1"/>
    <col min="34" max="34" width="52.42578125" style="1" customWidth="1"/>
    <col min="35" max="35" width="9.5703125" style="1" hidden="1" customWidth="1"/>
    <col min="36" max="36" width="50.140625" style="1" hidden="1" customWidth="1"/>
    <col min="37" max="48" width="9.140625" style="1" customWidth="1"/>
    <col min="49" max="49" width="15" style="1" customWidth="1"/>
    <col min="50" max="50" width="15" style="1" bestFit="1" customWidth="1"/>
    <col min="51" max="16384" width="9.140625" style="1"/>
  </cols>
  <sheetData>
    <row r="1" spans="1:50">
      <c r="A1" s="265" t="s">
        <v>240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1"/>
      <c r="AF1" s="21"/>
      <c r="AG1" s="265"/>
      <c r="AH1" s="265"/>
      <c r="AI1" s="265"/>
      <c r="AJ1" s="265"/>
      <c r="AK1" s="265"/>
      <c r="AL1" s="265"/>
      <c r="AM1" s="265"/>
      <c r="AN1" s="265"/>
      <c r="AO1" s="266"/>
    </row>
    <row r="2" spans="1:50">
      <c r="A2" s="22"/>
      <c r="B2" s="22"/>
      <c r="C2" s="330" t="s">
        <v>64</v>
      </c>
      <c r="D2" s="332"/>
      <c r="E2" s="333" t="s">
        <v>65</v>
      </c>
      <c r="F2" s="333"/>
      <c r="G2" s="330" t="s">
        <v>81</v>
      </c>
      <c r="H2" s="332"/>
      <c r="I2" s="330" t="s">
        <v>82</v>
      </c>
      <c r="J2" s="332"/>
      <c r="K2" s="330" t="s">
        <v>83</v>
      </c>
      <c r="L2" s="332"/>
      <c r="M2" s="330" t="s">
        <v>84</v>
      </c>
      <c r="N2" s="331"/>
      <c r="O2" s="330" t="s">
        <v>85</v>
      </c>
      <c r="P2" s="332"/>
      <c r="Q2" s="330" t="s">
        <v>86</v>
      </c>
      <c r="R2" s="332"/>
      <c r="S2" s="333" t="s">
        <v>87</v>
      </c>
      <c r="T2" s="333"/>
      <c r="U2" s="330" t="s">
        <v>112</v>
      </c>
      <c r="V2" s="332"/>
      <c r="W2" s="330" t="s">
        <v>113</v>
      </c>
      <c r="X2" s="332"/>
      <c r="Y2" s="333" t="s">
        <v>114</v>
      </c>
      <c r="Z2" s="333"/>
      <c r="AA2" s="334" t="s">
        <v>109</v>
      </c>
      <c r="AB2" s="334"/>
      <c r="AC2" s="335" t="s">
        <v>110</v>
      </c>
      <c r="AD2" s="335"/>
      <c r="AE2" s="262"/>
      <c r="AF2" s="263"/>
    </row>
    <row r="3" spans="1:50" ht="15.75" thickBot="1">
      <c r="A3" s="27"/>
      <c r="B3" s="9" t="s">
        <v>69</v>
      </c>
      <c r="C3" s="29" t="s">
        <v>94</v>
      </c>
      <c r="D3" s="48" t="s">
        <v>80</v>
      </c>
      <c r="E3" s="29" t="s">
        <v>94</v>
      </c>
      <c r="F3" s="48" t="s">
        <v>80</v>
      </c>
      <c r="G3" s="29" t="s">
        <v>94</v>
      </c>
      <c r="H3" s="48" t="s">
        <v>80</v>
      </c>
      <c r="I3" s="29" t="s">
        <v>94</v>
      </c>
      <c r="J3" s="48" t="s">
        <v>80</v>
      </c>
      <c r="K3" s="29" t="s">
        <v>94</v>
      </c>
      <c r="L3" s="48" t="s">
        <v>80</v>
      </c>
      <c r="M3" s="29" t="s">
        <v>94</v>
      </c>
      <c r="N3" s="48" t="s">
        <v>80</v>
      </c>
      <c r="O3" s="29" t="s">
        <v>94</v>
      </c>
      <c r="P3" s="48" t="s">
        <v>80</v>
      </c>
      <c r="Q3" s="29" t="s">
        <v>94</v>
      </c>
      <c r="R3" s="48" t="s">
        <v>80</v>
      </c>
      <c r="S3" s="29" t="s">
        <v>94</v>
      </c>
      <c r="T3" s="48" t="s">
        <v>80</v>
      </c>
      <c r="U3" s="29" t="s">
        <v>94</v>
      </c>
      <c r="V3" s="48" t="s">
        <v>80</v>
      </c>
      <c r="W3" s="29" t="s">
        <v>94</v>
      </c>
      <c r="X3" s="48" t="s">
        <v>80</v>
      </c>
      <c r="Y3" s="29" t="s">
        <v>94</v>
      </c>
      <c r="Z3" s="48" t="s">
        <v>80</v>
      </c>
      <c r="AA3" s="57" t="s">
        <v>111</v>
      </c>
      <c r="AB3" s="80" t="s">
        <v>80</v>
      </c>
      <c r="AC3" s="65" t="s">
        <v>95</v>
      </c>
      <c r="AD3" s="75" t="s">
        <v>80</v>
      </c>
      <c r="AE3" s="1"/>
      <c r="AF3" s="21"/>
      <c r="AG3" s="119" t="s">
        <v>218</v>
      </c>
      <c r="AH3" s="118" t="s">
        <v>145</v>
      </c>
    </row>
    <row r="4" spans="1:50">
      <c r="A4" s="1"/>
      <c r="B4" s="1"/>
      <c r="C4" s="16"/>
      <c r="D4" s="49"/>
      <c r="E4" s="16"/>
      <c r="F4" s="49"/>
      <c r="G4" s="16"/>
      <c r="H4" s="49"/>
      <c r="I4" s="16"/>
      <c r="J4" s="49"/>
      <c r="K4" s="16"/>
      <c r="L4" s="49"/>
      <c r="M4" s="16"/>
      <c r="N4" s="49"/>
      <c r="O4" s="16"/>
      <c r="P4" s="49"/>
      <c r="Q4" s="16"/>
      <c r="R4" s="49"/>
      <c r="S4" s="16"/>
      <c r="T4" s="49"/>
      <c r="U4" s="16"/>
      <c r="V4" s="49"/>
      <c r="W4" s="16"/>
      <c r="X4" s="49"/>
      <c r="Y4" s="16"/>
      <c r="Z4" s="49"/>
      <c r="AA4" s="58"/>
      <c r="AB4" s="72"/>
      <c r="AC4" s="66"/>
      <c r="AD4" s="76"/>
      <c r="AE4" s="1"/>
      <c r="AF4" s="21"/>
      <c r="AW4" s="44"/>
      <c r="AX4" s="44"/>
    </row>
    <row r="5" spans="1:50">
      <c r="A5" s="6">
        <v>5004</v>
      </c>
      <c r="B5" s="13" t="s">
        <v>71</v>
      </c>
      <c r="C5" s="19">
        <f>BTC!C5+'Gulf Mall'!C5</f>
        <v>0</v>
      </c>
      <c r="D5" s="28"/>
      <c r="E5" s="19">
        <f>BTC!E5+'Gulf Mall'!E5</f>
        <v>0</v>
      </c>
      <c r="F5" s="28"/>
      <c r="G5" s="19">
        <f>BTC!G5+'Gulf Mall'!G5</f>
        <v>0</v>
      </c>
      <c r="H5" s="28"/>
      <c r="I5" s="19">
        <f>BTC!I5+'Gulf Mall'!I5</f>
        <v>0</v>
      </c>
      <c r="J5" s="28"/>
      <c r="K5" s="19">
        <f>BTC!K5+'Gulf Mall'!K5</f>
        <v>0</v>
      </c>
      <c r="L5" s="28"/>
      <c r="M5" s="19">
        <f>BTC!M5+'Gulf Mall'!M5</f>
        <v>0</v>
      </c>
      <c r="N5" s="28"/>
      <c r="O5" s="19">
        <f>BTC!O5+'Gulf Mall'!O5</f>
        <v>0</v>
      </c>
      <c r="P5" s="28"/>
      <c r="Q5" s="19">
        <f>BTC!Q5+'Gulf Mall'!Q5</f>
        <v>0</v>
      </c>
      <c r="R5" s="28"/>
      <c r="S5" s="19">
        <f>BTC!S5+'Gulf Mall'!S5</f>
        <v>0</v>
      </c>
      <c r="T5" s="28"/>
      <c r="U5" s="19">
        <f>BTC!U5+'Gulf Mall'!U5</f>
        <v>0</v>
      </c>
      <c r="V5" s="28"/>
      <c r="W5" s="19">
        <f>BTC!W5+'Gulf Mall'!W5</f>
        <v>0</v>
      </c>
      <c r="X5" s="28"/>
      <c r="Y5" s="19">
        <f>BTC!Y5+'Gulf Mall'!Y5</f>
        <v>0</v>
      </c>
      <c r="Z5" s="28"/>
      <c r="AA5" s="59">
        <f>C5+E5+G5+I5+K5+M5+O5+Q5+S5+U5+W5+Y5</f>
        <v>0</v>
      </c>
      <c r="AB5" s="60"/>
      <c r="AC5" s="67">
        <f>AA5/12</f>
        <v>0</v>
      </c>
      <c r="AD5" s="68"/>
      <c r="AE5" s="44">
        <f>C5+E5+G5+I5+K5+M5+O5+Q5+S5+U5+W5+Y5</f>
        <v>0</v>
      </c>
      <c r="AF5" s="21">
        <f>AA5-AE5</f>
        <v>0</v>
      </c>
      <c r="AG5" s="112"/>
      <c r="AW5" s="44"/>
      <c r="AX5" s="44"/>
    </row>
    <row r="6" spans="1:50">
      <c r="A6" s="1">
        <v>5005</v>
      </c>
      <c r="B6" s="1" t="s">
        <v>67</v>
      </c>
      <c r="C6" s="19">
        <f>BTC!C6+'Gulf Mall'!C6</f>
        <v>0</v>
      </c>
      <c r="D6" s="28"/>
      <c r="E6" s="19">
        <f>BTC!E6+'Gulf Mall'!E6</f>
        <v>0</v>
      </c>
      <c r="F6" s="28"/>
      <c r="G6" s="19">
        <f>BTC!G6+'Gulf Mall'!G6</f>
        <v>0</v>
      </c>
      <c r="H6" s="28"/>
      <c r="I6" s="19">
        <f>BTC!I6+'Gulf Mall'!I6</f>
        <v>0</v>
      </c>
      <c r="J6" s="49"/>
      <c r="K6" s="19">
        <f>BTC!K6+'Gulf Mall'!K6</f>
        <v>0</v>
      </c>
      <c r="L6" s="49"/>
      <c r="M6" s="19">
        <f>BTC!M6+'Gulf Mall'!M6</f>
        <v>0</v>
      </c>
      <c r="N6" s="49"/>
      <c r="O6" s="19">
        <f>BTC!O6+'Gulf Mall'!O6</f>
        <v>0</v>
      </c>
      <c r="P6" s="28"/>
      <c r="Q6" s="19">
        <f>BTC!Q6+'Gulf Mall'!Q6</f>
        <v>0</v>
      </c>
      <c r="R6" s="28"/>
      <c r="S6" s="19">
        <f>BTC!S6+'Gulf Mall'!S6</f>
        <v>0</v>
      </c>
      <c r="T6" s="28"/>
      <c r="U6" s="19">
        <f>BTC!U6+'Gulf Mall'!U6</f>
        <v>0</v>
      </c>
      <c r="V6" s="28"/>
      <c r="W6" s="19">
        <f>BTC!W6+'Gulf Mall'!W6</f>
        <v>0</v>
      </c>
      <c r="X6" s="28"/>
      <c r="Y6" s="19">
        <f>BTC!Y6+'Gulf Mall'!Y6</f>
        <v>0</v>
      </c>
      <c r="Z6" s="28"/>
      <c r="AA6" s="59">
        <f t="shared" ref="AA6:AA11" si="0">C6+E6+G6+I6+K6+M6+O6+Q6+S6+U6+W6+Y6</f>
        <v>0</v>
      </c>
      <c r="AB6" s="60"/>
      <c r="AC6" s="67">
        <f t="shared" ref="AC6:AC42" si="1">AA6/12</f>
        <v>0</v>
      </c>
      <c r="AD6" s="68"/>
      <c r="AE6" s="44">
        <f t="shared" ref="AE6:AE69" si="2">C6+E6+G6+I6+K6+M6+O6+Q6+S6+U6+W6+Y6</f>
        <v>0</v>
      </c>
      <c r="AF6" s="21">
        <f t="shared" ref="AF6:AF69" si="3">AA6-AE6</f>
        <v>0</v>
      </c>
      <c r="AW6" s="44"/>
      <c r="AX6" s="44"/>
    </row>
    <row r="7" spans="1:50">
      <c r="A7" s="11">
        <v>5051</v>
      </c>
      <c r="B7" s="12" t="s">
        <v>74</v>
      </c>
      <c r="C7" s="19">
        <f>BTC!C7+'Gulf Mall'!C7</f>
        <v>0</v>
      </c>
      <c r="D7" s="28"/>
      <c r="E7" s="19">
        <f>BTC!E7+'Gulf Mall'!E7</f>
        <v>0</v>
      </c>
      <c r="F7" s="28"/>
      <c r="G7" s="19">
        <f>BTC!G7+'Gulf Mall'!G7</f>
        <v>0</v>
      </c>
      <c r="H7" s="28"/>
      <c r="I7" s="19">
        <f>BTC!I7+'Gulf Mall'!I7</f>
        <v>0</v>
      </c>
      <c r="J7" s="28"/>
      <c r="K7" s="19">
        <f>BTC!K7+'Gulf Mall'!K7</f>
        <v>0</v>
      </c>
      <c r="L7" s="28"/>
      <c r="M7" s="19">
        <f>BTC!M7+'Gulf Mall'!M7</f>
        <v>0</v>
      </c>
      <c r="N7" s="28"/>
      <c r="O7" s="19">
        <f>BTC!O7+'Gulf Mall'!O7</f>
        <v>0</v>
      </c>
      <c r="P7" s="28"/>
      <c r="Q7" s="19">
        <f>BTC!Q7+'Gulf Mall'!Q7</f>
        <v>0</v>
      </c>
      <c r="R7" s="28"/>
      <c r="S7" s="19">
        <f>BTC!S7+'Gulf Mall'!S7</f>
        <v>0</v>
      </c>
      <c r="T7" s="28"/>
      <c r="U7" s="19">
        <f>BTC!U7+'Gulf Mall'!U7</f>
        <v>0</v>
      </c>
      <c r="V7" s="28"/>
      <c r="W7" s="19">
        <f>BTC!W7+'Gulf Mall'!W7</f>
        <v>0</v>
      </c>
      <c r="X7" s="28"/>
      <c r="Y7" s="19">
        <f>BTC!Y7+'Gulf Mall'!Y7</f>
        <v>0</v>
      </c>
      <c r="Z7" s="28"/>
      <c r="AA7" s="59">
        <f t="shared" si="0"/>
        <v>0</v>
      </c>
      <c r="AB7" s="60"/>
      <c r="AC7" s="67">
        <f t="shared" si="1"/>
        <v>0</v>
      </c>
      <c r="AD7" s="68"/>
      <c r="AE7" s="44">
        <f t="shared" si="2"/>
        <v>0</v>
      </c>
      <c r="AF7" s="21">
        <f t="shared" si="3"/>
        <v>0</v>
      </c>
      <c r="AW7" s="44"/>
      <c r="AX7" s="44"/>
    </row>
    <row r="8" spans="1:50">
      <c r="A8" s="1">
        <v>5052</v>
      </c>
      <c r="B8" s="1" t="s">
        <v>90</v>
      </c>
      <c r="C8" s="19">
        <f>BTC!C8+'Gulf Mall'!C8</f>
        <v>0</v>
      </c>
      <c r="D8" s="28"/>
      <c r="E8" s="19">
        <f>BTC!E8+'Gulf Mall'!E8</f>
        <v>0</v>
      </c>
      <c r="F8" s="28"/>
      <c r="G8" s="19">
        <f>BTC!G8+'Gulf Mall'!G8</f>
        <v>0</v>
      </c>
      <c r="H8" s="28"/>
      <c r="I8" s="19">
        <f>BTC!I8+'Gulf Mall'!I8</f>
        <v>0</v>
      </c>
      <c r="J8" s="28"/>
      <c r="K8" s="19">
        <f>BTC!K8+'Gulf Mall'!K8</f>
        <v>0</v>
      </c>
      <c r="L8" s="28"/>
      <c r="M8" s="19">
        <f>BTC!M8+'Gulf Mall'!M8</f>
        <v>0</v>
      </c>
      <c r="N8" s="28"/>
      <c r="O8" s="19">
        <f>BTC!O8+'Gulf Mall'!O8</f>
        <v>0</v>
      </c>
      <c r="P8" s="28"/>
      <c r="Q8" s="19">
        <f>BTC!Q8+'Gulf Mall'!Q8</f>
        <v>0</v>
      </c>
      <c r="R8" s="28"/>
      <c r="S8" s="19">
        <f>BTC!S8+'Gulf Mall'!S8</f>
        <v>0</v>
      </c>
      <c r="T8" s="28"/>
      <c r="U8" s="19">
        <f>BTC!U8+'Gulf Mall'!U8</f>
        <v>0</v>
      </c>
      <c r="V8" s="28"/>
      <c r="W8" s="19">
        <f>BTC!W8+'Gulf Mall'!W8</f>
        <v>0</v>
      </c>
      <c r="X8" s="28"/>
      <c r="Y8" s="19">
        <f>BTC!Y8+'Gulf Mall'!Y8</f>
        <v>0</v>
      </c>
      <c r="Z8" s="28"/>
      <c r="AA8" s="59">
        <f t="shared" si="0"/>
        <v>0</v>
      </c>
      <c r="AB8" s="60"/>
      <c r="AC8" s="67">
        <f t="shared" si="1"/>
        <v>0</v>
      </c>
      <c r="AD8" s="68"/>
      <c r="AE8" s="44">
        <f t="shared" si="2"/>
        <v>0</v>
      </c>
      <c r="AF8" s="21">
        <f t="shared" si="3"/>
        <v>0</v>
      </c>
      <c r="AW8" s="44"/>
      <c r="AX8" s="44"/>
    </row>
    <row r="9" spans="1:50">
      <c r="A9" s="1">
        <v>5101</v>
      </c>
      <c r="B9" s="1" t="s">
        <v>46</v>
      </c>
      <c r="C9" s="19">
        <f>BTC!C9+'Gulf Mall'!C9</f>
        <v>0</v>
      </c>
      <c r="D9" s="28"/>
      <c r="E9" s="19">
        <f>BTC!E9+'Gulf Mall'!E9</f>
        <v>0</v>
      </c>
      <c r="F9" s="28"/>
      <c r="G9" s="19">
        <f>BTC!G9+'Gulf Mall'!G9</f>
        <v>0</v>
      </c>
      <c r="H9" s="28"/>
      <c r="I9" s="19">
        <f>BTC!I9+'Gulf Mall'!I9</f>
        <v>0</v>
      </c>
      <c r="J9" s="28"/>
      <c r="K9" s="19">
        <f>BTC!K9+'Gulf Mall'!K9</f>
        <v>0</v>
      </c>
      <c r="L9" s="28"/>
      <c r="M9" s="19">
        <f>BTC!M9+'Gulf Mall'!M9</f>
        <v>0</v>
      </c>
      <c r="N9" s="28"/>
      <c r="O9" s="19">
        <f>BTC!O9+'Gulf Mall'!O9</f>
        <v>0</v>
      </c>
      <c r="P9" s="28"/>
      <c r="Q9" s="19">
        <f>BTC!Q9+'Gulf Mall'!Q9</f>
        <v>0</v>
      </c>
      <c r="R9" s="28"/>
      <c r="S9" s="19">
        <f>BTC!S9+'Gulf Mall'!S9</f>
        <v>0</v>
      </c>
      <c r="T9" s="28"/>
      <c r="U9" s="19">
        <f>BTC!U9+'Gulf Mall'!U9</f>
        <v>0</v>
      </c>
      <c r="V9" s="28"/>
      <c r="W9" s="19">
        <f>BTC!W9+'Gulf Mall'!W9</f>
        <v>0</v>
      </c>
      <c r="X9" s="28"/>
      <c r="Y9" s="19">
        <f>BTC!Y9+'Gulf Mall'!Y9</f>
        <v>0</v>
      </c>
      <c r="Z9" s="28"/>
      <c r="AA9" s="59">
        <f t="shared" si="0"/>
        <v>0</v>
      </c>
      <c r="AB9" s="60"/>
      <c r="AC9" s="67">
        <f t="shared" si="1"/>
        <v>0</v>
      </c>
      <c r="AD9" s="68"/>
      <c r="AE9" s="44">
        <f t="shared" si="2"/>
        <v>0</v>
      </c>
      <c r="AF9" s="21">
        <f t="shared" si="3"/>
        <v>0</v>
      </c>
      <c r="AW9" s="44"/>
      <c r="AX9" s="44"/>
    </row>
    <row r="10" spans="1:50">
      <c r="A10" s="1">
        <v>5102</v>
      </c>
      <c r="B10" s="1" t="s">
        <v>159</v>
      </c>
      <c r="C10" s="19">
        <f>BTC!C10+'Gulf Mall'!C10</f>
        <v>0</v>
      </c>
      <c r="D10" s="28"/>
      <c r="E10" s="19">
        <f>BTC!E10+'Gulf Mall'!E10</f>
        <v>0</v>
      </c>
      <c r="F10" s="28"/>
      <c r="G10" s="19">
        <f>BTC!G10+'Gulf Mall'!G10</f>
        <v>0</v>
      </c>
      <c r="H10" s="28"/>
      <c r="I10" s="19">
        <f>BTC!I10+'Gulf Mall'!I10</f>
        <v>0</v>
      </c>
      <c r="J10" s="28"/>
      <c r="K10" s="19">
        <f>BTC!K10+'Gulf Mall'!K10</f>
        <v>0</v>
      </c>
      <c r="L10" s="28"/>
      <c r="M10" s="19">
        <f>BTC!M10+'Gulf Mall'!M10</f>
        <v>0</v>
      </c>
      <c r="N10" s="28"/>
      <c r="O10" s="19">
        <f>BTC!O10+'Gulf Mall'!O10</f>
        <v>0</v>
      </c>
      <c r="P10" s="28"/>
      <c r="Q10" s="19">
        <f>BTC!Q10+'Gulf Mall'!Q10</f>
        <v>0</v>
      </c>
      <c r="R10" s="28"/>
      <c r="S10" s="19">
        <f>BTC!S10+'Gulf Mall'!S10</f>
        <v>0</v>
      </c>
      <c r="T10" s="28"/>
      <c r="U10" s="19">
        <f>BTC!U10+'Gulf Mall'!U10</f>
        <v>0</v>
      </c>
      <c r="V10" s="28"/>
      <c r="W10" s="19">
        <f>BTC!W10+'Gulf Mall'!W10</f>
        <v>0</v>
      </c>
      <c r="X10" s="28"/>
      <c r="Y10" s="19">
        <f>BTC!Y10+'Gulf Mall'!Y10</f>
        <v>0</v>
      </c>
      <c r="Z10" s="28"/>
      <c r="AA10" s="59">
        <f t="shared" si="0"/>
        <v>0</v>
      </c>
      <c r="AB10" s="60"/>
      <c r="AC10" s="67">
        <f t="shared" si="1"/>
        <v>0</v>
      </c>
      <c r="AD10" s="68"/>
      <c r="AE10" s="44">
        <f t="shared" si="2"/>
        <v>0</v>
      </c>
      <c r="AF10" s="21">
        <f t="shared" si="3"/>
        <v>0</v>
      </c>
      <c r="AW10" s="44"/>
      <c r="AX10" s="44"/>
    </row>
    <row r="11" spans="1:50">
      <c r="A11" s="1">
        <v>5103</v>
      </c>
      <c r="B11" s="1" t="s">
        <v>63</v>
      </c>
      <c r="C11" s="16">
        <f>BTC!C11+'Gulf Mall'!C11</f>
        <v>0</v>
      </c>
      <c r="D11" s="28"/>
      <c r="E11" s="16">
        <f>BTC!E11+'Gulf Mall'!E11</f>
        <v>0</v>
      </c>
      <c r="F11" s="28"/>
      <c r="G11" s="16">
        <f>BTC!G11+'Gulf Mall'!G11</f>
        <v>0</v>
      </c>
      <c r="H11" s="28"/>
      <c r="I11" s="16">
        <f>BTC!I11+'Gulf Mall'!I11</f>
        <v>0</v>
      </c>
      <c r="J11" s="28"/>
      <c r="K11" s="16">
        <f>BTC!K11+'Gulf Mall'!K11</f>
        <v>0</v>
      </c>
      <c r="L11" s="28"/>
      <c r="M11" s="16">
        <f>BTC!M11+'Gulf Mall'!M11</f>
        <v>0</v>
      </c>
      <c r="N11" s="28"/>
      <c r="O11" s="16">
        <f>BTC!O11+'Gulf Mall'!O11</f>
        <v>0</v>
      </c>
      <c r="P11" s="28"/>
      <c r="Q11" s="16">
        <f>BTC!Q11+'Gulf Mall'!Q11</f>
        <v>0</v>
      </c>
      <c r="R11" s="28"/>
      <c r="S11" s="16">
        <f>BTC!S11+'Gulf Mall'!S11</f>
        <v>0</v>
      </c>
      <c r="T11" s="28"/>
      <c r="U11" s="16">
        <f>BTC!U11+'Gulf Mall'!U11</f>
        <v>0</v>
      </c>
      <c r="V11" s="28"/>
      <c r="W11" s="16">
        <f>BTC!W11+'Gulf Mall'!W11</f>
        <v>0</v>
      </c>
      <c r="X11" s="28"/>
      <c r="Y11" s="16">
        <f>BTC!Y11+'Gulf Mall'!Y11</f>
        <v>0</v>
      </c>
      <c r="Z11" s="28"/>
      <c r="AA11" s="59">
        <f t="shared" si="0"/>
        <v>0</v>
      </c>
      <c r="AB11" s="60"/>
      <c r="AC11" s="67">
        <f t="shared" si="1"/>
        <v>0</v>
      </c>
      <c r="AD11" s="68"/>
      <c r="AE11" s="44">
        <f t="shared" si="2"/>
        <v>0</v>
      </c>
      <c r="AF11" s="21">
        <f t="shared" si="3"/>
        <v>0</v>
      </c>
      <c r="AW11" s="44"/>
      <c r="AX11" s="44"/>
    </row>
    <row r="12" spans="1:50" ht="15.75" thickBot="1">
      <c r="A12" s="30">
        <v>5149</v>
      </c>
      <c r="B12" s="30" t="s">
        <v>66</v>
      </c>
      <c r="C12" s="31">
        <f>BTC!C12+'Gulf Mall'!C12</f>
        <v>0</v>
      </c>
      <c r="D12" s="52">
        <f>C12/C$145</f>
        <v>0</v>
      </c>
      <c r="E12" s="31">
        <f>BTC!E12+'Gulf Mall'!E12</f>
        <v>0</v>
      </c>
      <c r="F12" s="52">
        <f>E12/E$145</f>
        <v>0</v>
      </c>
      <c r="G12" s="31">
        <f>BTC!G12+'Gulf Mall'!G12</f>
        <v>0</v>
      </c>
      <c r="H12" s="52">
        <f>G12/G$145</f>
        <v>0</v>
      </c>
      <c r="I12" s="31">
        <f>BTC!I12+'Gulf Mall'!I12</f>
        <v>0</v>
      </c>
      <c r="J12" s="52">
        <f>I12/I$145</f>
        <v>0</v>
      </c>
      <c r="K12" s="31">
        <f>BTC!K12+'Gulf Mall'!K12</f>
        <v>0</v>
      </c>
      <c r="L12" s="52">
        <f>K12/K$145</f>
        <v>0</v>
      </c>
      <c r="M12" s="31">
        <f>BTC!M12+'Gulf Mall'!M12</f>
        <v>0</v>
      </c>
      <c r="N12" s="52">
        <f>M12/M$145</f>
        <v>0</v>
      </c>
      <c r="O12" s="31">
        <f>BTC!O12+'Gulf Mall'!O12</f>
        <v>0</v>
      </c>
      <c r="P12" s="52">
        <f>O12/O$145</f>
        <v>0</v>
      </c>
      <c r="Q12" s="31">
        <f>BTC!Q12+'Gulf Mall'!Q12</f>
        <v>0</v>
      </c>
      <c r="R12" s="52">
        <f>Q12/Q$145</f>
        <v>0</v>
      </c>
      <c r="S12" s="31">
        <f>BTC!S12+'Gulf Mall'!S12</f>
        <v>0</v>
      </c>
      <c r="T12" s="52">
        <f>S12/S$145</f>
        <v>0</v>
      </c>
      <c r="U12" s="31">
        <f>BTC!U12+'Gulf Mall'!U12</f>
        <v>0</v>
      </c>
      <c r="V12" s="52">
        <f>U12/U$145</f>
        <v>0</v>
      </c>
      <c r="W12" s="31">
        <f>BTC!W12+'Gulf Mall'!W12</f>
        <v>0</v>
      </c>
      <c r="X12" s="52">
        <f>W12/W$145</f>
        <v>0</v>
      </c>
      <c r="Y12" s="31">
        <f>BTC!Y12+'Gulf Mall'!Y12</f>
        <v>0</v>
      </c>
      <c r="Z12" s="52">
        <f>Y12/Y$145</f>
        <v>0</v>
      </c>
      <c r="AA12" s="61">
        <f>AA5+AA6-AA7-AA8-AA9+AA11</f>
        <v>0</v>
      </c>
      <c r="AB12" s="74">
        <f>AA12/AA$145</f>
        <v>0</v>
      </c>
      <c r="AC12" s="24">
        <f t="shared" si="1"/>
        <v>0</v>
      </c>
      <c r="AD12" s="77">
        <f>AC12/AC$145</f>
        <v>0</v>
      </c>
      <c r="AE12" s="44">
        <f t="shared" si="2"/>
        <v>0</v>
      </c>
      <c r="AF12" s="21">
        <f t="shared" si="3"/>
        <v>0</v>
      </c>
      <c r="AW12" s="44"/>
      <c r="AX12" s="44"/>
    </row>
    <row r="13" spans="1:50" ht="15.75" thickTop="1">
      <c r="A13" s="1">
        <v>5151</v>
      </c>
      <c r="B13" s="1" t="s">
        <v>47</v>
      </c>
      <c r="C13" s="16">
        <f>BTC!C13+'Gulf Mall'!C13</f>
        <v>0</v>
      </c>
      <c r="D13" s="28"/>
      <c r="E13" s="16">
        <f>BTC!E13+'Gulf Mall'!E13</f>
        <v>0</v>
      </c>
      <c r="F13" s="28">
        <f>E13/E$145</f>
        <v>0</v>
      </c>
      <c r="G13" s="16">
        <f>BTC!G13+'Gulf Mall'!G13</f>
        <v>0</v>
      </c>
      <c r="H13" s="28">
        <f>G13/G$145</f>
        <v>0</v>
      </c>
      <c r="I13" s="16">
        <f>BTC!I13+'Gulf Mall'!I13</f>
        <v>0</v>
      </c>
      <c r="J13" s="28">
        <f>I13/I$145</f>
        <v>0</v>
      </c>
      <c r="K13" s="16">
        <f>BTC!K13+'Gulf Mall'!K13</f>
        <v>0</v>
      </c>
      <c r="L13" s="28">
        <f>K13/K$145</f>
        <v>0</v>
      </c>
      <c r="M13" s="16">
        <f>BTC!M13+'Gulf Mall'!M13</f>
        <v>0</v>
      </c>
      <c r="N13" s="28">
        <f>M13/M$145</f>
        <v>0</v>
      </c>
      <c r="O13" s="16">
        <f>BTC!O13+'Gulf Mall'!O13</f>
        <v>0</v>
      </c>
      <c r="P13" s="28">
        <f>O13/O$145</f>
        <v>0</v>
      </c>
      <c r="Q13" s="16">
        <f>BTC!Q13+'Gulf Mall'!Q13</f>
        <v>0</v>
      </c>
      <c r="R13" s="28">
        <f>Q13/Q$145</f>
        <v>0</v>
      </c>
      <c r="S13" s="16">
        <f>BTC!S13+'Gulf Mall'!S13</f>
        <v>0</v>
      </c>
      <c r="T13" s="28">
        <f>S13/S$145</f>
        <v>0</v>
      </c>
      <c r="U13" s="16">
        <f>BTC!U13+'Gulf Mall'!U13</f>
        <v>0</v>
      </c>
      <c r="V13" s="28">
        <f>U13/U$145</f>
        <v>0</v>
      </c>
      <c r="W13" s="16">
        <f>BTC!W13+'Gulf Mall'!W13</f>
        <v>0</v>
      </c>
      <c r="X13" s="28">
        <f>W13/W$145</f>
        <v>0</v>
      </c>
      <c r="Y13" s="16">
        <f>BTC!Y13+'Gulf Mall'!Y13</f>
        <v>0</v>
      </c>
      <c r="Z13" s="28">
        <f>Y13/Y$145</f>
        <v>0</v>
      </c>
      <c r="AA13" s="59">
        <f t="shared" ref="AA13:AA14" si="4">C13+E13+G13+I13+K13+M13+O13+Q13+S13+U13+W13+Y13</f>
        <v>0</v>
      </c>
      <c r="AB13" s="60">
        <f>AA13/AA$145</f>
        <v>0</v>
      </c>
      <c r="AC13" s="67">
        <f t="shared" si="1"/>
        <v>0</v>
      </c>
      <c r="AD13" s="68">
        <f>AC13/AC$145</f>
        <v>0</v>
      </c>
      <c r="AE13" s="44">
        <f t="shared" si="2"/>
        <v>0</v>
      </c>
      <c r="AF13" s="21">
        <f t="shared" si="3"/>
        <v>0</v>
      </c>
      <c r="AW13" s="44"/>
      <c r="AX13" s="44"/>
    </row>
    <row r="14" spans="1:50">
      <c r="A14" s="1">
        <v>5152</v>
      </c>
      <c r="B14" s="1" t="s">
        <v>48</v>
      </c>
      <c r="C14" s="16">
        <f>BTC!C14+'Gulf Mall'!C14</f>
        <v>0</v>
      </c>
      <c r="D14" s="28"/>
      <c r="E14" s="16">
        <f>BTC!E14+'Gulf Mall'!E14</f>
        <v>0</v>
      </c>
      <c r="F14" s="28">
        <f>E14/E$145</f>
        <v>0</v>
      </c>
      <c r="G14" s="16">
        <f>BTC!G14+'Gulf Mall'!G14</f>
        <v>0</v>
      </c>
      <c r="H14" s="28">
        <f>G14/G$145</f>
        <v>0</v>
      </c>
      <c r="I14" s="16">
        <f>BTC!I14+'Gulf Mall'!I14</f>
        <v>0</v>
      </c>
      <c r="J14" s="28">
        <f>I14/I$145</f>
        <v>0</v>
      </c>
      <c r="K14" s="16">
        <f>BTC!K14+'Gulf Mall'!K14</f>
        <v>0</v>
      </c>
      <c r="L14" s="28">
        <f>K14/K$145</f>
        <v>0</v>
      </c>
      <c r="M14" s="16">
        <f>BTC!M14+'Gulf Mall'!M14</f>
        <v>0</v>
      </c>
      <c r="N14" s="28">
        <f>M14/M$145</f>
        <v>0</v>
      </c>
      <c r="O14" s="16">
        <f>BTC!O14+'Gulf Mall'!O14</f>
        <v>0</v>
      </c>
      <c r="P14" s="28">
        <f>O14/O$145</f>
        <v>0</v>
      </c>
      <c r="Q14" s="16">
        <f>BTC!Q14+'Gulf Mall'!Q14</f>
        <v>0</v>
      </c>
      <c r="R14" s="28">
        <f>Q14/Q$145</f>
        <v>0</v>
      </c>
      <c r="S14" s="16">
        <f>BTC!S14+'Gulf Mall'!S14</f>
        <v>0</v>
      </c>
      <c r="T14" s="28">
        <f>S14/S$145</f>
        <v>0</v>
      </c>
      <c r="U14" s="16">
        <f>BTC!U14+'Gulf Mall'!U14</f>
        <v>0</v>
      </c>
      <c r="V14" s="28">
        <f>U14/U$145</f>
        <v>0</v>
      </c>
      <c r="W14" s="16">
        <f>BTC!W14+'Gulf Mall'!W14</f>
        <v>0</v>
      </c>
      <c r="X14" s="28">
        <f>W14/W$145</f>
        <v>0</v>
      </c>
      <c r="Y14" s="16">
        <f>BTC!Y14+'Gulf Mall'!Y14</f>
        <v>0</v>
      </c>
      <c r="Z14" s="28">
        <f>Y14/Y$145</f>
        <v>0</v>
      </c>
      <c r="AA14" s="59">
        <f t="shared" si="4"/>
        <v>0</v>
      </c>
      <c r="AB14" s="60">
        <f>AA14/AA$145</f>
        <v>0</v>
      </c>
      <c r="AC14" s="67">
        <f t="shared" si="1"/>
        <v>0</v>
      </c>
      <c r="AD14" s="68">
        <f>AC14/AC$145</f>
        <v>0</v>
      </c>
      <c r="AE14" s="44">
        <f t="shared" si="2"/>
        <v>0</v>
      </c>
      <c r="AF14" s="21">
        <f t="shared" si="3"/>
        <v>0</v>
      </c>
      <c r="AW14" s="44"/>
      <c r="AX14" s="44"/>
    </row>
    <row r="15" spans="1:50" ht="15.75" thickBot="1">
      <c r="A15" s="30">
        <v>5198</v>
      </c>
      <c r="B15" s="30" t="s">
        <v>96</v>
      </c>
      <c r="C15" s="32">
        <f>BTC!C15+'Gulf Mall'!C15</f>
        <v>0</v>
      </c>
      <c r="D15" s="53">
        <f>C15/C$145</f>
        <v>0</v>
      </c>
      <c r="E15" s="32">
        <f>BTC!E15+'Gulf Mall'!E15</f>
        <v>0</v>
      </c>
      <c r="F15" s="53">
        <f>E15/E$145</f>
        <v>0</v>
      </c>
      <c r="G15" s="32">
        <f>BTC!G15+'Gulf Mall'!G15</f>
        <v>0</v>
      </c>
      <c r="H15" s="53">
        <f>G15/G$145</f>
        <v>0</v>
      </c>
      <c r="I15" s="32">
        <f>BTC!I15+'Gulf Mall'!I15</f>
        <v>0</v>
      </c>
      <c r="J15" s="53">
        <f>I15/I$145</f>
        <v>0</v>
      </c>
      <c r="K15" s="32">
        <f>BTC!K15+'Gulf Mall'!K15</f>
        <v>0</v>
      </c>
      <c r="L15" s="53">
        <f>K15/K$145</f>
        <v>0</v>
      </c>
      <c r="M15" s="32">
        <f>BTC!M15+'Gulf Mall'!M15</f>
        <v>0</v>
      </c>
      <c r="N15" s="53">
        <f>M15/M$145</f>
        <v>0</v>
      </c>
      <c r="O15" s="32">
        <f>BTC!O15+'Gulf Mall'!O15</f>
        <v>0</v>
      </c>
      <c r="P15" s="53">
        <f>O15/O$145</f>
        <v>0</v>
      </c>
      <c r="Q15" s="32">
        <f>BTC!Q15+'Gulf Mall'!Q15</f>
        <v>0</v>
      </c>
      <c r="R15" s="53">
        <f>Q15/Q$145</f>
        <v>0</v>
      </c>
      <c r="S15" s="32">
        <f>BTC!S15+'Gulf Mall'!S15</f>
        <v>0</v>
      </c>
      <c r="T15" s="53">
        <f>S15/S$145</f>
        <v>0</v>
      </c>
      <c r="U15" s="32">
        <f>BTC!U15+'Gulf Mall'!U15</f>
        <v>0</v>
      </c>
      <c r="V15" s="53">
        <f>U15/U$145</f>
        <v>0</v>
      </c>
      <c r="W15" s="32">
        <f>BTC!W15+'Gulf Mall'!W15</f>
        <v>0</v>
      </c>
      <c r="X15" s="53">
        <f>W15/W$145</f>
        <v>0</v>
      </c>
      <c r="Y15" s="32">
        <f>BTC!Y15+'Gulf Mall'!Y15</f>
        <v>0</v>
      </c>
      <c r="Z15" s="53">
        <f>Y15/Y$145</f>
        <v>0</v>
      </c>
      <c r="AA15" s="61">
        <f>AA13+AA14</f>
        <v>0</v>
      </c>
      <c r="AB15" s="73">
        <f>AA15/AA$145</f>
        <v>0</v>
      </c>
      <c r="AC15" s="24">
        <f t="shared" si="1"/>
        <v>0</v>
      </c>
      <c r="AD15" s="78">
        <f>AC15/AC$145</f>
        <v>0</v>
      </c>
      <c r="AE15" s="44">
        <f t="shared" si="2"/>
        <v>0</v>
      </c>
      <c r="AF15" s="21">
        <f t="shared" si="3"/>
        <v>0</v>
      </c>
      <c r="AW15" s="44"/>
      <c r="AX15" s="44"/>
    </row>
    <row r="16" spans="1:50" ht="16.5" thickTop="1" thickBot="1">
      <c r="A16" s="25">
        <v>5199</v>
      </c>
      <c r="B16" s="25" t="s">
        <v>70</v>
      </c>
      <c r="C16" s="103">
        <f>BTC!C16+'Gulf Mall'!C16</f>
        <v>0</v>
      </c>
      <c r="D16" s="47">
        <f>C16/C$145</f>
        <v>0</v>
      </c>
      <c r="E16" s="103">
        <f>BTC!E16+'Gulf Mall'!E16</f>
        <v>0</v>
      </c>
      <c r="F16" s="47">
        <f>E16/E$145</f>
        <v>0</v>
      </c>
      <c r="G16" s="103">
        <f>BTC!G16+'Gulf Mall'!G16</f>
        <v>0</v>
      </c>
      <c r="H16" s="47">
        <f>G16/G$145</f>
        <v>0</v>
      </c>
      <c r="I16" s="103">
        <f>BTC!I16+'Gulf Mall'!I16</f>
        <v>0</v>
      </c>
      <c r="J16" s="47">
        <f>I16/I$145</f>
        <v>0</v>
      </c>
      <c r="K16" s="103">
        <f>BTC!K16+'Gulf Mall'!K16</f>
        <v>0</v>
      </c>
      <c r="L16" s="47">
        <f>K16/K$145</f>
        <v>0</v>
      </c>
      <c r="M16" s="103">
        <f>BTC!M16+'Gulf Mall'!M16</f>
        <v>0</v>
      </c>
      <c r="N16" s="47">
        <f>M16/M$145</f>
        <v>0</v>
      </c>
      <c r="O16" s="103">
        <f>BTC!O16+'Gulf Mall'!O16</f>
        <v>0</v>
      </c>
      <c r="P16" s="47">
        <f>O16/O$145</f>
        <v>0</v>
      </c>
      <c r="Q16" s="103">
        <f>BTC!Q16+'Gulf Mall'!Q16</f>
        <v>0</v>
      </c>
      <c r="R16" s="47">
        <f>Q16/Q$145</f>
        <v>0</v>
      </c>
      <c r="S16" s="103">
        <f>BTC!S16+'Gulf Mall'!S16</f>
        <v>0</v>
      </c>
      <c r="T16" s="47">
        <f>S16/S$145</f>
        <v>0</v>
      </c>
      <c r="U16" s="103">
        <f>BTC!U16+'Gulf Mall'!U16</f>
        <v>0</v>
      </c>
      <c r="V16" s="47">
        <f>U16/U$145</f>
        <v>0</v>
      </c>
      <c r="W16" s="103">
        <f>BTC!W16+'Gulf Mall'!W16</f>
        <v>0</v>
      </c>
      <c r="X16" s="47">
        <f>W16/W$145</f>
        <v>0</v>
      </c>
      <c r="Y16" s="103">
        <f>BTC!Y16+'Gulf Mall'!Y16</f>
        <v>0</v>
      </c>
      <c r="Z16" s="47">
        <f>Y16/Y$145</f>
        <v>0</v>
      </c>
      <c r="AA16" s="62">
        <f>AA12+AA15</f>
        <v>0</v>
      </c>
      <c r="AB16" s="74">
        <f>AA16/AA$145</f>
        <v>0</v>
      </c>
      <c r="AC16" s="69">
        <f t="shared" si="1"/>
        <v>0</v>
      </c>
      <c r="AD16" s="77">
        <f>AC16/AC$145</f>
        <v>0</v>
      </c>
      <c r="AE16" s="44">
        <f t="shared" si="2"/>
        <v>0</v>
      </c>
      <c r="AF16" s="21">
        <f t="shared" si="3"/>
        <v>0</v>
      </c>
      <c r="AW16" s="44"/>
      <c r="AX16" s="44"/>
    </row>
    <row r="17" spans="1:50" ht="15.75" thickTop="1">
      <c r="A17" s="10">
        <v>5502</v>
      </c>
      <c r="B17" s="5" t="s">
        <v>49</v>
      </c>
      <c r="C17" s="85">
        <f>BTC!C17+'Gulf Mall'!C17</f>
        <v>0</v>
      </c>
      <c r="D17" s="28"/>
      <c r="E17" s="85">
        <f>BTC!E17+'Gulf Mall'!E17</f>
        <v>0</v>
      </c>
      <c r="F17" s="28"/>
      <c r="G17" s="85">
        <f>BTC!G17+'Gulf Mall'!G17</f>
        <v>0</v>
      </c>
      <c r="H17" s="28"/>
      <c r="I17" s="85">
        <f>BTC!I17+'Gulf Mall'!I17</f>
        <v>0</v>
      </c>
      <c r="J17" s="28"/>
      <c r="K17" s="85">
        <f>BTC!K17+'Gulf Mall'!K17</f>
        <v>0</v>
      </c>
      <c r="L17" s="28"/>
      <c r="M17" s="85">
        <f>BTC!M17+'Gulf Mall'!M17</f>
        <v>0</v>
      </c>
      <c r="N17" s="28"/>
      <c r="O17" s="85">
        <f>BTC!O17+'Gulf Mall'!O17</f>
        <v>0</v>
      </c>
      <c r="P17" s="28"/>
      <c r="Q17" s="85">
        <f>BTC!Q17+'Gulf Mall'!Q17</f>
        <v>0</v>
      </c>
      <c r="R17" s="28"/>
      <c r="S17" s="85">
        <f>BTC!S17+'Gulf Mall'!S17</f>
        <v>0</v>
      </c>
      <c r="T17" s="28"/>
      <c r="U17" s="85">
        <f>BTC!U17+'Gulf Mall'!U17</f>
        <v>0</v>
      </c>
      <c r="V17" s="28"/>
      <c r="W17" s="85">
        <f>BTC!W17+'Gulf Mall'!W17</f>
        <v>0</v>
      </c>
      <c r="X17" s="28"/>
      <c r="Y17" s="85">
        <f>BTC!Y17+'Gulf Mall'!Y17</f>
        <v>0</v>
      </c>
      <c r="Z17" s="28"/>
      <c r="AA17" s="59">
        <f t="shared" ref="AA17:AA20" si="5">C17+E17+G17+I17+K17+M17+O17+Q17+S17+U17+W17+Y17</f>
        <v>0</v>
      </c>
      <c r="AB17" s="60"/>
      <c r="AC17" s="67">
        <f t="shared" si="1"/>
        <v>0</v>
      </c>
      <c r="AD17" s="68"/>
      <c r="AE17" s="44">
        <f t="shared" si="2"/>
        <v>0</v>
      </c>
      <c r="AF17" s="21">
        <f t="shared" si="3"/>
        <v>0</v>
      </c>
      <c r="AW17" s="44"/>
      <c r="AX17" s="44"/>
    </row>
    <row r="18" spans="1:50">
      <c r="A18" s="3">
        <v>5503</v>
      </c>
      <c r="B18" s="3" t="s">
        <v>50</v>
      </c>
      <c r="C18" s="16">
        <f>BTC!C18+'Gulf Mall'!C18</f>
        <v>0</v>
      </c>
      <c r="D18" s="28"/>
      <c r="E18" s="16">
        <f>BTC!E18+'Gulf Mall'!E18</f>
        <v>0</v>
      </c>
      <c r="F18" s="28"/>
      <c r="G18" s="16">
        <f>BTC!G18+'Gulf Mall'!G18</f>
        <v>0</v>
      </c>
      <c r="H18" s="28"/>
      <c r="I18" s="16">
        <f>BTC!I18+'Gulf Mall'!I18</f>
        <v>0</v>
      </c>
      <c r="J18" s="28"/>
      <c r="K18" s="16">
        <f>BTC!K18+'Gulf Mall'!K18</f>
        <v>0</v>
      </c>
      <c r="L18" s="28"/>
      <c r="M18" s="16">
        <f>BTC!M18+'Gulf Mall'!M18</f>
        <v>0</v>
      </c>
      <c r="N18" s="28"/>
      <c r="O18" s="16">
        <f>BTC!O18+'Gulf Mall'!O18</f>
        <v>0</v>
      </c>
      <c r="P18" s="28"/>
      <c r="Q18" s="16">
        <f>BTC!Q18+'Gulf Mall'!Q18</f>
        <v>0</v>
      </c>
      <c r="R18" s="28"/>
      <c r="S18" s="16">
        <f>BTC!S18+'Gulf Mall'!S18</f>
        <v>0</v>
      </c>
      <c r="T18" s="28"/>
      <c r="U18" s="16">
        <f>BTC!U18+'Gulf Mall'!U18</f>
        <v>0</v>
      </c>
      <c r="V18" s="28"/>
      <c r="W18" s="16">
        <f>BTC!W18+'Gulf Mall'!W18</f>
        <v>0</v>
      </c>
      <c r="X18" s="28"/>
      <c r="Y18" s="16">
        <f>BTC!Y18+'Gulf Mall'!Y18</f>
        <v>0</v>
      </c>
      <c r="Z18" s="28"/>
      <c r="AA18" s="59">
        <f t="shared" si="5"/>
        <v>0</v>
      </c>
      <c r="AB18" s="60"/>
      <c r="AC18" s="67">
        <f t="shared" si="1"/>
        <v>0</v>
      </c>
      <c r="AD18" s="68"/>
      <c r="AE18" s="44">
        <f t="shared" si="2"/>
        <v>0</v>
      </c>
      <c r="AF18" s="21">
        <f t="shared" si="3"/>
        <v>0</v>
      </c>
      <c r="AW18" s="44"/>
      <c r="AX18" s="44"/>
    </row>
    <row r="19" spans="1:50">
      <c r="A19" s="3">
        <v>5504</v>
      </c>
      <c r="B19" s="3" t="s">
        <v>51</v>
      </c>
      <c r="C19" s="16">
        <f>BTC!C19+'Gulf Mall'!C19</f>
        <v>0</v>
      </c>
      <c r="D19" s="28"/>
      <c r="E19" s="16">
        <f>BTC!E19+'Gulf Mall'!E19</f>
        <v>0</v>
      </c>
      <c r="F19" s="28"/>
      <c r="G19" s="16">
        <f>BTC!G19+'Gulf Mall'!G19</f>
        <v>0</v>
      </c>
      <c r="H19" s="28"/>
      <c r="I19" s="16">
        <f>BTC!I19+'Gulf Mall'!I19</f>
        <v>0</v>
      </c>
      <c r="J19" s="28"/>
      <c r="K19" s="16">
        <f>BTC!K19+'Gulf Mall'!K19</f>
        <v>0</v>
      </c>
      <c r="L19" s="28"/>
      <c r="M19" s="16">
        <f>BTC!M19+'Gulf Mall'!M19</f>
        <v>0</v>
      </c>
      <c r="N19" s="28"/>
      <c r="O19" s="16">
        <f>BTC!O19+'Gulf Mall'!O19</f>
        <v>0</v>
      </c>
      <c r="P19" s="28"/>
      <c r="Q19" s="16">
        <f>BTC!Q19+'Gulf Mall'!Q19</f>
        <v>0</v>
      </c>
      <c r="R19" s="28"/>
      <c r="S19" s="16">
        <f>BTC!S19+'Gulf Mall'!S19</f>
        <v>0</v>
      </c>
      <c r="T19" s="28"/>
      <c r="U19" s="16">
        <f>BTC!U19+'Gulf Mall'!U19</f>
        <v>0</v>
      </c>
      <c r="V19" s="28"/>
      <c r="W19" s="16">
        <f>BTC!W19+'Gulf Mall'!W19</f>
        <v>0</v>
      </c>
      <c r="X19" s="28"/>
      <c r="Y19" s="16">
        <f>BTC!Y19+'Gulf Mall'!Y19</f>
        <v>0</v>
      </c>
      <c r="Z19" s="28"/>
      <c r="AA19" s="59">
        <f t="shared" si="5"/>
        <v>0</v>
      </c>
      <c r="AB19" s="60"/>
      <c r="AC19" s="67">
        <f t="shared" si="1"/>
        <v>0</v>
      </c>
      <c r="AD19" s="68"/>
      <c r="AE19" s="44">
        <f t="shared" si="2"/>
        <v>0</v>
      </c>
      <c r="AF19" s="21">
        <f t="shared" si="3"/>
        <v>0</v>
      </c>
      <c r="AW19" s="44"/>
      <c r="AX19" s="44"/>
    </row>
    <row r="20" spans="1:50">
      <c r="A20" s="3">
        <v>5505</v>
      </c>
      <c r="B20" s="3" t="s">
        <v>52</v>
      </c>
      <c r="C20" s="16">
        <f>BTC!C20+'Gulf Mall'!C20</f>
        <v>0</v>
      </c>
      <c r="D20" s="28"/>
      <c r="E20" s="16">
        <f>BTC!E20+'Gulf Mall'!E20</f>
        <v>0</v>
      </c>
      <c r="F20" s="28"/>
      <c r="G20" s="16">
        <f>BTC!G20+'Gulf Mall'!G20</f>
        <v>0</v>
      </c>
      <c r="H20" s="28"/>
      <c r="I20" s="16">
        <f>BTC!I20+'Gulf Mall'!I20</f>
        <v>0</v>
      </c>
      <c r="J20" s="28"/>
      <c r="K20" s="16">
        <f>BTC!K20+'Gulf Mall'!K20</f>
        <v>0</v>
      </c>
      <c r="L20" s="28"/>
      <c r="M20" s="16">
        <f>BTC!M20+'Gulf Mall'!M20</f>
        <v>0</v>
      </c>
      <c r="N20" s="28"/>
      <c r="O20" s="16">
        <f>BTC!O20+'Gulf Mall'!O20</f>
        <v>0</v>
      </c>
      <c r="P20" s="28"/>
      <c r="Q20" s="16">
        <f>BTC!Q20+'Gulf Mall'!Q20</f>
        <v>0</v>
      </c>
      <c r="R20" s="28"/>
      <c r="S20" s="16">
        <f>BTC!S20+'Gulf Mall'!S20</f>
        <v>0</v>
      </c>
      <c r="T20" s="28"/>
      <c r="U20" s="16">
        <f>BTC!U20+'Gulf Mall'!U20</f>
        <v>0</v>
      </c>
      <c r="V20" s="28"/>
      <c r="W20" s="16">
        <f>BTC!W20+'Gulf Mall'!W20</f>
        <v>0</v>
      </c>
      <c r="X20" s="28"/>
      <c r="Y20" s="16">
        <f>BTC!Y20+'Gulf Mall'!Y20</f>
        <v>0</v>
      </c>
      <c r="Z20" s="28"/>
      <c r="AA20" s="59">
        <f t="shared" si="5"/>
        <v>0</v>
      </c>
      <c r="AB20" s="60"/>
      <c r="AC20" s="67">
        <f t="shared" si="1"/>
        <v>0</v>
      </c>
      <c r="AD20" s="68"/>
      <c r="AE20" s="44">
        <f t="shared" si="2"/>
        <v>0</v>
      </c>
      <c r="AF20" s="21">
        <f t="shared" si="3"/>
        <v>0</v>
      </c>
      <c r="AW20" s="44"/>
      <c r="AX20" s="44"/>
    </row>
    <row r="21" spans="1:50" ht="15.75" thickBot="1">
      <c r="A21" s="33">
        <v>5599</v>
      </c>
      <c r="B21" s="33" t="s">
        <v>97</v>
      </c>
      <c r="C21" s="31">
        <f>BTC!C21+'Gulf Mall'!C21</f>
        <v>0</v>
      </c>
      <c r="D21" s="52">
        <f t="shared" ref="D21:D37" si="6">C21/C$145</f>
        <v>0</v>
      </c>
      <c r="E21" s="31">
        <f>BTC!E21+'Gulf Mall'!E21</f>
        <v>0</v>
      </c>
      <c r="F21" s="52">
        <f t="shared" ref="F21:F37" si="7">E21/E$145</f>
        <v>0</v>
      </c>
      <c r="G21" s="31">
        <f>BTC!G21+'Gulf Mall'!G21</f>
        <v>0</v>
      </c>
      <c r="H21" s="52">
        <f t="shared" ref="H21:H37" si="8">G21/G$145</f>
        <v>0</v>
      </c>
      <c r="I21" s="31">
        <f>BTC!I21+'Gulf Mall'!I21</f>
        <v>0</v>
      </c>
      <c r="J21" s="52">
        <f t="shared" ref="J21:J37" si="9">I21/I$145</f>
        <v>0</v>
      </c>
      <c r="K21" s="31">
        <f>BTC!K21+'Gulf Mall'!K21</f>
        <v>0</v>
      </c>
      <c r="L21" s="52">
        <f t="shared" ref="L21:L37" si="10">K21/K$145</f>
        <v>0</v>
      </c>
      <c r="M21" s="31">
        <f>BTC!M21+'Gulf Mall'!M21</f>
        <v>0</v>
      </c>
      <c r="N21" s="52">
        <f t="shared" ref="N21:N37" si="11">M21/M$145</f>
        <v>0</v>
      </c>
      <c r="O21" s="31">
        <f>BTC!O21+'Gulf Mall'!O21</f>
        <v>0</v>
      </c>
      <c r="P21" s="52">
        <f t="shared" ref="P21:P37" si="12">O21/O$145</f>
        <v>0</v>
      </c>
      <c r="Q21" s="31">
        <f>BTC!Q21+'Gulf Mall'!Q21</f>
        <v>0</v>
      </c>
      <c r="R21" s="52">
        <f t="shared" ref="R21:R37" si="13">Q21/Q$145</f>
        <v>0</v>
      </c>
      <c r="S21" s="31">
        <f>BTC!S21+'Gulf Mall'!S21</f>
        <v>0</v>
      </c>
      <c r="T21" s="52">
        <f t="shared" ref="T21:AD37" si="14">S21/S$145</f>
        <v>0</v>
      </c>
      <c r="U21" s="31">
        <f>BTC!U21+'Gulf Mall'!U21</f>
        <v>0</v>
      </c>
      <c r="V21" s="52">
        <f t="shared" ref="V21:V37" si="15">U21/U$145</f>
        <v>0</v>
      </c>
      <c r="W21" s="31">
        <f>BTC!W21+'Gulf Mall'!W21</f>
        <v>0</v>
      </c>
      <c r="X21" s="52">
        <f t="shared" ref="X21:X37" si="16">W21/W$145</f>
        <v>0</v>
      </c>
      <c r="Y21" s="31">
        <f>BTC!Y21+'Gulf Mall'!Y21</f>
        <v>0</v>
      </c>
      <c r="Z21" s="52">
        <f t="shared" ref="Z21:Z37" si="17">Y21/Y$145</f>
        <v>0</v>
      </c>
      <c r="AA21" s="61">
        <f>SUM(AA17:AA20)</f>
        <v>0</v>
      </c>
      <c r="AB21" s="74">
        <f t="shared" si="14"/>
        <v>0</v>
      </c>
      <c r="AC21" s="24">
        <f t="shared" si="1"/>
        <v>0</v>
      </c>
      <c r="AD21" s="77">
        <f t="shared" si="14"/>
        <v>0</v>
      </c>
      <c r="AE21" s="44">
        <f t="shared" si="2"/>
        <v>0</v>
      </c>
      <c r="AF21" s="21">
        <f t="shared" si="3"/>
        <v>0</v>
      </c>
      <c r="AW21" s="44"/>
      <c r="AX21" s="44"/>
    </row>
    <row r="22" spans="1:50" ht="15.75" thickTop="1">
      <c r="A22" s="3">
        <v>5601</v>
      </c>
      <c r="B22" s="3" t="s">
        <v>53</v>
      </c>
      <c r="C22" s="16">
        <f>BTC!C22+'Gulf Mall'!C22</f>
        <v>0</v>
      </c>
      <c r="D22" s="28">
        <f t="shared" si="6"/>
        <v>0</v>
      </c>
      <c r="E22" s="16">
        <f>BTC!E22+'Gulf Mall'!E22</f>
        <v>0</v>
      </c>
      <c r="F22" s="28">
        <f t="shared" si="7"/>
        <v>0</v>
      </c>
      <c r="G22" s="16">
        <f>BTC!G22+'Gulf Mall'!G22</f>
        <v>0</v>
      </c>
      <c r="H22" s="28">
        <f t="shared" si="8"/>
        <v>0</v>
      </c>
      <c r="I22" s="16">
        <f>BTC!I22+'Gulf Mall'!I22</f>
        <v>0</v>
      </c>
      <c r="J22" s="28">
        <f t="shared" si="9"/>
        <v>0</v>
      </c>
      <c r="K22" s="16">
        <f>BTC!K22+'Gulf Mall'!K22</f>
        <v>0</v>
      </c>
      <c r="L22" s="28">
        <f t="shared" si="10"/>
        <v>0</v>
      </c>
      <c r="M22" s="16">
        <f>BTC!M22+'Gulf Mall'!M22</f>
        <v>0</v>
      </c>
      <c r="N22" s="28">
        <f t="shared" si="11"/>
        <v>0</v>
      </c>
      <c r="O22" s="16">
        <f>BTC!O22+'Gulf Mall'!O22</f>
        <v>0</v>
      </c>
      <c r="P22" s="28">
        <f t="shared" si="12"/>
        <v>0</v>
      </c>
      <c r="Q22" s="16">
        <f>BTC!Q22+'Gulf Mall'!Q22</f>
        <v>0</v>
      </c>
      <c r="R22" s="28">
        <f t="shared" si="13"/>
        <v>0</v>
      </c>
      <c r="S22" s="16">
        <f>BTC!S22+'Gulf Mall'!S22</f>
        <v>0</v>
      </c>
      <c r="T22" s="28">
        <f t="shared" si="14"/>
        <v>0</v>
      </c>
      <c r="U22" s="16">
        <f>BTC!U22+'Gulf Mall'!U22</f>
        <v>0</v>
      </c>
      <c r="V22" s="28">
        <f t="shared" si="15"/>
        <v>0</v>
      </c>
      <c r="W22" s="16">
        <f>BTC!W22+'Gulf Mall'!W22</f>
        <v>0</v>
      </c>
      <c r="X22" s="28">
        <f t="shared" si="16"/>
        <v>0</v>
      </c>
      <c r="Y22" s="16">
        <f>BTC!Y22+'Gulf Mall'!Y22</f>
        <v>0</v>
      </c>
      <c r="Z22" s="28">
        <f t="shared" si="17"/>
        <v>0</v>
      </c>
      <c r="AA22" s="59">
        <f t="shared" ref="AA22:AA34" si="18">C22+E22+G22+I22+K22+M22+O22+Q22+S22+U22+W22+Y22</f>
        <v>0</v>
      </c>
      <c r="AB22" s="60">
        <f t="shared" si="14"/>
        <v>0</v>
      </c>
      <c r="AC22" s="67">
        <f t="shared" si="1"/>
        <v>0</v>
      </c>
      <c r="AD22" s="68">
        <f t="shared" si="14"/>
        <v>0</v>
      </c>
      <c r="AE22" s="44">
        <f t="shared" si="2"/>
        <v>0</v>
      </c>
      <c r="AF22" s="21">
        <f t="shared" si="3"/>
        <v>0</v>
      </c>
      <c r="AW22" s="44"/>
      <c r="AX22" s="44"/>
    </row>
    <row r="23" spans="1:50">
      <c r="A23" s="3">
        <v>5602</v>
      </c>
      <c r="B23" s="3" t="s">
        <v>54</v>
      </c>
      <c r="C23" s="16">
        <f>BTC!C23+'Gulf Mall'!C23</f>
        <v>0</v>
      </c>
      <c r="D23" s="28">
        <f t="shared" si="6"/>
        <v>0</v>
      </c>
      <c r="E23" s="16">
        <f>BTC!E23+'Gulf Mall'!E23</f>
        <v>0</v>
      </c>
      <c r="F23" s="28">
        <f t="shared" si="7"/>
        <v>0</v>
      </c>
      <c r="G23" s="16">
        <f>BTC!G23+'Gulf Mall'!G23</f>
        <v>0</v>
      </c>
      <c r="H23" s="28">
        <f t="shared" si="8"/>
        <v>0</v>
      </c>
      <c r="I23" s="16">
        <f>BTC!I23+'Gulf Mall'!I23</f>
        <v>0</v>
      </c>
      <c r="J23" s="28">
        <f t="shared" si="9"/>
        <v>0</v>
      </c>
      <c r="K23" s="16">
        <f>BTC!K23+'Gulf Mall'!K23</f>
        <v>0</v>
      </c>
      <c r="L23" s="28">
        <f t="shared" si="10"/>
        <v>0</v>
      </c>
      <c r="M23" s="16">
        <f>BTC!M23+'Gulf Mall'!M23</f>
        <v>0</v>
      </c>
      <c r="N23" s="28">
        <f t="shared" si="11"/>
        <v>0</v>
      </c>
      <c r="O23" s="16">
        <f>BTC!O23+'Gulf Mall'!O23</f>
        <v>0</v>
      </c>
      <c r="P23" s="28">
        <f t="shared" si="12"/>
        <v>0</v>
      </c>
      <c r="Q23" s="16">
        <f>BTC!Q23+'Gulf Mall'!Q23</f>
        <v>0</v>
      </c>
      <c r="R23" s="28">
        <f t="shared" si="13"/>
        <v>0</v>
      </c>
      <c r="S23" s="16">
        <f>BTC!S23+'Gulf Mall'!S23</f>
        <v>0</v>
      </c>
      <c r="T23" s="28">
        <f t="shared" si="14"/>
        <v>0</v>
      </c>
      <c r="U23" s="16">
        <f>BTC!U23+'Gulf Mall'!U23</f>
        <v>0</v>
      </c>
      <c r="V23" s="28">
        <f t="shared" si="15"/>
        <v>0</v>
      </c>
      <c r="W23" s="16">
        <f>BTC!W23+'Gulf Mall'!W23</f>
        <v>0</v>
      </c>
      <c r="X23" s="28">
        <f t="shared" si="16"/>
        <v>0</v>
      </c>
      <c r="Y23" s="16">
        <f>BTC!Y23+'Gulf Mall'!Y23</f>
        <v>0</v>
      </c>
      <c r="Z23" s="28">
        <f t="shared" si="17"/>
        <v>0</v>
      </c>
      <c r="AA23" s="59">
        <f t="shared" si="18"/>
        <v>0</v>
      </c>
      <c r="AB23" s="60">
        <f t="shared" si="14"/>
        <v>0</v>
      </c>
      <c r="AC23" s="67">
        <f t="shared" si="1"/>
        <v>0</v>
      </c>
      <c r="AD23" s="68">
        <f t="shared" si="14"/>
        <v>0</v>
      </c>
      <c r="AE23" s="44">
        <f t="shared" si="2"/>
        <v>0</v>
      </c>
      <c r="AF23" s="21">
        <f t="shared" si="3"/>
        <v>0</v>
      </c>
      <c r="AW23" s="44"/>
      <c r="AX23" s="44"/>
    </row>
    <row r="24" spans="1:50">
      <c r="A24" s="3">
        <v>5603</v>
      </c>
      <c r="B24" s="3" t="s">
        <v>55</v>
      </c>
      <c r="C24" s="16">
        <f>BTC!C24+'Gulf Mall'!C24</f>
        <v>0</v>
      </c>
      <c r="D24" s="28">
        <f t="shared" si="6"/>
        <v>0</v>
      </c>
      <c r="E24" s="16">
        <f>BTC!E24+'Gulf Mall'!E24</f>
        <v>0</v>
      </c>
      <c r="F24" s="28">
        <f t="shared" si="7"/>
        <v>0</v>
      </c>
      <c r="G24" s="16">
        <f>BTC!G24+'Gulf Mall'!G24</f>
        <v>0</v>
      </c>
      <c r="H24" s="28">
        <f t="shared" si="8"/>
        <v>0</v>
      </c>
      <c r="I24" s="16">
        <f>BTC!I24+'Gulf Mall'!I24</f>
        <v>0</v>
      </c>
      <c r="J24" s="28">
        <f t="shared" si="9"/>
        <v>0</v>
      </c>
      <c r="K24" s="16">
        <f>BTC!K24+'Gulf Mall'!K24</f>
        <v>0</v>
      </c>
      <c r="L24" s="28">
        <f t="shared" si="10"/>
        <v>0</v>
      </c>
      <c r="M24" s="16">
        <f>BTC!M24+'Gulf Mall'!M24</f>
        <v>0</v>
      </c>
      <c r="N24" s="28">
        <f t="shared" si="11"/>
        <v>0</v>
      </c>
      <c r="O24" s="16">
        <f>BTC!O24+'Gulf Mall'!O24</f>
        <v>0</v>
      </c>
      <c r="P24" s="28">
        <f t="shared" si="12"/>
        <v>0</v>
      </c>
      <c r="Q24" s="16">
        <f>BTC!Q24+'Gulf Mall'!Q24</f>
        <v>0</v>
      </c>
      <c r="R24" s="28">
        <f t="shared" si="13"/>
        <v>0</v>
      </c>
      <c r="S24" s="16">
        <f>BTC!S24+'Gulf Mall'!S24</f>
        <v>0</v>
      </c>
      <c r="T24" s="28">
        <f t="shared" si="14"/>
        <v>0</v>
      </c>
      <c r="U24" s="16">
        <f>BTC!U24+'Gulf Mall'!U24</f>
        <v>0</v>
      </c>
      <c r="V24" s="28">
        <f t="shared" si="15"/>
        <v>0</v>
      </c>
      <c r="W24" s="16">
        <f>BTC!W24+'Gulf Mall'!W24</f>
        <v>0</v>
      </c>
      <c r="X24" s="28">
        <f t="shared" si="16"/>
        <v>0</v>
      </c>
      <c r="Y24" s="16">
        <f>BTC!Y24+'Gulf Mall'!Y24</f>
        <v>0</v>
      </c>
      <c r="Z24" s="28">
        <f t="shared" si="17"/>
        <v>0</v>
      </c>
      <c r="AA24" s="59">
        <f t="shared" si="18"/>
        <v>0</v>
      </c>
      <c r="AB24" s="60">
        <f t="shared" si="14"/>
        <v>0</v>
      </c>
      <c r="AC24" s="67">
        <f t="shared" si="1"/>
        <v>0</v>
      </c>
      <c r="AD24" s="68">
        <f t="shared" si="14"/>
        <v>0</v>
      </c>
      <c r="AE24" s="44">
        <f t="shared" si="2"/>
        <v>0</v>
      </c>
      <c r="AF24" s="21">
        <f t="shared" si="3"/>
        <v>0</v>
      </c>
      <c r="AW24" s="44"/>
      <c r="AX24" s="44"/>
    </row>
    <row r="25" spans="1:50">
      <c r="A25" s="3">
        <v>5604</v>
      </c>
      <c r="B25" s="3" t="s">
        <v>56</v>
      </c>
      <c r="C25" s="16">
        <f>BTC!C25+'Gulf Mall'!C25</f>
        <v>0</v>
      </c>
      <c r="D25" s="28">
        <f t="shared" si="6"/>
        <v>0</v>
      </c>
      <c r="E25" s="16">
        <f>BTC!E25+'Gulf Mall'!E25</f>
        <v>0</v>
      </c>
      <c r="F25" s="28">
        <f t="shared" si="7"/>
        <v>0</v>
      </c>
      <c r="G25" s="16">
        <f>BTC!G25+'Gulf Mall'!G25</f>
        <v>0</v>
      </c>
      <c r="H25" s="28">
        <f t="shared" si="8"/>
        <v>0</v>
      </c>
      <c r="I25" s="16">
        <f>BTC!I25+'Gulf Mall'!I25</f>
        <v>0</v>
      </c>
      <c r="J25" s="28">
        <f t="shared" si="9"/>
        <v>0</v>
      </c>
      <c r="K25" s="16">
        <f>BTC!K25+'Gulf Mall'!K25</f>
        <v>0</v>
      </c>
      <c r="L25" s="28">
        <f t="shared" si="10"/>
        <v>0</v>
      </c>
      <c r="M25" s="16">
        <f>BTC!M25+'Gulf Mall'!M25</f>
        <v>0</v>
      </c>
      <c r="N25" s="28">
        <f t="shared" si="11"/>
        <v>0</v>
      </c>
      <c r="O25" s="16">
        <f>BTC!O25+'Gulf Mall'!O25</f>
        <v>0</v>
      </c>
      <c r="P25" s="28">
        <f t="shared" si="12"/>
        <v>0</v>
      </c>
      <c r="Q25" s="16">
        <f>BTC!Q25+'Gulf Mall'!Q25</f>
        <v>0</v>
      </c>
      <c r="R25" s="28">
        <f t="shared" si="13"/>
        <v>0</v>
      </c>
      <c r="S25" s="16">
        <f>BTC!S25+'Gulf Mall'!S25</f>
        <v>0</v>
      </c>
      <c r="T25" s="28">
        <f t="shared" si="14"/>
        <v>0</v>
      </c>
      <c r="U25" s="16">
        <f>BTC!U25+'Gulf Mall'!U25</f>
        <v>0</v>
      </c>
      <c r="V25" s="28">
        <f t="shared" si="15"/>
        <v>0</v>
      </c>
      <c r="W25" s="16">
        <f>BTC!W25+'Gulf Mall'!W25</f>
        <v>0</v>
      </c>
      <c r="X25" s="28">
        <f t="shared" si="16"/>
        <v>0</v>
      </c>
      <c r="Y25" s="16">
        <f>BTC!Y25+'Gulf Mall'!Y25</f>
        <v>0</v>
      </c>
      <c r="Z25" s="28">
        <f t="shared" si="17"/>
        <v>0</v>
      </c>
      <c r="AA25" s="59">
        <f t="shared" si="18"/>
        <v>0</v>
      </c>
      <c r="AB25" s="60">
        <f t="shared" si="14"/>
        <v>0</v>
      </c>
      <c r="AC25" s="67">
        <f t="shared" si="1"/>
        <v>0</v>
      </c>
      <c r="AD25" s="68">
        <f t="shared" si="14"/>
        <v>0</v>
      </c>
      <c r="AE25" s="44">
        <f t="shared" si="2"/>
        <v>0</v>
      </c>
      <c r="AF25" s="21">
        <f t="shared" si="3"/>
        <v>0</v>
      </c>
      <c r="AW25" s="44"/>
      <c r="AX25" s="44"/>
    </row>
    <row r="26" spans="1:50">
      <c r="A26" s="3">
        <v>5605</v>
      </c>
      <c r="B26" s="3" t="s">
        <v>14</v>
      </c>
      <c r="C26" s="16">
        <f>BTC!C26+'Gulf Mall'!C26</f>
        <v>0</v>
      </c>
      <c r="D26" s="28">
        <f t="shared" si="6"/>
        <v>0</v>
      </c>
      <c r="E26" s="16">
        <f>BTC!E26+'Gulf Mall'!E26</f>
        <v>0</v>
      </c>
      <c r="F26" s="28">
        <f t="shared" si="7"/>
        <v>0</v>
      </c>
      <c r="G26" s="16">
        <f>BTC!G26+'Gulf Mall'!G26</f>
        <v>0</v>
      </c>
      <c r="H26" s="28">
        <f t="shared" si="8"/>
        <v>0</v>
      </c>
      <c r="I26" s="16">
        <f>BTC!I26+'Gulf Mall'!I26</f>
        <v>0</v>
      </c>
      <c r="J26" s="28">
        <f t="shared" si="9"/>
        <v>0</v>
      </c>
      <c r="K26" s="16">
        <f>BTC!K26+'Gulf Mall'!K26</f>
        <v>0</v>
      </c>
      <c r="L26" s="28">
        <f t="shared" si="10"/>
        <v>0</v>
      </c>
      <c r="M26" s="16">
        <f>BTC!M26+'Gulf Mall'!M26</f>
        <v>0</v>
      </c>
      <c r="N26" s="28">
        <f t="shared" si="11"/>
        <v>0</v>
      </c>
      <c r="O26" s="16">
        <f>BTC!O26+'Gulf Mall'!O26</f>
        <v>0</v>
      </c>
      <c r="P26" s="28">
        <f t="shared" si="12"/>
        <v>0</v>
      </c>
      <c r="Q26" s="16">
        <f>BTC!Q26+'Gulf Mall'!Q26</f>
        <v>0</v>
      </c>
      <c r="R26" s="28">
        <f t="shared" si="13"/>
        <v>0</v>
      </c>
      <c r="S26" s="16">
        <f>BTC!S26+'Gulf Mall'!S26</f>
        <v>0</v>
      </c>
      <c r="T26" s="28">
        <f t="shared" si="14"/>
        <v>0</v>
      </c>
      <c r="U26" s="16">
        <f>BTC!U26+'Gulf Mall'!U26</f>
        <v>0</v>
      </c>
      <c r="V26" s="28">
        <f t="shared" si="15"/>
        <v>0</v>
      </c>
      <c r="W26" s="16">
        <f>BTC!W26+'Gulf Mall'!W26</f>
        <v>0</v>
      </c>
      <c r="X26" s="28">
        <f t="shared" si="16"/>
        <v>0</v>
      </c>
      <c r="Y26" s="16">
        <f>BTC!Y26+'Gulf Mall'!Y26</f>
        <v>0</v>
      </c>
      <c r="Z26" s="28">
        <f t="shared" si="17"/>
        <v>0</v>
      </c>
      <c r="AA26" s="59">
        <f t="shared" si="18"/>
        <v>0</v>
      </c>
      <c r="AB26" s="60">
        <f t="shared" si="14"/>
        <v>0</v>
      </c>
      <c r="AC26" s="67">
        <f t="shared" si="1"/>
        <v>0</v>
      </c>
      <c r="AD26" s="68">
        <f t="shared" si="14"/>
        <v>0</v>
      </c>
      <c r="AE26" s="44">
        <f t="shared" si="2"/>
        <v>0</v>
      </c>
      <c r="AF26" s="21">
        <f t="shared" si="3"/>
        <v>0</v>
      </c>
      <c r="AW26" s="44"/>
      <c r="AX26" s="44"/>
    </row>
    <row r="27" spans="1:50">
      <c r="A27" s="3">
        <v>5606</v>
      </c>
      <c r="B27" s="3" t="s">
        <v>77</v>
      </c>
      <c r="C27" s="16">
        <f>BTC!C27+'Gulf Mall'!C27</f>
        <v>0</v>
      </c>
      <c r="D27" s="28">
        <f t="shared" si="6"/>
        <v>0</v>
      </c>
      <c r="E27" s="16">
        <f>BTC!E27+'Gulf Mall'!E27</f>
        <v>0</v>
      </c>
      <c r="F27" s="28">
        <f t="shared" si="7"/>
        <v>0</v>
      </c>
      <c r="G27" s="16">
        <f>BTC!G27+'Gulf Mall'!G27</f>
        <v>0</v>
      </c>
      <c r="H27" s="28">
        <f t="shared" si="8"/>
        <v>0</v>
      </c>
      <c r="I27" s="16">
        <f>BTC!I27+'Gulf Mall'!I27</f>
        <v>0</v>
      </c>
      <c r="J27" s="28">
        <f t="shared" si="9"/>
        <v>0</v>
      </c>
      <c r="K27" s="16">
        <f>BTC!K27+'Gulf Mall'!K27</f>
        <v>0</v>
      </c>
      <c r="L27" s="28">
        <f t="shared" si="10"/>
        <v>0</v>
      </c>
      <c r="M27" s="16">
        <f>BTC!M27+'Gulf Mall'!M27</f>
        <v>0</v>
      </c>
      <c r="N27" s="28">
        <f t="shared" si="11"/>
        <v>0</v>
      </c>
      <c r="O27" s="16">
        <f>BTC!O27+'Gulf Mall'!O27</f>
        <v>0</v>
      </c>
      <c r="P27" s="28">
        <f t="shared" si="12"/>
        <v>0</v>
      </c>
      <c r="Q27" s="16">
        <f>BTC!Q27+'Gulf Mall'!Q27</f>
        <v>0</v>
      </c>
      <c r="R27" s="28">
        <f t="shared" si="13"/>
        <v>0</v>
      </c>
      <c r="S27" s="16">
        <f>BTC!S27+'Gulf Mall'!S27</f>
        <v>0</v>
      </c>
      <c r="T27" s="28">
        <f t="shared" si="14"/>
        <v>0</v>
      </c>
      <c r="U27" s="16">
        <f>BTC!U27+'Gulf Mall'!U27</f>
        <v>0</v>
      </c>
      <c r="V27" s="28">
        <f t="shared" si="15"/>
        <v>0</v>
      </c>
      <c r="W27" s="16">
        <f>BTC!W27+'Gulf Mall'!W27</f>
        <v>0</v>
      </c>
      <c r="X27" s="28">
        <f t="shared" si="16"/>
        <v>0</v>
      </c>
      <c r="Y27" s="16">
        <f>BTC!Y27+'Gulf Mall'!Y27</f>
        <v>0</v>
      </c>
      <c r="Z27" s="28">
        <f t="shared" si="17"/>
        <v>0</v>
      </c>
      <c r="AA27" s="59">
        <f t="shared" si="18"/>
        <v>0</v>
      </c>
      <c r="AB27" s="60">
        <f t="shared" si="14"/>
        <v>0</v>
      </c>
      <c r="AC27" s="67">
        <f t="shared" si="1"/>
        <v>0</v>
      </c>
      <c r="AD27" s="68">
        <f t="shared" si="14"/>
        <v>0</v>
      </c>
      <c r="AE27" s="44">
        <f t="shared" si="2"/>
        <v>0</v>
      </c>
      <c r="AF27" s="21">
        <f t="shared" si="3"/>
        <v>0</v>
      </c>
      <c r="AW27" s="44"/>
      <c r="AX27" s="44"/>
    </row>
    <row r="28" spans="1:50">
      <c r="A28" s="3">
        <v>5607</v>
      </c>
      <c r="B28" s="3" t="s">
        <v>57</v>
      </c>
      <c r="C28" s="16">
        <f>BTC!C28+'Gulf Mall'!C28</f>
        <v>0</v>
      </c>
      <c r="D28" s="28">
        <f t="shared" si="6"/>
        <v>0</v>
      </c>
      <c r="E28" s="16">
        <f>BTC!E28+'Gulf Mall'!E28</f>
        <v>0</v>
      </c>
      <c r="F28" s="28">
        <f t="shared" si="7"/>
        <v>0</v>
      </c>
      <c r="G28" s="16">
        <f>BTC!G28+'Gulf Mall'!G28</f>
        <v>0</v>
      </c>
      <c r="H28" s="28">
        <f t="shared" si="8"/>
        <v>0</v>
      </c>
      <c r="I28" s="16">
        <f>BTC!I28+'Gulf Mall'!I28</f>
        <v>0</v>
      </c>
      <c r="J28" s="28">
        <f t="shared" si="9"/>
        <v>0</v>
      </c>
      <c r="K28" s="16">
        <f>BTC!K28+'Gulf Mall'!K28</f>
        <v>0</v>
      </c>
      <c r="L28" s="28">
        <f t="shared" si="10"/>
        <v>0</v>
      </c>
      <c r="M28" s="16">
        <f>BTC!M28+'Gulf Mall'!M28</f>
        <v>0</v>
      </c>
      <c r="N28" s="28">
        <f t="shared" si="11"/>
        <v>0</v>
      </c>
      <c r="O28" s="16">
        <f>BTC!O28+'Gulf Mall'!O28</f>
        <v>0</v>
      </c>
      <c r="P28" s="28">
        <f t="shared" si="12"/>
        <v>0</v>
      </c>
      <c r="Q28" s="16">
        <f>BTC!Q28+'Gulf Mall'!Q28</f>
        <v>0</v>
      </c>
      <c r="R28" s="28">
        <f t="shared" si="13"/>
        <v>0</v>
      </c>
      <c r="S28" s="16">
        <f>BTC!S28+'Gulf Mall'!S28</f>
        <v>0</v>
      </c>
      <c r="T28" s="28">
        <f t="shared" si="14"/>
        <v>0</v>
      </c>
      <c r="U28" s="16">
        <f>BTC!U28+'Gulf Mall'!U28</f>
        <v>0</v>
      </c>
      <c r="V28" s="28">
        <f t="shared" si="15"/>
        <v>0</v>
      </c>
      <c r="W28" s="16">
        <f>BTC!W28+'Gulf Mall'!W28</f>
        <v>0</v>
      </c>
      <c r="X28" s="28">
        <f t="shared" si="16"/>
        <v>0</v>
      </c>
      <c r="Y28" s="16">
        <f>BTC!Y28+'Gulf Mall'!Y28</f>
        <v>0</v>
      </c>
      <c r="Z28" s="28">
        <f t="shared" si="17"/>
        <v>0</v>
      </c>
      <c r="AA28" s="59">
        <f t="shared" si="18"/>
        <v>0</v>
      </c>
      <c r="AB28" s="60">
        <f t="shared" si="14"/>
        <v>0</v>
      </c>
      <c r="AC28" s="67">
        <f t="shared" si="1"/>
        <v>0</v>
      </c>
      <c r="AD28" s="68">
        <f t="shared" si="14"/>
        <v>0</v>
      </c>
      <c r="AE28" s="44">
        <f t="shared" si="2"/>
        <v>0</v>
      </c>
      <c r="AF28" s="21">
        <f t="shared" si="3"/>
        <v>0</v>
      </c>
      <c r="AW28" s="44"/>
      <c r="AX28" s="44"/>
    </row>
    <row r="29" spans="1:50">
      <c r="A29" s="3">
        <v>5608</v>
      </c>
      <c r="B29" s="3" t="s">
        <v>58</v>
      </c>
      <c r="C29" s="16">
        <f>BTC!C29+'Gulf Mall'!C29</f>
        <v>0</v>
      </c>
      <c r="D29" s="28">
        <f t="shared" si="6"/>
        <v>0</v>
      </c>
      <c r="E29" s="16">
        <f>BTC!E29+'Gulf Mall'!E29</f>
        <v>0</v>
      </c>
      <c r="F29" s="28">
        <f t="shared" si="7"/>
        <v>0</v>
      </c>
      <c r="G29" s="16">
        <f>BTC!G29+'Gulf Mall'!G29</f>
        <v>0</v>
      </c>
      <c r="H29" s="28">
        <f t="shared" si="8"/>
        <v>0</v>
      </c>
      <c r="I29" s="16">
        <f>BTC!I29+'Gulf Mall'!I29</f>
        <v>0</v>
      </c>
      <c r="J29" s="28">
        <f t="shared" si="9"/>
        <v>0</v>
      </c>
      <c r="K29" s="16">
        <f>BTC!K29+'Gulf Mall'!K29</f>
        <v>0</v>
      </c>
      <c r="L29" s="28">
        <f t="shared" si="10"/>
        <v>0</v>
      </c>
      <c r="M29" s="16">
        <f>BTC!M29+'Gulf Mall'!M29</f>
        <v>0</v>
      </c>
      <c r="N29" s="28">
        <f t="shared" si="11"/>
        <v>0</v>
      </c>
      <c r="O29" s="16">
        <f>BTC!O29+'Gulf Mall'!O29</f>
        <v>0</v>
      </c>
      <c r="P29" s="28">
        <f t="shared" si="12"/>
        <v>0</v>
      </c>
      <c r="Q29" s="16">
        <f>BTC!Q29+'Gulf Mall'!Q29</f>
        <v>0</v>
      </c>
      <c r="R29" s="28">
        <f t="shared" si="13"/>
        <v>0</v>
      </c>
      <c r="S29" s="16">
        <f>BTC!S29+'Gulf Mall'!S29</f>
        <v>0</v>
      </c>
      <c r="T29" s="28">
        <f t="shared" si="14"/>
        <v>0</v>
      </c>
      <c r="U29" s="16">
        <f>BTC!U29+'Gulf Mall'!U29</f>
        <v>0</v>
      </c>
      <c r="V29" s="28">
        <f t="shared" si="15"/>
        <v>0</v>
      </c>
      <c r="W29" s="16">
        <f>BTC!W29+'Gulf Mall'!W29</f>
        <v>0</v>
      </c>
      <c r="X29" s="28">
        <f t="shared" si="16"/>
        <v>0</v>
      </c>
      <c r="Y29" s="16">
        <f>BTC!Y29+'Gulf Mall'!Y29</f>
        <v>0</v>
      </c>
      <c r="Z29" s="28">
        <f t="shared" si="17"/>
        <v>0</v>
      </c>
      <c r="AA29" s="59">
        <f t="shared" si="18"/>
        <v>0</v>
      </c>
      <c r="AB29" s="60">
        <f t="shared" si="14"/>
        <v>0</v>
      </c>
      <c r="AC29" s="67">
        <f t="shared" si="1"/>
        <v>0</v>
      </c>
      <c r="AD29" s="68">
        <f t="shared" si="14"/>
        <v>0</v>
      </c>
      <c r="AE29" s="44">
        <f t="shared" si="2"/>
        <v>0</v>
      </c>
      <c r="AF29" s="21">
        <f t="shared" si="3"/>
        <v>0</v>
      </c>
      <c r="AW29" s="44"/>
      <c r="AX29" s="44"/>
    </row>
    <row r="30" spans="1:50">
      <c r="A30" s="3">
        <v>5609</v>
      </c>
      <c r="B30" s="3" t="s">
        <v>59</v>
      </c>
      <c r="C30" s="16">
        <f>BTC!C30+'Gulf Mall'!C30</f>
        <v>0</v>
      </c>
      <c r="D30" s="28">
        <f t="shared" si="6"/>
        <v>0</v>
      </c>
      <c r="E30" s="16">
        <f>BTC!E30+'Gulf Mall'!E30</f>
        <v>0</v>
      </c>
      <c r="F30" s="28">
        <f t="shared" si="7"/>
        <v>0</v>
      </c>
      <c r="G30" s="16">
        <f>BTC!G30+'Gulf Mall'!G30</f>
        <v>0</v>
      </c>
      <c r="H30" s="28">
        <f t="shared" si="8"/>
        <v>0</v>
      </c>
      <c r="I30" s="16">
        <f>BTC!I30+'Gulf Mall'!I30</f>
        <v>0</v>
      </c>
      <c r="J30" s="28">
        <f t="shared" si="9"/>
        <v>0</v>
      </c>
      <c r="K30" s="16">
        <f>BTC!K30+'Gulf Mall'!K30</f>
        <v>0</v>
      </c>
      <c r="L30" s="28">
        <f t="shared" si="10"/>
        <v>0</v>
      </c>
      <c r="M30" s="16">
        <f>BTC!M30+'Gulf Mall'!M30</f>
        <v>0</v>
      </c>
      <c r="N30" s="28">
        <f t="shared" si="11"/>
        <v>0</v>
      </c>
      <c r="O30" s="16">
        <f>BTC!O30+'Gulf Mall'!O30</f>
        <v>0</v>
      </c>
      <c r="P30" s="28">
        <f t="shared" si="12"/>
        <v>0</v>
      </c>
      <c r="Q30" s="16">
        <f>BTC!Q30+'Gulf Mall'!Q30</f>
        <v>0</v>
      </c>
      <c r="R30" s="28">
        <f t="shared" si="13"/>
        <v>0</v>
      </c>
      <c r="S30" s="16">
        <f>BTC!S30+'Gulf Mall'!S30</f>
        <v>0</v>
      </c>
      <c r="T30" s="28">
        <f t="shared" si="14"/>
        <v>0</v>
      </c>
      <c r="U30" s="16">
        <f>BTC!U30+'Gulf Mall'!U30</f>
        <v>0</v>
      </c>
      <c r="V30" s="28">
        <f t="shared" si="15"/>
        <v>0</v>
      </c>
      <c r="W30" s="16">
        <f>BTC!W30+'Gulf Mall'!W30</f>
        <v>0</v>
      </c>
      <c r="X30" s="28">
        <f t="shared" si="16"/>
        <v>0</v>
      </c>
      <c r="Y30" s="16">
        <f>BTC!Y30+'Gulf Mall'!Y30</f>
        <v>0</v>
      </c>
      <c r="Z30" s="28">
        <f t="shared" si="17"/>
        <v>0</v>
      </c>
      <c r="AA30" s="59">
        <f t="shared" si="18"/>
        <v>0</v>
      </c>
      <c r="AB30" s="60">
        <f t="shared" si="14"/>
        <v>0</v>
      </c>
      <c r="AC30" s="67">
        <f t="shared" si="1"/>
        <v>0</v>
      </c>
      <c r="AD30" s="68">
        <f t="shared" si="14"/>
        <v>0</v>
      </c>
      <c r="AE30" s="44">
        <f t="shared" si="2"/>
        <v>0</v>
      </c>
      <c r="AF30" s="21">
        <f t="shared" si="3"/>
        <v>0</v>
      </c>
      <c r="AW30" s="44"/>
      <c r="AX30" s="44"/>
    </row>
    <row r="31" spans="1:50">
      <c r="A31" s="3">
        <v>5610</v>
      </c>
      <c r="B31" s="3" t="s">
        <v>60</v>
      </c>
      <c r="C31" s="16">
        <f>BTC!C31+'Gulf Mall'!C31</f>
        <v>0</v>
      </c>
      <c r="D31" s="28">
        <f t="shared" si="6"/>
        <v>0</v>
      </c>
      <c r="E31" s="16">
        <f>BTC!E31+'Gulf Mall'!E31</f>
        <v>0</v>
      </c>
      <c r="F31" s="28">
        <f t="shared" si="7"/>
        <v>0</v>
      </c>
      <c r="G31" s="16">
        <f>BTC!G31+'Gulf Mall'!G31</f>
        <v>0</v>
      </c>
      <c r="H31" s="28">
        <f t="shared" si="8"/>
        <v>0</v>
      </c>
      <c r="I31" s="16">
        <f>BTC!I31+'Gulf Mall'!I31</f>
        <v>0</v>
      </c>
      <c r="J31" s="28">
        <f t="shared" si="9"/>
        <v>0</v>
      </c>
      <c r="K31" s="16">
        <f>BTC!K31+'Gulf Mall'!K31</f>
        <v>0</v>
      </c>
      <c r="L31" s="28">
        <f t="shared" si="10"/>
        <v>0</v>
      </c>
      <c r="M31" s="16">
        <f>BTC!M31+'Gulf Mall'!M31</f>
        <v>0</v>
      </c>
      <c r="N31" s="28">
        <f t="shared" si="11"/>
        <v>0</v>
      </c>
      <c r="O31" s="16">
        <f>BTC!O31+'Gulf Mall'!O31</f>
        <v>0</v>
      </c>
      <c r="P31" s="28">
        <f t="shared" si="12"/>
        <v>0</v>
      </c>
      <c r="Q31" s="16">
        <f>BTC!Q31+'Gulf Mall'!Q31</f>
        <v>0</v>
      </c>
      <c r="R31" s="28">
        <f t="shared" si="13"/>
        <v>0</v>
      </c>
      <c r="S31" s="16">
        <f>BTC!S31+'Gulf Mall'!S31</f>
        <v>0</v>
      </c>
      <c r="T31" s="28">
        <f t="shared" si="14"/>
        <v>0</v>
      </c>
      <c r="U31" s="16">
        <f>BTC!U31+'Gulf Mall'!U31</f>
        <v>0</v>
      </c>
      <c r="V31" s="28">
        <f t="shared" si="15"/>
        <v>0</v>
      </c>
      <c r="W31" s="16">
        <f>BTC!W31+'Gulf Mall'!W31</f>
        <v>0</v>
      </c>
      <c r="X31" s="28">
        <f t="shared" si="16"/>
        <v>0</v>
      </c>
      <c r="Y31" s="16">
        <f>BTC!Y31+'Gulf Mall'!Y31</f>
        <v>0</v>
      </c>
      <c r="Z31" s="28">
        <f t="shared" si="17"/>
        <v>0</v>
      </c>
      <c r="AA31" s="59">
        <f t="shared" si="18"/>
        <v>0</v>
      </c>
      <c r="AB31" s="60">
        <f t="shared" si="14"/>
        <v>0</v>
      </c>
      <c r="AC31" s="67">
        <f t="shared" si="1"/>
        <v>0</v>
      </c>
      <c r="AD31" s="68">
        <f t="shared" si="14"/>
        <v>0</v>
      </c>
      <c r="AE31" s="44">
        <f t="shared" si="2"/>
        <v>0</v>
      </c>
      <c r="AF31" s="21">
        <f t="shared" si="3"/>
        <v>0</v>
      </c>
      <c r="AW31" s="44"/>
      <c r="AX31" s="44"/>
    </row>
    <row r="32" spans="1:50">
      <c r="A32" s="3">
        <v>5611</v>
      </c>
      <c r="B32" s="3" t="s">
        <v>98</v>
      </c>
      <c r="C32" s="16">
        <f>BTC!C32+'Gulf Mall'!C32</f>
        <v>0</v>
      </c>
      <c r="D32" s="28">
        <f t="shared" si="6"/>
        <v>0</v>
      </c>
      <c r="E32" s="16">
        <f>BTC!E32+'Gulf Mall'!E32</f>
        <v>0</v>
      </c>
      <c r="F32" s="28">
        <f t="shared" si="7"/>
        <v>0</v>
      </c>
      <c r="G32" s="16">
        <f>BTC!G32+'Gulf Mall'!G32</f>
        <v>0</v>
      </c>
      <c r="H32" s="28">
        <f t="shared" si="8"/>
        <v>0</v>
      </c>
      <c r="I32" s="16">
        <f>BTC!I32+'Gulf Mall'!I32</f>
        <v>0</v>
      </c>
      <c r="J32" s="28">
        <f t="shared" si="9"/>
        <v>0</v>
      </c>
      <c r="K32" s="16">
        <f>BTC!K32+'Gulf Mall'!K32</f>
        <v>0</v>
      </c>
      <c r="L32" s="28">
        <f t="shared" si="10"/>
        <v>0</v>
      </c>
      <c r="M32" s="16">
        <f>BTC!M32+'Gulf Mall'!M32</f>
        <v>0</v>
      </c>
      <c r="N32" s="28">
        <f t="shared" si="11"/>
        <v>0</v>
      </c>
      <c r="O32" s="16">
        <f>BTC!O32+'Gulf Mall'!O32</f>
        <v>0</v>
      </c>
      <c r="P32" s="28">
        <f t="shared" si="12"/>
        <v>0</v>
      </c>
      <c r="Q32" s="16">
        <f>BTC!Q32+'Gulf Mall'!Q32</f>
        <v>0</v>
      </c>
      <c r="R32" s="28">
        <f t="shared" si="13"/>
        <v>0</v>
      </c>
      <c r="S32" s="16">
        <f>BTC!S32+'Gulf Mall'!S32</f>
        <v>0</v>
      </c>
      <c r="T32" s="28">
        <f t="shared" si="14"/>
        <v>0</v>
      </c>
      <c r="U32" s="16">
        <f>BTC!U32+'Gulf Mall'!U32</f>
        <v>0</v>
      </c>
      <c r="V32" s="28">
        <f t="shared" si="15"/>
        <v>0</v>
      </c>
      <c r="W32" s="16">
        <f>BTC!W32+'Gulf Mall'!W32</f>
        <v>0</v>
      </c>
      <c r="X32" s="28">
        <f t="shared" si="16"/>
        <v>0</v>
      </c>
      <c r="Y32" s="16">
        <f>BTC!Y32+'Gulf Mall'!Y32</f>
        <v>0</v>
      </c>
      <c r="Z32" s="28">
        <f t="shared" si="17"/>
        <v>0</v>
      </c>
      <c r="AA32" s="59">
        <f t="shared" si="18"/>
        <v>0</v>
      </c>
      <c r="AB32" s="60">
        <f t="shared" si="14"/>
        <v>0</v>
      </c>
      <c r="AC32" s="67">
        <f t="shared" si="1"/>
        <v>0</v>
      </c>
      <c r="AD32" s="68">
        <f t="shared" si="14"/>
        <v>0</v>
      </c>
      <c r="AE32" s="44">
        <f t="shared" si="2"/>
        <v>0</v>
      </c>
      <c r="AF32" s="21">
        <f t="shared" si="3"/>
        <v>0</v>
      </c>
      <c r="AW32" s="44"/>
      <c r="AX32" s="44"/>
    </row>
    <row r="33" spans="1:50">
      <c r="A33" s="3">
        <v>5612</v>
      </c>
      <c r="B33" s="3" t="s">
        <v>61</v>
      </c>
      <c r="C33" s="16">
        <f>BTC!C33+'Gulf Mall'!C33</f>
        <v>0</v>
      </c>
      <c r="D33" s="28">
        <f t="shared" si="6"/>
        <v>0</v>
      </c>
      <c r="E33" s="16">
        <f>BTC!E33+'Gulf Mall'!E33</f>
        <v>0</v>
      </c>
      <c r="F33" s="28">
        <f t="shared" si="7"/>
        <v>0</v>
      </c>
      <c r="G33" s="16">
        <f>BTC!G33+'Gulf Mall'!G33</f>
        <v>0</v>
      </c>
      <c r="H33" s="28">
        <f t="shared" si="8"/>
        <v>0</v>
      </c>
      <c r="I33" s="16">
        <f>BTC!I33+'Gulf Mall'!I33</f>
        <v>0</v>
      </c>
      <c r="J33" s="28">
        <f t="shared" si="9"/>
        <v>0</v>
      </c>
      <c r="K33" s="16">
        <f>BTC!K33+'Gulf Mall'!K33</f>
        <v>0</v>
      </c>
      <c r="L33" s="28">
        <f t="shared" si="10"/>
        <v>0</v>
      </c>
      <c r="M33" s="16">
        <f>BTC!M33+'Gulf Mall'!M33</f>
        <v>0</v>
      </c>
      <c r="N33" s="28">
        <f t="shared" si="11"/>
        <v>0</v>
      </c>
      <c r="O33" s="16">
        <f>BTC!O33+'Gulf Mall'!O33</f>
        <v>0</v>
      </c>
      <c r="P33" s="28">
        <f t="shared" si="12"/>
        <v>0</v>
      </c>
      <c r="Q33" s="16">
        <f>BTC!Q33+'Gulf Mall'!Q33</f>
        <v>0</v>
      </c>
      <c r="R33" s="28">
        <f t="shared" si="13"/>
        <v>0</v>
      </c>
      <c r="S33" s="16">
        <f>BTC!S33+'Gulf Mall'!S33</f>
        <v>0</v>
      </c>
      <c r="T33" s="28">
        <f t="shared" si="14"/>
        <v>0</v>
      </c>
      <c r="U33" s="16">
        <f>BTC!U33+'Gulf Mall'!U33</f>
        <v>0</v>
      </c>
      <c r="V33" s="28">
        <f t="shared" si="15"/>
        <v>0</v>
      </c>
      <c r="W33" s="16">
        <f>BTC!W33+'Gulf Mall'!W33</f>
        <v>0</v>
      </c>
      <c r="X33" s="28">
        <f t="shared" si="16"/>
        <v>0</v>
      </c>
      <c r="Y33" s="16">
        <f>BTC!Y33+'Gulf Mall'!Y33</f>
        <v>0</v>
      </c>
      <c r="Z33" s="28">
        <f t="shared" si="17"/>
        <v>0</v>
      </c>
      <c r="AA33" s="59">
        <f t="shared" si="18"/>
        <v>0</v>
      </c>
      <c r="AB33" s="60">
        <f t="shared" si="14"/>
        <v>0</v>
      </c>
      <c r="AC33" s="67">
        <f t="shared" si="1"/>
        <v>0</v>
      </c>
      <c r="AD33" s="68">
        <f t="shared" si="14"/>
        <v>0</v>
      </c>
      <c r="AE33" s="44">
        <f t="shared" si="2"/>
        <v>0</v>
      </c>
      <c r="AF33" s="21">
        <f t="shared" si="3"/>
        <v>0</v>
      </c>
      <c r="AW33" s="44"/>
      <c r="AX33" s="44"/>
    </row>
    <row r="34" spans="1:50">
      <c r="A34" s="3">
        <v>5613</v>
      </c>
      <c r="B34" s="3" t="s">
        <v>62</v>
      </c>
      <c r="C34" s="16">
        <f>BTC!C34+'Gulf Mall'!C34</f>
        <v>0</v>
      </c>
      <c r="D34" s="28">
        <f t="shared" si="6"/>
        <v>0</v>
      </c>
      <c r="E34" s="16">
        <f>BTC!E34+'Gulf Mall'!E34</f>
        <v>0</v>
      </c>
      <c r="F34" s="28">
        <f t="shared" si="7"/>
        <v>0</v>
      </c>
      <c r="G34" s="16">
        <f>BTC!G34+'Gulf Mall'!G34</f>
        <v>0</v>
      </c>
      <c r="H34" s="28">
        <f t="shared" si="8"/>
        <v>0</v>
      </c>
      <c r="I34" s="16">
        <f>BTC!I34+'Gulf Mall'!I34</f>
        <v>0</v>
      </c>
      <c r="J34" s="28">
        <f t="shared" si="9"/>
        <v>0</v>
      </c>
      <c r="K34" s="16">
        <f>BTC!K34+'Gulf Mall'!K34</f>
        <v>0</v>
      </c>
      <c r="L34" s="28">
        <f t="shared" si="10"/>
        <v>0</v>
      </c>
      <c r="M34" s="16">
        <f>BTC!M34+'Gulf Mall'!M34</f>
        <v>0</v>
      </c>
      <c r="N34" s="28">
        <f t="shared" si="11"/>
        <v>0</v>
      </c>
      <c r="O34" s="16">
        <f>BTC!O34+'Gulf Mall'!O34</f>
        <v>0</v>
      </c>
      <c r="P34" s="28">
        <f t="shared" si="12"/>
        <v>0</v>
      </c>
      <c r="Q34" s="16">
        <f>BTC!Q34+'Gulf Mall'!Q34</f>
        <v>0</v>
      </c>
      <c r="R34" s="28">
        <f t="shared" si="13"/>
        <v>0</v>
      </c>
      <c r="S34" s="16">
        <f>BTC!S34+'Gulf Mall'!S34</f>
        <v>0</v>
      </c>
      <c r="T34" s="28">
        <f t="shared" si="14"/>
        <v>0</v>
      </c>
      <c r="U34" s="16">
        <f>BTC!U34+'Gulf Mall'!U34</f>
        <v>0</v>
      </c>
      <c r="V34" s="28">
        <f t="shared" si="15"/>
        <v>0</v>
      </c>
      <c r="W34" s="16">
        <f>BTC!W34+'Gulf Mall'!W34</f>
        <v>0</v>
      </c>
      <c r="X34" s="28">
        <f t="shared" si="16"/>
        <v>0</v>
      </c>
      <c r="Y34" s="16">
        <f>BTC!Y34+'Gulf Mall'!Y34</f>
        <v>0</v>
      </c>
      <c r="Z34" s="28">
        <f t="shared" si="17"/>
        <v>0</v>
      </c>
      <c r="AA34" s="59">
        <f t="shared" si="18"/>
        <v>0</v>
      </c>
      <c r="AB34" s="60">
        <f t="shared" si="14"/>
        <v>0</v>
      </c>
      <c r="AC34" s="67">
        <f t="shared" si="1"/>
        <v>0</v>
      </c>
      <c r="AD34" s="68">
        <f t="shared" si="14"/>
        <v>0</v>
      </c>
      <c r="AE34" s="44">
        <f t="shared" si="2"/>
        <v>0</v>
      </c>
      <c r="AF34" s="21">
        <f t="shared" si="3"/>
        <v>0</v>
      </c>
      <c r="AW34" s="44"/>
      <c r="AX34" s="44"/>
    </row>
    <row r="35" spans="1:50">
      <c r="A35" s="34">
        <v>5699</v>
      </c>
      <c r="B35" s="34" t="s">
        <v>99</v>
      </c>
      <c r="C35" s="32">
        <f>BTC!C35+'Gulf Mall'!C35</f>
        <v>0</v>
      </c>
      <c r="D35" s="53">
        <f t="shared" si="6"/>
        <v>0</v>
      </c>
      <c r="E35" s="32">
        <f>BTC!E35+'Gulf Mall'!E35</f>
        <v>0</v>
      </c>
      <c r="F35" s="53">
        <f t="shared" si="7"/>
        <v>0</v>
      </c>
      <c r="G35" s="32">
        <f>BTC!G35+'Gulf Mall'!G35</f>
        <v>0</v>
      </c>
      <c r="H35" s="53">
        <f t="shared" si="8"/>
        <v>0</v>
      </c>
      <c r="I35" s="32">
        <f>BTC!I35+'Gulf Mall'!I35</f>
        <v>0</v>
      </c>
      <c r="J35" s="53">
        <f t="shared" si="9"/>
        <v>0</v>
      </c>
      <c r="K35" s="32">
        <f>BTC!K35+'Gulf Mall'!K35</f>
        <v>0</v>
      </c>
      <c r="L35" s="53">
        <f t="shared" si="10"/>
        <v>0</v>
      </c>
      <c r="M35" s="32">
        <f>BTC!M35+'Gulf Mall'!M35</f>
        <v>0</v>
      </c>
      <c r="N35" s="53">
        <f t="shared" si="11"/>
        <v>0</v>
      </c>
      <c r="O35" s="32">
        <f>BTC!O35+'Gulf Mall'!O35</f>
        <v>0</v>
      </c>
      <c r="P35" s="53">
        <f t="shared" si="12"/>
        <v>0</v>
      </c>
      <c r="Q35" s="32">
        <f>BTC!Q35+'Gulf Mall'!Q35</f>
        <v>0</v>
      </c>
      <c r="R35" s="53">
        <f t="shared" si="13"/>
        <v>0</v>
      </c>
      <c r="S35" s="32">
        <f>BTC!S35+'Gulf Mall'!S35</f>
        <v>0</v>
      </c>
      <c r="T35" s="53">
        <f t="shared" si="14"/>
        <v>0</v>
      </c>
      <c r="U35" s="32">
        <f>BTC!U35+'Gulf Mall'!U35</f>
        <v>0</v>
      </c>
      <c r="V35" s="53">
        <f t="shared" si="15"/>
        <v>0</v>
      </c>
      <c r="W35" s="32">
        <f>BTC!W35+'Gulf Mall'!W35</f>
        <v>0</v>
      </c>
      <c r="X35" s="53">
        <f t="shared" si="16"/>
        <v>0</v>
      </c>
      <c r="Y35" s="32">
        <f>BTC!Y35+'Gulf Mall'!Y35</f>
        <v>0</v>
      </c>
      <c r="Z35" s="53">
        <f t="shared" si="17"/>
        <v>0</v>
      </c>
      <c r="AA35" s="63">
        <f>SUM(AA22:AA34)</f>
        <v>0</v>
      </c>
      <c r="AB35" s="73">
        <f t="shared" si="14"/>
        <v>0</v>
      </c>
      <c r="AC35" s="70">
        <f t="shared" si="1"/>
        <v>0</v>
      </c>
      <c r="AD35" s="78">
        <f t="shared" si="14"/>
        <v>0</v>
      </c>
      <c r="AE35" s="44">
        <f t="shared" si="2"/>
        <v>0</v>
      </c>
      <c r="AF35" s="21">
        <f t="shared" si="3"/>
        <v>0</v>
      </c>
      <c r="AW35" s="44"/>
      <c r="AX35" s="44"/>
    </row>
    <row r="36" spans="1:50" ht="15.75" thickBot="1">
      <c r="A36" s="35">
        <v>5999</v>
      </c>
      <c r="B36" s="34" t="s">
        <v>100</v>
      </c>
      <c r="C36" s="32">
        <f>BTC!C36+'Gulf Mall'!C36</f>
        <v>0</v>
      </c>
      <c r="D36" s="53">
        <f t="shared" si="6"/>
        <v>0</v>
      </c>
      <c r="E36" s="32">
        <f>BTC!E36+'Gulf Mall'!E36</f>
        <v>0</v>
      </c>
      <c r="F36" s="53">
        <f t="shared" si="7"/>
        <v>0</v>
      </c>
      <c r="G36" s="32">
        <f>BTC!G36+'Gulf Mall'!G36</f>
        <v>0</v>
      </c>
      <c r="H36" s="53">
        <f t="shared" si="8"/>
        <v>0</v>
      </c>
      <c r="I36" s="32">
        <f>BTC!I36+'Gulf Mall'!I36</f>
        <v>0</v>
      </c>
      <c r="J36" s="53">
        <f t="shared" si="9"/>
        <v>0</v>
      </c>
      <c r="K36" s="32">
        <f>BTC!K36+'Gulf Mall'!K36</f>
        <v>0</v>
      </c>
      <c r="L36" s="53">
        <f t="shared" si="10"/>
        <v>0</v>
      </c>
      <c r="M36" s="32">
        <f>BTC!M36+'Gulf Mall'!M36</f>
        <v>0</v>
      </c>
      <c r="N36" s="53">
        <f t="shared" si="11"/>
        <v>0</v>
      </c>
      <c r="O36" s="32">
        <f>BTC!O36+'Gulf Mall'!O36</f>
        <v>0</v>
      </c>
      <c r="P36" s="53">
        <f t="shared" si="12"/>
        <v>0</v>
      </c>
      <c r="Q36" s="32">
        <f>BTC!Q36+'Gulf Mall'!Q36</f>
        <v>0</v>
      </c>
      <c r="R36" s="53">
        <f t="shared" si="13"/>
        <v>0</v>
      </c>
      <c r="S36" s="32">
        <f>BTC!S36+'Gulf Mall'!S36</f>
        <v>0</v>
      </c>
      <c r="T36" s="53">
        <f t="shared" si="14"/>
        <v>0</v>
      </c>
      <c r="U36" s="32">
        <f>BTC!U36+'Gulf Mall'!U36</f>
        <v>0</v>
      </c>
      <c r="V36" s="53">
        <f t="shared" si="15"/>
        <v>0</v>
      </c>
      <c r="W36" s="32">
        <f>BTC!W36+'Gulf Mall'!W36</f>
        <v>0</v>
      </c>
      <c r="X36" s="53">
        <f t="shared" si="16"/>
        <v>0</v>
      </c>
      <c r="Y36" s="32">
        <f>BTC!Y36+'Gulf Mall'!Y36</f>
        <v>0</v>
      </c>
      <c r="Z36" s="53">
        <f t="shared" si="17"/>
        <v>0</v>
      </c>
      <c r="AA36" s="63">
        <f>AA21+AA35</f>
        <v>0</v>
      </c>
      <c r="AB36" s="73">
        <f t="shared" si="14"/>
        <v>0</v>
      </c>
      <c r="AC36" s="70">
        <f t="shared" si="1"/>
        <v>0</v>
      </c>
      <c r="AD36" s="78">
        <f t="shared" si="14"/>
        <v>0</v>
      </c>
      <c r="AE36" s="44">
        <f t="shared" si="2"/>
        <v>0</v>
      </c>
      <c r="AF36" s="21">
        <f t="shared" si="3"/>
        <v>0</v>
      </c>
      <c r="AW36" s="44"/>
      <c r="AX36" s="44"/>
    </row>
    <row r="37" spans="1:50" ht="16.5" thickTop="1" thickBot="1">
      <c r="A37" s="36"/>
      <c r="B37" s="7" t="s">
        <v>68</v>
      </c>
      <c r="C37" s="18">
        <f>BTC!C37+'Gulf Mall'!C37</f>
        <v>0</v>
      </c>
      <c r="D37" s="47">
        <f t="shared" si="6"/>
        <v>0</v>
      </c>
      <c r="E37" s="18">
        <f>BTC!E37+'Gulf Mall'!E37</f>
        <v>0</v>
      </c>
      <c r="F37" s="47">
        <f t="shared" si="7"/>
        <v>0</v>
      </c>
      <c r="G37" s="18">
        <f>BTC!G37+'Gulf Mall'!G37</f>
        <v>0</v>
      </c>
      <c r="H37" s="47">
        <f t="shared" si="8"/>
        <v>0</v>
      </c>
      <c r="I37" s="18">
        <f>BTC!I37+'Gulf Mall'!I37</f>
        <v>0</v>
      </c>
      <c r="J37" s="47">
        <f t="shared" si="9"/>
        <v>0</v>
      </c>
      <c r="K37" s="18">
        <f>BTC!K37+'Gulf Mall'!K37</f>
        <v>0</v>
      </c>
      <c r="L37" s="47">
        <f t="shared" si="10"/>
        <v>0</v>
      </c>
      <c r="M37" s="18">
        <f>BTC!M37+'Gulf Mall'!M37</f>
        <v>0</v>
      </c>
      <c r="N37" s="47">
        <f t="shared" si="11"/>
        <v>0</v>
      </c>
      <c r="O37" s="18">
        <f>BTC!O37+'Gulf Mall'!O37</f>
        <v>0</v>
      </c>
      <c r="P37" s="47">
        <f t="shared" si="12"/>
        <v>0</v>
      </c>
      <c r="Q37" s="18">
        <f>BTC!Q37+'Gulf Mall'!Q37</f>
        <v>0</v>
      </c>
      <c r="R37" s="47">
        <f t="shared" si="13"/>
        <v>0</v>
      </c>
      <c r="S37" s="18">
        <f>BTC!S37+'Gulf Mall'!S37</f>
        <v>0</v>
      </c>
      <c r="T37" s="47">
        <f t="shared" si="14"/>
        <v>0</v>
      </c>
      <c r="U37" s="18">
        <f>BTC!U37+'Gulf Mall'!U37</f>
        <v>0</v>
      </c>
      <c r="V37" s="47">
        <f t="shared" si="15"/>
        <v>0</v>
      </c>
      <c r="W37" s="18">
        <f>BTC!W37+'Gulf Mall'!W37</f>
        <v>0</v>
      </c>
      <c r="X37" s="47">
        <f t="shared" si="16"/>
        <v>0</v>
      </c>
      <c r="Y37" s="18">
        <f>BTC!Y37+'Gulf Mall'!Y37</f>
        <v>0</v>
      </c>
      <c r="Z37" s="47">
        <f t="shared" si="17"/>
        <v>0</v>
      </c>
      <c r="AA37" s="61">
        <f>(AA16-AA36)</f>
        <v>0</v>
      </c>
      <c r="AB37" s="74">
        <f t="shared" si="14"/>
        <v>0</v>
      </c>
      <c r="AC37" s="24">
        <f t="shared" si="1"/>
        <v>0</v>
      </c>
      <c r="AD37" s="77">
        <f t="shared" si="14"/>
        <v>0</v>
      </c>
      <c r="AE37" s="44">
        <f t="shared" si="2"/>
        <v>0</v>
      </c>
      <c r="AF37" s="21">
        <f t="shared" si="3"/>
        <v>0</v>
      </c>
      <c r="AW37" s="44"/>
      <c r="AX37" s="44"/>
    </row>
    <row r="38" spans="1:50" ht="15.75" thickTop="1">
      <c r="A38" s="2">
        <v>6002</v>
      </c>
      <c r="B38" s="2" t="s">
        <v>45</v>
      </c>
      <c r="C38" s="16">
        <f>BTC!C38+'Gulf Mall'!C38</f>
        <v>0</v>
      </c>
      <c r="D38" s="28"/>
      <c r="E38" s="16">
        <f>BTC!E38+'Gulf Mall'!E38</f>
        <v>0</v>
      </c>
      <c r="F38" s="28"/>
      <c r="G38" s="16">
        <f>BTC!G38+'Gulf Mall'!G38</f>
        <v>0</v>
      </c>
      <c r="H38" s="28"/>
      <c r="I38" s="16">
        <f>BTC!I38+'Gulf Mall'!I38</f>
        <v>0</v>
      </c>
      <c r="J38" s="28"/>
      <c r="K38" s="16">
        <f>BTC!K38+'Gulf Mall'!K38</f>
        <v>0</v>
      </c>
      <c r="L38" s="28"/>
      <c r="M38" s="16">
        <f>BTC!M38+'Gulf Mall'!M38</f>
        <v>0</v>
      </c>
      <c r="N38" s="28"/>
      <c r="O38" s="16">
        <f>BTC!O38+'Gulf Mall'!O38</f>
        <v>0</v>
      </c>
      <c r="P38" s="28"/>
      <c r="Q38" s="16">
        <f>BTC!Q38+'Gulf Mall'!Q38</f>
        <v>0</v>
      </c>
      <c r="R38" s="28"/>
      <c r="S38" s="16">
        <f>BTC!S38+'Gulf Mall'!S38</f>
        <v>0</v>
      </c>
      <c r="T38" s="28"/>
      <c r="U38" s="16">
        <f>BTC!U38+'Gulf Mall'!U38</f>
        <v>0</v>
      </c>
      <c r="V38" s="28"/>
      <c r="W38" s="16">
        <f>BTC!W38+'Gulf Mall'!W38</f>
        <v>0</v>
      </c>
      <c r="X38" s="28"/>
      <c r="Y38" s="16">
        <f>BTC!Y38+'Gulf Mall'!Y38</f>
        <v>0</v>
      </c>
      <c r="Z38" s="28"/>
      <c r="AA38" s="59">
        <f t="shared" ref="AA38:AA40" si="19">C38+E38+G38+I38+K38+M38+O38+Q38+S38+U38+W38+Y38</f>
        <v>0</v>
      </c>
      <c r="AB38" s="60"/>
      <c r="AC38" s="67">
        <f t="shared" si="1"/>
        <v>0</v>
      </c>
      <c r="AD38" s="68"/>
      <c r="AE38" s="44">
        <f t="shared" si="2"/>
        <v>0</v>
      </c>
      <c r="AF38" s="21">
        <f t="shared" si="3"/>
        <v>0</v>
      </c>
      <c r="AW38" s="44"/>
      <c r="AX38" s="44"/>
    </row>
    <row r="39" spans="1:50">
      <c r="A39" s="2">
        <v>6003</v>
      </c>
      <c r="B39" s="2" t="s">
        <v>0</v>
      </c>
      <c r="C39" s="16">
        <f>BTC!C39+'Gulf Mall'!C39</f>
        <v>0</v>
      </c>
      <c r="D39" s="28">
        <f>C39/C$145</f>
        <v>0</v>
      </c>
      <c r="E39" s="16">
        <f>BTC!E39+'Gulf Mall'!E39</f>
        <v>0</v>
      </c>
      <c r="F39" s="28">
        <f>E39/E$145</f>
        <v>0</v>
      </c>
      <c r="G39" s="16">
        <f>BTC!G39+'Gulf Mall'!G39</f>
        <v>0</v>
      </c>
      <c r="H39" s="28">
        <f>G39/G$145</f>
        <v>0</v>
      </c>
      <c r="I39" s="16">
        <f>BTC!I39+'Gulf Mall'!I39</f>
        <v>0</v>
      </c>
      <c r="J39" s="28">
        <f>I39/I$145</f>
        <v>0</v>
      </c>
      <c r="K39" s="16">
        <f>BTC!K39+'Gulf Mall'!K39</f>
        <v>0</v>
      </c>
      <c r="L39" s="28">
        <f>K39/K$145</f>
        <v>0</v>
      </c>
      <c r="M39" s="16">
        <f>BTC!M39+'Gulf Mall'!M39</f>
        <v>0</v>
      </c>
      <c r="N39" s="28">
        <f>M39/M$145</f>
        <v>0</v>
      </c>
      <c r="O39" s="16">
        <f>BTC!O39+'Gulf Mall'!O39</f>
        <v>0</v>
      </c>
      <c r="P39" s="28">
        <f>O39/O$145</f>
        <v>0</v>
      </c>
      <c r="Q39" s="16">
        <f>BTC!Q39+'Gulf Mall'!Q39</f>
        <v>0</v>
      </c>
      <c r="R39" s="28">
        <f>Q39/Q$145</f>
        <v>0</v>
      </c>
      <c r="S39" s="16">
        <f>BTC!S39+'Gulf Mall'!S39</f>
        <v>0</v>
      </c>
      <c r="T39" s="28">
        <f>S39/S$145</f>
        <v>0</v>
      </c>
      <c r="U39" s="16">
        <f>BTC!U39+'Gulf Mall'!U39</f>
        <v>0</v>
      </c>
      <c r="V39" s="28">
        <f>U39/U$145</f>
        <v>0</v>
      </c>
      <c r="W39" s="16">
        <f>BTC!W39+'Gulf Mall'!W39</f>
        <v>0</v>
      </c>
      <c r="X39" s="28">
        <f>W39/W$145</f>
        <v>0</v>
      </c>
      <c r="Y39" s="16">
        <f>BTC!Y39+'Gulf Mall'!Y39</f>
        <v>0</v>
      </c>
      <c r="Z39" s="28">
        <f>Y39/Y$145</f>
        <v>0</v>
      </c>
      <c r="AA39" s="59">
        <f t="shared" si="19"/>
        <v>0</v>
      </c>
      <c r="AB39" s="60">
        <f>AA39/AA$145</f>
        <v>0</v>
      </c>
      <c r="AC39" s="67">
        <f t="shared" si="1"/>
        <v>0</v>
      </c>
      <c r="AD39" s="68">
        <f>AC39/AC$145</f>
        <v>0</v>
      </c>
      <c r="AE39" s="44">
        <f t="shared" si="2"/>
        <v>0</v>
      </c>
      <c r="AF39" s="21">
        <f t="shared" si="3"/>
        <v>0</v>
      </c>
      <c r="AG39" s="113">
        <v>36500</v>
      </c>
      <c r="AH39" s="1" t="s">
        <v>137</v>
      </c>
      <c r="AW39" s="44"/>
      <c r="AX39" s="44"/>
    </row>
    <row r="40" spans="1:50">
      <c r="A40" s="2">
        <v>6004</v>
      </c>
      <c r="B40" s="2" t="s">
        <v>1</v>
      </c>
      <c r="C40" s="16">
        <f>BTC!C40+'Gulf Mall'!C40</f>
        <v>0</v>
      </c>
      <c r="D40" s="28">
        <f t="shared" ref="D40:R42" si="20">C40/C$145</f>
        <v>0</v>
      </c>
      <c r="E40" s="16">
        <f>BTC!E40+'Gulf Mall'!E40</f>
        <v>0</v>
      </c>
      <c r="F40" s="28"/>
      <c r="G40" s="16">
        <f>BTC!G40+'Gulf Mall'!G40</f>
        <v>0</v>
      </c>
      <c r="H40" s="28"/>
      <c r="I40" s="16">
        <f>BTC!I40+'Gulf Mall'!I40</f>
        <v>0</v>
      </c>
      <c r="J40" s="28"/>
      <c r="K40" s="16">
        <f>BTC!K40+'Gulf Mall'!K40</f>
        <v>0</v>
      </c>
      <c r="L40" s="28"/>
      <c r="M40" s="16">
        <f>BTC!M40+'Gulf Mall'!M40</f>
        <v>0</v>
      </c>
      <c r="N40" s="28"/>
      <c r="O40" s="16">
        <f>BTC!O40+'Gulf Mall'!O40</f>
        <v>0</v>
      </c>
      <c r="P40" s="28"/>
      <c r="Q40" s="16">
        <f>BTC!Q40+'Gulf Mall'!Q40</f>
        <v>0</v>
      </c>
      <c r="R40" s="28"/>
      <c r="S40" s="16">
        <f>BTC!S40+'Gulf Mall'!S40</f>
        <v>0</v>
      </c>
      <c r="T40" s="28"/>
      <c r="U40" s="16">
        <f>BTC!U40+'Gulf Mall'!U40</f>
        <v>0</v>
      </c>
      <c r="V40" s="28"/>
      <c r="W40" s="16">
        <f>BTC!W40+'Gulf Mall'!W40</f>
        <v>0</v>
      </c>
      <c r="X40" s="28"/>
      <c r="Y40" s="16">
        <f>BTC!Y40+'Gulf Mall'!Y40</f>
        <v>0</v>
      </c>
      <c r="Z40" s="28"/>
      <c r="AA40" s="59">
        <f t="shared" si="19"/>
        <v>0</v>
      </c>
      <c r="AB40" s="60"/>
      <c r="AC40" s="67">
        <f t="shared" si="1"/>
        <v>0</v>
      </c>
      <c r="AD40" s="68"/>
      <c r="AE40" s="44">
        <f t="shared" si="2"/>
        <v>0</v>
      </c>
      <c r="AF40" s="21">
        <f t="shared" si="3"/>
        <v>0</v>
      </c>
      <c r="AW40" s="44"/>
      <c r="AX40" s="44"/>
    </row>
    <row r="41" spans="1:50" ht="15.75" thickBot="1">
      <c r="A41" s="37">
        <v>6099</v>
      </c>
      <c r="B41" s="37" t="s">
        <v>101</v>
      </c>
      <c r="C41" s="38">
        <f>BTC!C41+'Gulf Mall'!C41</f>
        <v>0</v>
      </c>
      <c r="D41" s="54">
        <f t="shared" si="20"/>
        <v>0</v>
      </c>
      <c r="E41" s="38">
        <f>BTC!E41+'Gulf Mall'!E41</f>
        <v>0</v>
      </c>
      <c r="F41" s="54">
        <f>E41/E$145</f>
        <v>0</v>
      </c>
      <c r="G41" s="38">
        <f>BTC!G41+'Gulf Mall'!G41</f>
        <v>0</v>
      </c>
      <c r="H41" s="54">
        <f>G41/G$145</f>
        <v>0</v>
      </c>
      <c r="I41" s="38">
        <f>BTC!I41+'Gulf Mall'!I41</f>
        <v>0</v>
      </c>
      <c r="J41" s="54">
        <f>I41/I$145</f>
        <v>0</v>
      </c>
      <c r="K41" s="38">
        <f>BTC!K41+'Gulf Mall'!K41</f>
        <v>0</v>
      </c>
      <c r="L41" s="54">
        <f>K41/K$145</f>
        <v>0</v>
      </c>
      <c r="M41" s="38">
        <f>BTC!M41+'Gulf Mall'!M41</f>
        <v>0</v>
      </c>
      <c r="N41" s="54">
        <f>M41/M$145</f>
        <v>0</v>
      </c>
      <c r="O41" s="38">
        <f>BTC!O41+'Gulf Mall'!O41</f>
        <v>0</v>
      </c>
      <c r="P41" s="54">
        <f>O41/O$145</f>
        <v>0</v>
      </c>
      <c r="Q41" s="38">
        <f>BTC!Q41+'Gulf Mall'!Q41</f>
        <v>0</v>
      </c>
      <c r="R41" s="54">
        <f>Q41/Q$145</f>
        <v>0</v>
      </c>
      <c r="S41" s="38">
        <f>BTC!S41+'Gulf Mall'!S41</f>
        <v>0</v>
      </c>
      <c r="T41" s="54">
        <f>S41/S$145</f>
        <v>0</v>
      </c>
      <c r="U41" s="38">
        <f>BTC!U41+'Gulf Mall'!U41</f>
        <v>0</v>
      </c>
      <c r="V41" s="54">
        <f>U41/U$145</f>
        <v>0</v>
      </c>
      <c r="W41" s="38">
        <f>BTC!W41+'Gulf Mall'!W41</f>
        <v>0</v>
      </c>
      <c r="X41" s="54">
        <f>W41/W$145</f>
        <v>0</v>
      </c>
      <c r="Y41" s="38">
        <f>BTC!Y41+'Gulf Mall'!Y41</f>
        <v>0</v>
      </c>
      <c r="Z41" s="54">
        <f>Y41/Y$145</f>
        <v>0</v>
      </c>
      <c r="AA41" s="61">
        <f>SUM(AA38:AA40)</f>
        <v>0</v>
      </c>
      <c r="AB41" s="74">
        <f>AA41/AA$145</f>
        <v>0</v>
      </c>
      <c r="AC41" s="24">
        <f t="shared" si="1"/>
        <v>0</v>
      </c>
      <c r="AD41" s="77">
        <f>AC41/AC$145</f>
        <v>0</v>
      </c>
      <c r="AE41" s="44">
        <f t="shared" si="2"/>
        <v>0</v>
      </c>
      <c r="AF41" s="21">
        <f t="shared" si="3"/>
        <v>0</v>
      </c>
      <c r="AW41" s="44"/>
      <c r="AX41" s="44"/>
    </row>
    <row r="42" spans="1:50" ht="15.75" thickTop="1">
      <c r="A42" s="2">
        <v>6101</v>
      </c>
      <c r="B42" s="2" t="s">
        <v>2</v>
      </c>
      <c r="C42" s="16">
        <f>BTC!C42+'Gulf Mall'!C42</f>
        <v>25704</v>
      </c>
      <c r="D42" s="28">
        <f t="shared" si="20"/>
        <v>-164.07012390843909</v>
      </c>
      <c r="E42" s="16">
        <f>BTC!E42+'Gulf Mall'!E42</f>
        <v>25704</v>
      </c>
      <c r="F42" s="28">
        <f t="shared" si="20"/>
        <v>-164.07012390843909</v>
      </c>
      <c r="G42" s="16">
        <f>BTC!G42+'Gulf Mall'!G42</f>
        <v>25704</v>
      </c>
      <c r="H42" s="28">
        <f t="shared" si="20"/>
        <v>-164.07012390843909</v>
      </c>
      <c r="I42" s="16">
        <f>BTC!I42+'Gulf Mall'!I42</f>
        <v>25704</v>
      </c>
      <c r="J42" s="28">
        <f t="shared" si="20"/>
        <v>-164.07012390843909</v>
      </c>
      <c r="K42" s="16">
        <f>BTC!K42+'Gulf Mall'!K42</f>
        <v>25704</v>
      </c>
      <c r="L42" s="28">
        <f t="shared" si="20"/>
        <v>-164.07012390843909</v>
      </c>
      <c r="M42" s="16">
        <f>BTC!M42+'Gulf Mall'!M42</f>
        <v>25704</v>
      </c>
      <c r="N42" s="28">
        <f t="shared" si="20"/>
        <v>8.216510603324517</v>
      </c>
      <c r="O42" s="16">
        <f>BTC!O42+'Gulf Mall'!O42</f>
        <v>25704</v>
      </c>
      <c r="P42" s="28">
        <f t="shared" si="20"/>
        <v>-164.07012390843909</v>
      </c>
      <c r="Q42" s="16">
        <f>BTC!Q42+'Gulf Mall'!Q42</f>
        <v>25704</v>
      </c>
      <c r="R42" s="28">
        <f t="shared" si="20"/>
        <v>-164.07012390843909</v>
      </c>
      <c r="S42" s="16">
        <f>BTC!S42+'Gulf Mall'!S42</f>
        <v>25704</v>
      </c>
      <c r="T42" s="28">
        <f t="shared" ref="T42:AD42" si="21">S42/S$145</f>
        <v>-164.07012390843909</v>
      </c>
      <c r="U42" s="16">
        <f>BTC!U42+'Gulf Mall'!U42</f>
        <v>25704</v>
      </c>
      <c r="V42" s="28">
        <f t="shared" si="21"/>
        <v>-164.07012390843909</v>
      </c>
      <c r="W42" s="16">
        <f>BTC!W42+'Gulf Mall'!W42</f>
        <v>25704</v>
      </c>
      <c r="X42" s="28">
        <f t="shared" si="21"/>
        <v>-164.07012390843909</v>
      </c>
      <c r="Y42" s="16">
        <f>BTC!Y42+'Gulf Mall'!Y42</f>
        <v>25704</v>
      </c>
      <c r="Z42" s="28">
        <f t="shared" si="21"/>
        <v>-164.07012390843909</v>
      </c>
      <c r="AA42" s="59">
        <f t="shared" ref="AA42" si="22">C42+E42+G42+I42+K42+M42+O42+Q42+S42+U42+W42+Y42</f>
        <v>308448</v>
      </c>
      <c r="AB42" s="60">
        <f t="shared" si="21"/>
        <v>219.53229278631923</v>
      </c>
      <c r="AC42" s="67">
        <f t="shared" si="1"/>
        <v>25704</v>
      </c>
      <c r="AD42" s="68">
        <f t="shared" si="21"/>
        <v>219.53229278631926</v>
      </c>
      <c r="AE42" s="44">
        <f t="shared" si="2"/>
        <v>308448</v>
      </c>
      <c r="AF42" s="21">
        <f t="shared" si="3"/>
        <v>0</v>
      </c>
      <c r="AG42" s="113"/>
      <c r="AJ42" s="1" t="s">
        <v>152</v>
      </c>
      <c r="AW42" s="44"/>
      <c r="AX42" s="44"/>
    </row>
    <row r="43" spans="1:50">
      <c r="A43" s="82">
        <v>6102</v>
      </c>
      <c r="B43" s="2" t="s">
        <v>3</v>
      </c>
      <c r="C43" s="16">
        <f>BTC!C43+'Gulf Mall'!C43</f>
        <v>0</v>
      </c>
      <c r="D43" s="28">
        <f t="shared" ref="D43:D75" si="23">C43/C$145</f>
        <v>0</v>
      </c>
      <c r="E43" s="16">
        <f>BTC!E43+'Gulf Mall'!E43</f>
        <v>0</v>
      </c>
      <c r="F43" s="28">
        <f t="shared" ref="F43:F75" si="24">E43/E$145</f>
        <v>0</v>
      </c>
      <c r="G43" s="16">
        <f>BTC!G43+'Gulf Mall'!G43</f>
        <v>0</v>
      </c>
      <c r="H43" s="28">
        <f t="shared" ref="H43:H75" si="25">G43/G$145</f>
        <v>0</v>
      </c>
      <c r="I43" s="16">
        <f>BTC!I43+'Gulf Mall'!I43</f>
        <v>0</v>
      </c>
      <c r="J43" s="28">
        <f t="shared" ref="J43:J75" si="26">I43/I$145</f>
        <v>0</v>
      </c>
      <c r="K43" s="16">
        <f>BTC!K43+'Gulf Mall'!K43</f>
        <v>0</v>
      </c>
      <c r="L43" s="28">
        <f t="shared" ref="L43:L75" si="27">K43/K$145</f>
        <v>0</v>
      </c>
      <c r="M43" s="16">
        <f>BTC!M43+'Gulf Mall'!M43</f>
        <v>0</v>
      </c>
      <c r="N43" s="28">
        <f t="shared" ref="N43:N75" si="28">M43/M$145</f>
        <v>0</v>
      </c>
      <c r="O43" s="16">
        <f>BTC!O43+'Gulf Mall'!O43</f>
        <v>0</v>
      </c>
      <c r="P43" s="28">
        <f t="shared" ref="P43:P75" si="29">O43/O$145</f>
        <v>0</v>
      </c>
      <c r="Q43" s="16">
        <f>BTC!Q43+'Gulf Mall'!Q43</f>
        <v>0</v>
      </c>
      <c r="R43" s="28">
        <f t="shared" ref="R43:R75" si="30">Q43/Q$145</f>
        <v>0</v>
      </c>
      <c r="S43" s="16">
        <f>BTC!S43+'Gulf Mall'!S43</f>
        <v>0</v>
      </c>
      <c r="T43" s="28">
        <f t="shared" ref="T43:T75" si="31">S43/S$145</f>
        <v>0</v>
      </c>
      <c r="U43" s="16">
        <f>BTC!U43+'Gulf Mall'!U43</f>
        <v>0</v>
      </c>
      <c r="V43" s="28">
        <f t="shared" ref="V43:V75" si="32">U43/U$145</f>
        <v>0</v>
      </c>
      <c r="W43" s="16">
        <f>BTC!W43+'Gulf Mall'!W43</f>
        <v>0</v>
      </c>
      <c r="X43" s="28">
        <f t="shared" ref="X43:X75" si="33">W43/W$145</f>
        <v>0</v>
      </c>
      <c r="Y43" s="16">
        <f>BTC!Y43+'Gulf Mall'!Y43</f>
        <v>0</v>
      </c>
      <c r="Z43" s="28">
        <f t="shared" ref="Z43:Z75" si="34">Y43/Y$145</f>
        <v>0</v>
      </c>
      <c r="AA43" s="59">
        <f t="shared" ref="AA43:AA75" si="35">C43+E43+G43+I43+K43+M43+O43+Q43+S43+U43+W43+Y43</f>
        <v>0</v>
      </c>
      <c r="AB43" s="60">
        <f t="shared" ref="AB43:AB75" si="36">AA43/AA$145</f>
        <v>0</v>
      </c>
      <c r="AC43" s="67">
        <f t="shared" ref="AC43:AC75" si="37">AA43/12</f>
        <v>0</v>
      </c>
      <c r="AD43" s="68">
        <f t="shared" ref="AD43:AD75" si="38">AC43/AC$145</f>
        <v>0</v>
      </c>
      <c r="AE43" s="44">
        <f t="shared" si="2"/>
        <v>0</v>
      </c>
      <c r="AF43" s="21">
        <f t="shared" si="3"/>
        <v>0</v>
      </c>
      <c r="AG43" s="113"/>
      <c r="AW43" s="44"/>
      <c r="AX43" s="44"/>
    </row>
    <row r="44" spans="1:50">
      <c r="A44" s="2">
        <v>6103</v>
      </c>
      <c r="B44" s="2" t="s">
        <v>4</v>
      </c>
      <c r="C44" s="16">
        <f>BTC!C44+'Gulf Mall'!C44</f>
        <v>0</v>
      </c>
      <c r="D44" s="28">
        <f t="shared" si="23"/>
        <v>0</v>
      </c>
      <c r="E44" s="16">
        <f>BTC!E44+'Gulf Mall'!E44</f>
        <v>0</v>
      </c>
      <c r="F44" s="28">
        <f t="shared" si="24"/>
        <v>0</v>
      </c>
      <c r="G44" s="16">
        <f>BTC!G44+'Gulf Mall'!G44</f>
        <v>0</v>
      </c>
      <c r="H44" s="28">
        <f t="shared" si="25"/>
        <v>0</v>
      </c>
      <c r="I44" s="16">
        <f>BTC!I44+'Gulf Mall'!I44</f>
        <v>0</v>
      </c>
      <c r="J44" s="28">
        <f t="shared" si="26"/>
        <v>0</v>
      </c>
      <c r="K44" s="16">
        <f>BTC!K44+'Gulf Mall'!K44</f>
        <v>0</v>
      </c>
      <c r="L44" s="28">
        <f t="shared" si="27"/>
        <v>0</v>
      </c>
      <c r="M44" s="16">
        <f>BTC!M44+'Gulf Mall'!M44</f>
        <v>0</v>
      </c>
      <c r="N44" s="28">
        <f t="shared" si="28"/>
        <v>0</v>
      </c>
      <c r="O44" s="16">
        <f>BTC!O44+'Gulf Mall'!O44</f>
        <v>0</v>
      </c>
      <c r="P44" s="28">
        <f t="shared" si="29"/>
        <v>0</v>
      </c>
      <c r="Q44" s="16">
        <f>BTC!Q44+'Gulf Mall'!Q44</f>
        <v>0</v>
      </c>
      <c r="R44" s="28">
        <f t="shared" si="30"/>
        <v>0</v>
      </c>
      <c r="S44" s="16">
        <f>BTC!S44+'Gulf Mall'!S44</f>
        <v>0</v>
      </c>
      <c r="T44" s="28">
        <f t="shared" si="31"/>
        <v>0</v>
      </c>
      <c r="U44" s="16">
        <f>BTC!U44+'Gulf Mall'!U44</f>
        <v>0</v>
      </c>
      <c r="V44" s="28">
        <f t="shared" si="32"/>
        <v>0</v>
      </c>
      <c r="W44" s="16">
        <f>BTC!W44+'Gulf Mall'!W44</f>
        <v>0</v>
      </c>
      <c r="X44" s="28">
        <f t="shared" si="33"/>
        <v>0</v>
      </c>
      <c r="Y44" s="16">
        <f>BTC!Y44+'Gulf Mall'!Y44</f>
        <v>0</v>
      </c>
      <c r="Z44" s="28">
        <f t="shared" si="34"/>
        <v>0</v>
      </c>
      <c r="AA44" s="59">
        <f t="shared" si="35"/>
        <v>0</v>
      </c>
      <c r="AB44" s="60">
        <f t="shared" si="36"/>
        <v>0</v>
      </c>
      <c r="AC44" s="67">
        <f t="shared" si="37"/>
        <v>0</v>
      </c>
      <c r="AD44" s="68">
        <f t="shared" si="38"/>
        <v>0</v>
      </c>
      <c r="AE44" s="44">
        <f t="shared" si="2"/>
        <v>0</v>
      </c>
      <c r="AF44" s="21">
        <f t="shared" si="3"/>
        <v>0</v>
      </c>
      <c r="AG44" s="113"/>
      <c r="AW44" s="44"/>
      <c r="AX44" s="44"/>
    </row>
    <row r="45" spans="1:50">
      <c r="A45" s="2">
        <v>6104</v>
      </c>
      <c r="B45" s="2" t="s">
        <v>5</v>
      </c>
      <c r="C45" s="16">
        <f>BTC!C45+'Gulf Mall'!C45</f>
        <v>11000</v>
      </c>
      <c r="D45" s="28">
        <f t="shared" si="23"/>
        <v>-70.213638460660988</v>
      </c>
      <c r="E45" s="16">
        <f>BTC!E45+'Gulf Mall'!E45</f>
        <v>11000</v>
      </c>
      <c r="F45" s="28">
        <f t="shared" si="24"/>
        <v>-70.213638460660988</v>
      </c>
      <c r="G45" s="16">
        <f>BTC!G45+'Gulf Mall'!G45</f>
        <v>11000</v>
      </c>
      <c r="H45" s="28">
        <f t="shared" si="25"/>
        <v>-70.213638460660988</v>
      </c>
      <c r="I45" s="16">
        <f>BTC!I45+'Gulf Mall'!I45</f>
        <v>11000</v>
      </c>
      <c r="J45" s="28">
        <f t="shared" si="26"/>
        <v>-70.213638460660988</v>
      </c>
      <c r="K45" s="16">
        <f>BTC!K45+'Gulf Mall'!K45</f>
        <v>11000</v>
      </c>
      <c r="L45" s="28">
        <f t="shared" si="27"/>
        <v>-70.213638460660988</v>
      </c>
      <c r="M45" s="16">
        <f>BTC!M45+'Gulf Mall'!M45</f>
        <v>11000</v>
      </c>
      <c r="N45" s="28">
        <f t="shared" si="28"/>
        <v>3.5162471458360445</v>
      </c>
      <c r="O45" s="16">
        <f>BTC!O45+'Gulf Mall'!O45</f>
        <v>11000</v>
      </c>
      <c r="P45" s="28">
        <f t="shared" si="29"/>
        <v>-70.213638460660988</v>
      </c>
      <c r="Q45" s="16">
        <f>BTC!Q45+'Gulf Mall'!Q45</f>
        <v>11000</v>
      </c>
      <c r="R45" s="28">
        <f t="shared" si="30"/>
        <v>-70.213638460660988</v>
      </c>
      <c r="S45" s="16">
        <f>BTC!S45+'Gulf Mall'!S45</f>
        <v>11000</v>
      </c>
      <c r="T45" s="28">
        <f t="shared" si="31"/>
        <v>-70.213638460660988</v>
      </c>
      <c r="U45" s="16">
        <f>BTC!U45+'Gulf Mall'!U45</f>
        <v>11000</v>
      </c>
      <c r="V45" s="28">
        <f t="shared" si="32"/>
        <v>-70.213638460660988</v>
      </c>
      <c r="W45" s="16">
        <f>BTC!W45+'Gulf Mall'!W45</f>
        <v>11000</v>
      </c>
      <c r="X45" s="28">
        <f t="shared" si="33"/>
        <v>-70.213638460660988</v>
      </c>
      <c r="Y45" s="16">
        <f>BTC!Y45+'Gulf Mall'!Y45</f>
        <v>11000</v>
      </c>
      <c r="Z45" s="28">
        <f t="shared" si="34"/>
        <v>-70.213638460660988</v>
      </c>
      <c r="AA45" s="59">
        <f t="shared" si="35"/>
        <v>132000</v>
      </c>
      <c r="AB45" s="60">
        <f t="shared" si="36"/>
        <v>93.948615804914084</v>
      </c>
      <c r="AC45" s="67">
        <f t="shared" si="37"/>
        <v>11000</v>
      </c>
      <c r="AD45" s="68">
        <f t="shared" si="38"/>
        <v>93.948615804914084</v>
      </c>
      <c r="AE45" s="44">
        <f t="shared" si="2"/>
        <v>132000</v>
      </c>
      <c r="AF45" s="21">
        <f t="shared" si="3"/>
        <v>0</v>
      </c>
      <c r="AG45" s="113">
        <v>10500</v>
      </c>
      <c r="AW45" s="44"/>
      <c r="AX45" s="44"/>
    </row>
    <row r="46" spans="1:50">
      <c r="A46" s="2">
        <v>6105</v>
      </c>
      <c r="B46" s="2" t="s">
        <v>39</v>
      </c>
      <c r="C46" s="16">
        <f>BTC!C46+'Gulf Mall'!C46</f>
        <v>0</v>
      </c>
      <c r="D46" s="28">
        <f t="shared" si="23"/>
        <v>0</v>
      </c>
      <c r="E46" s="16">
        <f>BTC!E46+'Gulf Mall'!E46</f>
        <v>0</v>
      </c>
      <c r="F46" s="28">
        <f t="shared" si="24"/>
        <v>0</v>
      </c>
      <c r="G46" s="16">
        <f>BTC!G46+'Gulf Mall'!G46</f>
        <v>0</v>
      </c>
      <c r="H46" s="28">
        <f t="shared" si="25"/>
        <v>0</v>
      </c>
      <c r="I46" s="16">
        <f>BTC!I46+'Gulf Mall'!I46</f>
        <v>0</v>
      </c>
      <c r="J46" s="28">
        <f t="shared" si="26"/>
        <v>0</v>
      </c>
      <c r="K46" s="16">
        <f>BTC!K46+'Gulf Mall'!K46</f>
        <v>0</v>
      </c>
      <c r="L46" s="28">
        <f t="shared" si="27"/>
        <v>0</v>
      </c>
      <c r="M46" s="16">
        <f>BTC!M46+'Gulf Mall'!M46</f>
        <v>0</v>
      </c>
      <c r="N46" s="28">
        <f t="shared" si="28"/>
        <v>0</v>
      </c>
      <c r="O46" s="16">
        <f>BTC!O46+'Gulf Mall'!O46</f>
        <v>0</v>
      </c>
      <c r="P46" s="28">
        <f t="shared" si="29"/>
        <v>0</v>
      </c>
      <c r="Q46" s="16">
        <f>BTC!Q46+'Gulf Mall'!Q46</f>
        <v>0</v>
      </c>
      <c r="R46" s="28">
        <f t="shared" si="30"/>
        <v>0</v>
      </c>
      <c r="S46" s="16">
        <f>BTC!S46+'Gulf Mall'!S46</f>
        <v>0</v>
      </c>
      <c r="T46" s="28">
        <f t="shared" si="31"/>
        <v>0</v>
      </c>
      <c r="U46" s="16">
        <f>BTC!U46+'Gulf Mall'!U46</f>
        <v>0</v>
      </c>
      <c r="V46" s="28">
        <f t="shared" si="32"/>
        <v>0</v>
      </c>
      <c r="W46" s="16">
        <f>BTC!W46+'Gulf Mall'!W46</f>
        <v>0</v>
      </c>
      <c r="X46" s="28">
        <f t="shared" si="33"/>
        <v>0</v>
      </c>
      <c r="Y46" s="16">
        <f>BTC!Y46+'Gulf Mall'!Y46</f>
        <v>0</v>
      </c>
      <c r="Z46" s="28">
        <f t="shared" si="34"/>
        <v>0</v>
      </c>
      <c r="AA46" s="59">
        <f t="shared" si="35"/>
        <v>0</v>
      </c>
      <c r="AB46" s="60">
        <f t="shared" si="36"/>
        <v>0</v>
      </c>
      <c r="AC46" s="67">
        <f t="shared" si="37"/>
        <v>0</v>
      </c>
      <c r="AD46" s="68">
        <f t="shared" si="38"/>
        <v>0</v>
      </c>
      <c r="AE46" s="44">
        <f t="shared" si="2"/>
        <v>0</v>
      </c>
      <c r="AF46" s="21">
        <f t="shared" si="3"/>
        <v>0</v>
      </c>
      <c r="AW46" s="44"/>
      <c r="AX46" s="44"/>
    </row>
    <row r="47" spans="1:50">
      <c r="A47" s="2">
        <v>6106</v>
      </c>
      <c r="B47" s="2" t="s">
        <v>6</v>
      </c>
      <c r="C47" s="16">
        <f>BTC!C47+'Gulf Mall'!C47</f>
        <v>18000</v>
      </c>
      <c r="D47" s="28">
        <f t="shared" si="23"/>
        <v>-114.89504475380889</v>
      </c>
      <c r="E47" s="16">
        <f>BTC!E47+'Gulf Mall'!E47</f>
        <v>18000</v>
      </c>
      <c r="F47" s="28">
        <f t="shared" si="24"/>
        <v>-114.89504475380889</v>
      </c>
      <c r="G47" s="16">
        <f>BTC!G47+'Gulf Mall'!G47</f>
        <v>18000</v>
      </c>
      <c r="H47" s="28">
        <f t="shared" si="25"/>
        <v>-114.89504475380889</v>
      </c>
      <c r="I47" s="16">
        <f>BTC!I47+'Gulf Mall'!I47</f>
        <v>18000</v>
      </c>
      <c r="J47" s="28">
        <f t="shared" si="26"/>
        <v>-114.89504475380889</v>
      </c>
      <c r="K47" s="16">
        <f>BTC!K47+'Gulf Mall'!K47</f>
        <v>18000</v>
      </c>
      <c r="L47" s="28">
        <f t="shared" si="27"/>
        <v>-114.89504475380889</v>
      </c>
      <c r="M47" s="16">
        <f>BTC!M47+'Gulf Mall'!M47</f>
        <v>18000</v>
      </c>
      <c r="N47" s="28">
        <f t="shared" si="28"/>
        <v>5.7538589659135271</v>
      </c>
      <c r="O47" s="16">
        <f>BTC!O47+'Gulf Mall'!O47</f>
        <v>18000</v>
      </c>
      <c r="P47" s="28">
        <f t="shared" si="29"/>
        <v>-114.89504475380889</v>
      </c>
      <c r="Q47" s="16">
        <f>BTC!Q47+'Gulf Mall'!Q47</f>
        <v>18000</v>
      </c>
      <c r="R47" s="28">
        <f t="shared" si="30"/>
        <v>-114.89504475380889</v>
      </c>
      <c r="S47" s="16">
        <f>BTC!S47+'Gulf Mall'!S47</f>
        <v>18000</v>
      </c>
      <c r="T47" s="28">
        <f t="shared" si="31"/>
        <v>-114.89504475380889</v>
      </c>
      <c r="U47" s="16">
        <f>BTC!U47+'Gulf Mall'!U47</f>
        <v>18000</v>
      </c>
      <c r="V47" s="28">
        <f t="shared" si="32"/>
        <v>-114.89504475380889</v>
      </c>
      <c r="W47" s="16">
        <f>BTC!W47+'Gulf Mall'!W47</f>
        <v>18000</v>
      </c>
      <c r="X47" s="28">
        <f t="shared" si="33"/>
        <v>-114.89504475380889</v>
      </c>
      <c r="Y47" s="16">
        <f>BTC!Y47+'Gulf Mall'!Y47</f>
        <v>18000</v>
      </c>
      <c r="Z47" s="28">
        <f t="shared" si="34"/>
        <v>-114.89504475380889</v>
      </c>
      <c r="AA47" s="59">
        <f t="shared" si="35"/>
        <v>216000</v>
      </c>
      <c r="AB47" s="60">
        <f t="shared" si="36"/>
        <v>153.7340985898594</v>
      </c>
      <c r="AC47" s="67">
        <f t="shared" si="37"/>
        <v>18000</v>
      </c>
      <c r="AD47" s="68">
        <f t="shared" si="38"/>
        <v>153.73409858985943</v>
      </c>
      <c r="AE47" s="44">
        <f t="shared" si="2"/>
        <v>216000</v>
      </c>
      <c r="AF47" s="21">
        <f t="shared" si="3"/>
        <v>0</v>
      </c>
      <c r="AG47" s="113">
        <v>11000</v>
      </c>
      <c r="AH47" s="104" t="s">
        <v>219</v>
      </c>
      <c r="AI47" s="102"/>
      <c r="AW47" s="44"/>
      <c r="AX47" s="44"/>
    </row>
    <row r="48" spans="1:50">
      <c r="A48" s="2">
        <v>6107</v>
      </c>
      <c r="B48" s="2" t="s">
        <v>7</v>
      </c>
      <c r="C48" s="16">
        <f>BTC!C48+'Gulf Mall'!C48</f>
        <v>7600</v>
      </c>
      <c r="D48" s="28">
        <f t="shared" si="23"/>
        <v>-48.51124111827486</v>
      </c>
      <c r="E48" s="16">
        <f>BTC!E48+'Gulf Mall'!E48</f>
        <v>7600</v>
      </c>
      <c r="F48" s="28">
        <f t="shared" si="24"/>
        <v>-48.51124111827486</v>
      </c>
      <c r="G48" s="16">
        <f>BTC!G48+'Gulf Mall'!G48</f>
        <v>7600</v>
      </c>
      <c r="H48" s="28">
        <f t="shared" si="25"/>
        <v>-48.51124111827486</v>
      </c>
      <c r="I48" s="16">
        <f>BTC!I48+'Gulf Mall'!I48</f>
        <v>7600</v>
      </c>
      <c r="J48" s="28">
        <f t="shared" si="26"/>
        <v>-48.51124111827486</v>
      </c>
      <c r="K48" s="16">
        <f>BTC!K48+'Gulf Mall'!K48</f>
        <v>7600</v>
      </c>
      <c r="L48" s="28">
        <f t="shared" si="27"/>
        <v>-48.51124111827486</v>
      </c>
      <c r="M48" s="16">
        <f>BTC!M48+'Gulf Mall'!M48</f>
        <v>7600</v>
      </c>
      <c r="N48" s="28">
        <f t="shared" si="28"/>
        <v>2.4294071189412669</v>
      </c>
      <c r="O48" s="16">
        <f>BTC!O48+'Gulf Mall'!O48</f>
        <v>7600</v>
      </c>
      <c r="P48" s="28">
        <f t="shared" si="29"/>
        <v>-48.51124111827486</v>
      </c>
      <c r="Q48" s="16">
        <f>BTC!Q48+'Gulf Mall'!Q48</f>
        <v>7600</v>
      </c>
      <c r="R48" s="28">
        <f t="shared" si="30"/>
        <v>-48.51124111827486</v>
      </c>
      <c r="S48" s="16">
        <f>BTC!S48+'Gulf Mall'!S48</f>
        <v>7600</v>
      </c>
      <c r="T48" s="28">
        <f t="shared" si="31"/>
        <v>-48.51124111827486</v>
      </c>
      <c r="U48" s="16">
        <f>BTC!U48+'Gulf Mall'!U48</f>
        <v>7600</v>
      </c>
      <c r="V48" s="28">
        <f t="shared" si="32"/>
        <v>-48.51124111827486</v>
      </c>
      <c r="W48" s="16">
        <f>BTC!W48+'Gulf Mall'!W48</f>
        <v>7600</v>
      </c>
      <c r="X48" s="28">
        <f t="shared" si="33"/>
        <v>-48.51124111827486</v>
      </c>
      <c r="Y48" s="16">
        <f>BTC!Y48+'Gulf Mall'!Y48</f>
        <v>7600</v>
      </c>
      <c r="Z48" s="28">
        <f t="shared" si="34"/>
        <v>-48.51124111827486</v>
      </c>
      <c r="AA48" s="59">
        <f t="shared" si="35"/>
        <v>91200</v>
      </c>
      <c r="AB48" s="60">
        <f t="shared" si="36"/>
        <v>64.909952737940642</v>
      </c>
      <c r="AC48" s="67">
        <f t="shared" si="37"/>
        <v>7600</v>
      </c>
      <c r="AD48" s="68">
        <f t="shared" si="38"/>
        <v>64.909952737940642</v>
      </c>
      <c r="AE48" s="44">
        <f t="shared" si="2"/>
        <v>91200</v>
      </c>
      <c r="AF48" s="21">
        <f t="shared" si="3"/>
        <v>0</v>
      </c>
      <c r="AG48" s="113">
        <v>5250</v>
      </c>
      <c r="AH48" s="104" t="s">
        <v>219</v>
      </c>
      <c r="AI48" s="102"/>
      <c r="AW48" s="44"/>
      <c r="AX48" s="44"/>
    </row>
    <row r="49" spans="1:50">
      <c r="A49" s="2">
        <v>6108</v>
      </c>
      <c r="B49" s="2" t="s">
        <v>8</v>
      </c>
      <c r="C49" s="16">
        <f>BTC!C49+'Gulf Mall'!C49</f>
        <v>36000</v>
      </c>
      <c r="D49" s="28">
        <f t="shared" si="23"/>
        <v>-229.79008950761778</v>
      </c>
      <c r="E49" s="16">
        <f>BTC!E49+'Gulf Mall'!E49</f>
        <v>36000</v>
      </c>
      <c r="F49" s="28">
        <f t="shared" si="24"/>
        <v>-229.79008950761778</v>
      </c>
      <c r="G49" s="16">
        <f>BTC!G49+'Gulf Mall'!G49</f>
        <v>36000</v>
      </c>
      <c r="H49" s="28">
        <f t="shared" si="25"/>
        <v>-229.79008950761778</v>
      </c>
      <c r="I49" s="16">
        <f>BTC!I49+'Gulf Mall'!I49</f>
        <v>36000</v>
      </c>
      <c r="J49" s="28">
        <f t="shared" si="26"/>
        <v>-229.79008950761778</v>
      </c>
      <c r="K49" s="16">
        <f>BTC!K49+'Gulf Mall'!K49</f>
        <v>36000</v>
      </c>
      <c r="L49" s="28">
        <f t="shared" si="27"/>
        <v>-229.79008950761778</v>
      </c>
      <c r="M49" s="16">
        <f>BTC!M49+'Gulf Mall'!M49</f>
        <v>36000</v>
      </c>
      <c r="N49" s="28">
        <f t="shared" si="28"/>
        <v>11.507717931827054</v>
      </c>
      <c r="O49" s="16">
        <f>BTC!O49+'Gulf Mall'!O49</f>
        <v>36000</v>
      </c>
      <c r="P49" s="28">
        <f t="shared" si="29"/>
        <v>-229.79008950761778</v>
      </c>
      <c r="Q49" s="16">
        <f>BTC!Q49+'Gulf Mall'!Q49</f>
        <v>36000</v>
      </c>
      <c r="R49" s="28">
        <f t="shared" si="30"/>
        <v>-229.79008950761778</v>
      </c>
      <c r="S49" s="16">
        <f>BTC!S49+'Gulf Mall'!S49</f>
        <v>36000</v>
      </c>
      <c r="T49" s="28">
        <f t="shared" si="31"/>
        <v>-229.79008950761778</v>
      </c>
      <c r="U49" s="16">
        <f>BTC!U49+'Gulf Mall'!U49</f>
        <v>36000</v>
      </c>
      <c r="V49" s="28">
        <f t="shared" si="32"/>
        <v>-229.79008950761778</v>
      </c>
      <c r="W49" s="16">
        <f>BTC!W49+'Gulf Mall'!W49</f>
        <v>36000</v>
      </c>
      <c r="X49" s="28">
        <f t="shared" si="33"/>
        <v>-229.79008950761778</v>
      </c>
      <c r="Y49" s="16">
        <f>BTC!Y49+'Gulf Mall'!Y49</f>
        <v>36000</v>
      </c>
      <c r="Z49" s="28">
        <f t="shared" si="34"/>
        <v>-229.79008950761778</v>
      </c>
      <c r="AA49" s="59">
        <f t="shared" si="35"/>
        <v>432000</v>
      </c>
      <c r="AB49" s="60">
        <f t="shared" si="36"/>
        <v>307.4681971797188</v>
      </c>
      <c r="AC49" s="67">
        <f t="shared" si="37"/>
        <v>36000</v>
      </c>
      <c r="AD49" s="68">
        <f t="shared" si="38"/>
        <v>307.46819717971886</v>
      </c>
      <c r="AE49" s="44">
        <f t="shared" si="2"/>
        <v>432000</v>
      </c>
      <c r="AF49" s="21">
        <f t="shared" si="3"/>
        <v>0</v>
      </c>
      <c r="AG49" s="113">
        <v>9000</v>
      </c>
      <c r="AH49" s="104" t="s">
        <v>219</v>
      </c>
      <c r="AW49" s="44"/>
      <c r="AX49" s="44"/>
    </row>
    <row r="50" spans="1:50">
      <c r="A50" s="82">
        <v>6109</v>
      </c>
      <c r="B50" s="82" t="s">
        <v>79</v>
      </c>
      <c r="C50" s="16">
        <f>BTC!C50+'Gulf Mall'!C50</f>
        <v>500</v>
      </c>
      <c r="D50" s="28">
        <f t="shared" si="23"/>
        <v>-3.1915290209391358</v>
      </c>
      <c r="E50" s="16">
        <f>BTC!E50+'Gulf Mall'!E50</f>
        <v>500</v>
      </c>
      <c r="F50" s="28">
        <f t="shared" si="24"/>
        <v>-3.1915290209391358</v>
      </c>
      <c r="G50" s="16">
        <f>BTC!G50+'Gulf Mall'!G50</f>
        <v>500</v>
      </c>
      <c r="H50" s="28">
        <f t="shared" si="25"/>
        <v>-3.1915290209391358</v>
      </c>
      <c r="I50" s="16">
        <f>BTC!I50+'Gulf Mall'!I50</f>
        <v>500</v>
      </c>
      <c r="J50" s="28">
        <f t="shared" si="26"/>
        <v>-3.1915290209391358</v>
      </c>
      <c r="K50" s="16">
        <f>BTC!K50+'Gulf Mall'!K50</f>
        <v>500</v>
      </c>
      <c r="L50" s="28">
        <f t="shared" si="27"/>
        <v>-3.1915290209391358</v>
      </c>
      <c r="M50" s="16">
        <f>BTC!M50+'Gulf Mall'!M50</f>
        <v>500</v>
      </c>
      <c r="N50" s="28">
        <f t="shared" si="28"/>
        <v>0.15982941571982021</v>
      </c>
      <c r="O50" s="16">
        <f>BTC!O50+'Gulf Mall'!O50</f>
        <v>500</v>
      </c>
      <c r="P50" s="28">
        <f t="shared" si="29"/>
        <v>-3.1915290209391358</v>
      </c>
      <c r="Q50" s="16">
        <f>BTC!Q50+'Gulf Mall'!Q50</f>
        <v>500</v>
      </c>
      <c r="R50" s="28">
        <f t="shared" si="30"/>
        <v>-3.1915290209391358</v>
      </c>
      <c r="S50" s="16">
        <f>BTC!S50+'Gulf Mall'!S50</f>
        <v>500</v>
      </c>
      <c r="T50" s="28">
        <f t="shared" si="31"/>
        <v>-3.1915290209391358</v>
      </c>
      <c r="U50" s="16">
        <f>BTC!U50+'Gulf Mall'!U50</f>
        <v>500</v>
      </c>
      <c r="V50" s="28">
        <f t="shared" si="32"/>
        <v>-3.1915290209391358</v>
      </c>
      <c r="W50" s="16">
        <f>BTC!W50+'Gulf Mall'!W50</f>
        <v>500</v>
      </c>
      <c r="X50" s="28">
        <f t="shared" si="33"/>
        <v>-3.1915290209391358</v>
      </c>
      <c r="Y50" s="16">
        <f>BTC!Y50+'Gulf Mall'!Y50</f>
        <v>500</v>
      </c>
      <c r="Z50" s="28">
        <f t="shared" si="34"/>
        <v>-3.1915290209391358</v>
      </c>
      <c r="AA50" s="59">
        <f t="shared" si="35"/>
        <v>6000</v>
      </c>
      <c r="AB50" s="60">
        <f t="shared" si="36"/>
        <v>4.2703916274960951</v>
      </c>
      <c r="AC50" s="67">
        <f t="shared" si="37"/>
        <v>500</v>
      </c>
      <c r="AD50" s="68">
        <f t="shared" si="38"/>
        <v>4.2703916274960951</v>
      </c>
      <c r="AE50" s="44">
        <f t="shared" si="2"/>
        <v>6000</v>
      </c>
      <c r="AF50" s="21">
        <f t="shared" si="3"/>
        <v>0</v>
      </c>
      <c r="AG50" s="113">
        <v>300</v>
      </c>
      <c r="AH50" s="104"/>
      <c r="AW50" s="44"/>
      <c r="AX50" s="44"/>
    </row>
    <row r="51" spans="1:50">
      <c r="A51" s="2">
        <v>6110</v>
      </c>
      <c r="B51" s="2" t="s">
        <v>9</v>
      </c>
      <c r="C51" s="16">
        <f>BTC!C51+'Gulf Mall'!C51</f>
        <v>0</v>
      </c>
      <c r="D51" s="28">
        <f t="shared" si="23"/>
        <v>0</v>
      </c>
      <c r="E51" s="16">
        <f>BTC!E51+'Gulf Mall'!E51</f>
        <v>0</v>
      </c>
      <c r="F51" s="28">
        <f t="shared" si="24"/>
        <v>0</v>
      </c>
      <c r="G51" s="16">
        <f>BTC!G51+'Gulf Mall'!G51</f>
        <v>0</v>
      </c>
      <c r="H51" s="28">
        <f t="shared" si="25"/>
        <v>0</v>
      </c>
      <c r="I51" s="16">
        <f>BTC!I51+'Gulf Mall'!I51</f>
        <v>0</v>
      </c>
      <c r="J51" s="28">
        <f t="shared" si="26"/>
        <v>0</v>
      </c>
      <c r="K51" s="16">
        <f>BTC!K51+'Gulf Mall'!K51</f>
        <v>0</v>
      </c>
      <c r="L51" s="28">
        <f t="shared" si="27"/>
        <v>0</v>
      </c>
      <c r="M51" s="16">
        <f>BTC!M51+'Gulf Mall'!M51</f>
        <v>0</v>
      </c>
      <c r="N51" s="28">
        <f t="shared" si="28"/>
        <v>0</v>
      </c>
      <c r="O51" s="16">
        <f>BTC!O51+'Gulf Mall'!O51</f>
        <v>0</v>
      </c>
      <c r="P51" s="28">
        <f t="shared" si="29"/>
        <v>0</v>
      </c>
      <c r="Q51" s="16">
        <f>BTC!Q51+'Gulf Mall'!Q51</f>
        <v>0</v>
      </c>
      <c r="R51" s="28">
        <f t="shared" si="30"/>
        <v>0</v>
      </c>
      <c r="S51" s="16">
        <f>BTC!S51+'Gulf Mall'!S51</f>
        <v>0</v>
      </c>
      <c r="T51" s="28">
        <f t="shared" si="31"/>
        <v>0</v>
      </c>
      <c r="U51" s="16">
        <f>BTC!U51+'Gulf Mall'!U51</f>
        <v>0</v>
      </c>
      <c r="V51" s="28">
        <f t="shared" si="32"/>
        <v>0</v>
      </c>
      <c r="W51" s="16">
        <f>BTC!W51+'Gulf Mall'!W51</f>
        <v>0</v>
      </c>
      <c r="X51" s="28">
        <f t="shared" si="33"/>
        <v>0</v>
      </c>
      <c r="Y51" s="16">
        <f>BTC!Y51+'Gulf Mall'!Y51</f>
        <v>0</v>
      </c>
      <c r="Z51" s="28">
        <f t="shared" si="34"/>
        <v>0</v>
      </c>
      <c r="AA51" s="59">
        <f t="shared" si="35"/>
        <v>0</v>
      </c>
      <c r="AB51" s="60">
        <f t="shared" si="36"/>
        <v>0</v>
      </c>
      <c r="AC51" s="67">
        <f t="shared" si="37"/>
        <v>0</v>
      </c>
      <c r="AD51" s="68">
        <f t="shared" si="38"/>
        <v>0</v>
      </c>
      <c r="AE51" s="44">
        <f t="shared" si="2"/>
        <v>0</v>
      </c>
      <c r="AF51" s="21">
        <f t="shared" si="3"/>
        <v>0</v>
      </c>
      <c r="AG51" s="113">
        <v>1522</v>
      </c>
      <c r="AH51" s="104" t="s">
        <v>135</v>
      </c>
      <c r="AW51" s="44"/>
      <c r="AX51" s="44"/>
    </row>
    <row r="52" spans="1:50">
      <c r="A52" s="2">
        <v>6111</v>
      </c>
      <c r="B52" s="2" t="s">
        <v>10</v>
      </c>
      <c r="C52" s="16">
        <f>BTC!C52+'Gulf Mall'!C52</f>
        <v>0</v>
      </c>
      <c r="D52" s="28">
        <f t="shared" si="23"/>
        <v>0</v>
      </c>
      <c r="E52" s="16">
        <f>BTC!E52+'Gulf Mall'!E52</f>
        <v>0</v>
      </c>
      <c r="F52" s="28">
        <f t="shared" si="24"/>
        <v>0</v>
      </c>
      <c r="G52" s="16">
        <f>BTC!G52+'Gulf Mall'!G52</f>
        <v>0</v>
      </c>
      <c r="H52" s="28">
        <f t="shared" si="25"/>
        <v>0</v>
      </c>
      <c r="I52" s="16">
        <f>BTC!I52+'Gulf Mall'!I52</f>
        <v>0</v>
      </c>
      <c r="J52" s="28">
        <f t="shared" si="26"/>
        <v>0</v>
      </c>
      <c r="K52" s="16">
        <f>BTC!K52+'Gulf Mall'!K52</f>
        <v>0</v>
      </c>
      <c r="L52" s="28">
        <f t="shared" si="27"/>
        <v>0</v>
      </c>
      <c r="M52" s="16">
        <f>BTC!M52+'Gulf Mall'!M52</f>
        <v>0</v>
      </c>
      <c r="N52" s="28">
        <f t="shared" si="28"/>
        <v>0</v>
      </c>
      <c r="O52" s="16">
        <f>BTC!O52+'Gulf Mall'!O52</f>
        <v>0</v>
      </c>
      <c r="P52" s="28">
        <f t="shared" si="29"/>
        <v>0</v>
      </c>
      <c r="Q52" s="16">
        <f>BTC!Q52+'Gulf Mall'!Q52</f>
        <v>0</v>
      </c>
      <c r="R52" s="28">
        <f t="shared" si="30"/>
        <v>0</v>
      </c>
      <c r="S52" s="16">
        <f>BTC!S52+'Gulf Mall'!S52</f>
        <v>0</v>
      </c>
      <c r="T52" s="28">
        <f t="shared" si="31"/>
        <v>0</v>
      </c>
      <c r="U52" s="16">
        <f>BTC!U52+'Gulf Mall'!U52</f>
        <v>0</v>
      </c>
      <c r="V52" s="28">
        <f t="shared" si="32"/>
        <v>0</v>
      </c>
      <c r="W52" s="16">
        <f>BTC!W52+'Gulf Mall'!W52</f>
        <v>0</v>
      </c>
      <c r="X52" s="28">
        <f t="shared" si="33"/>
        <v>0</v>
      </c>
      <c r="Y52" s="16">
        <f>BTC!Y52+'Gulf Mall'!Y52</f>
        <v>0</v>
      </c>
      <c r="Z52" s="28">
        <f t="shared" si="34"/>
        <v>0</v>
      </c>
      <c r="AA52" s="59">
        <f t="shared" si="35"/>
        <v>0</v>
      </c>
      <c r="AB52" s="60">
        <f t="shared" si="36"/>
        <v>0</v>
      </c>
      <c r="AC52" s="67">
        <f t="shared" si="37"/>
        <v>0</v>
      </c>
      <c r="AD52" s="68">
        <f t="shared" si="38"/>
        <v>0</v>
      </c>
      <c r="AE52" s="44">
        <f t="shared" si="2"/>
        <v>0</v>
      </c>
      <c r="AF52" s="21">
        <f t="shared" si="3"/>
        <v>0</v>
      </c>
      <c r="AG52" s="113"/>
      <c r="AW52" s="44"/>
      <c r="AX52" s="44"/>
    </row>
    <row r="53" spans="1:50">
      <c r="A53" s="2">
        <v>6112</v>
      </c>
      <c r="B53" s="2" t="s">
        <v>11</v>
      </c>
      <c r="C53" s="16">
        <f>BTC!C53+'Gulf Mall'!C53</f>
        <v>0</v>
      </c>
      <c r="D53" s="28">
        <f t="shared" si="23"/>
        <v>0</v>
      </c>
      <c r="E53" s="16">
        <f>BTC!E53+'Gulf Mall'!E53</f>
        <v>0</v>
      </c>
      <c r="F53" s="28">
        <f t="shared" si="24"/>
        <v>0</v>
      </c>
      <c r="G53" s="16">
        <f>BTC!G53+'Gulf Mall'!G53</f>
        <v>0</v>
      </c>
      <c r="H53" s="28">
        <f t="shared" si="25"/>
        <v>0</v>
      </c>
      <c r="I53" s="16">
        <f>BTC!I53+'Gulf Mall'!I53</f>
        <v>0</v>
      </c>
      <c r="J53" s="28">
        <f t="shared" si="26"/>
        <v>0</v>
      </c>
      <c r="K53" s="16">
        <f>BTC!K53+'Gulf Mall'!K53</f>
        <v>0</v>
      </c>
      <c r="L53" s="28">
        <f t="shared" si="27"/>
        <v>0</v>
      </c>
      <c r="M53" s="16">
        <f>BTC!M53+'Gulf Mall'!M53</f>
        <v>0</v>
      </c>
      <c r="N53" s="28">
        <f t="shared" si="28"/>
        <v>0</v>
      </c>
      <c r="O53" s="16">
        <f>BTC!O53+'Gulf Mall'!O53</f>
        <v>0</v>
      </c>
      <c r="P53" s="28">
        <f t="shared" si="29"/>
        <v>0</v>
      </c>
      <c r="Q53" s="16">
        <f>BTC!Q53+'Gulf Mall'!Q53</f>
        <v>0</v>
      </c>
      <c r="R53" s="28">
        <f t="shared" si="30"/>
        <v>0</v>
      </c>
      <c r="S53" s="16">
        <f>BTC!S53+'Gulf Mall'!S53</f>
        <v>0</v>
      </c>
      <c r="T53" s="28">
        <f t="shared" si="31"/>
        <v>0</v>
      </c>
      <c r="U53" s="16">
        <f>BTC!U53+'Gulf Mall'!U53</f>
        <v>0</v>
      </c>
      <c r="V53" s="28">
        <f t="shared" si="32"/>
        <v>0</v>
      </c>
      <c r="W53" s="16">
        <f>BTC!W53+'Gulf Mall'!W53</f>
        <v>0</v>
      </c>
      <c r="X53" s="28">
        <f t="shared" si="33"/>
        <v>0</v>
      </c>
      <c r="Y53" s="16">
        <f>BTC!Y53+'Gulf Mall'!Y53</f>
        <v>0</v>
      </c>
      <c r="Z53" s="28">
        <f t="shared" si="34"/>
        <v>0</v>
      </c>
      <c r="AA53" s="59">
        <f t="shared" si="35"/>
        <v>0</v>
      </c>
      <c r="AB53" s="60">
        <f t="shared" si="36"/>
        <v>0</v>
      </c>
      <c r="AC53" s="67">
        <f t="shared" si="37"/>
        <v>0</v>
      </c>
      <c r="AD53" s="68">
        <f t="shared" si="38"/>
        <v>0</v>
      </c>
      <c r="AE53" s="44">
        <f t="shared" si="2"/>
        <v>0</v>
      </c>
      <c r="AF53" s="21">
        <f t="shared" si="3"/>
        <v>0</v>
      </c>
      <c r="AG53" s="113"/>
      <c r="AW53" s="44"/>
      <c r="AX53" s="44"/>
    </row>
    <row r="54" spans="1:50">
      <c r="A54" s="2">
        <v>6113</v>
      </c>
      <c r="B54" s="2" t="s">
        <v>12</v>
      </c>
      <c r="C54" s="16">
        <f>BTC!C54+'Gulf Mall'!C54</f>
        <v>0</v>
      </c>
      <c r="D54" s="28">
        <f t="shared" si="23"/>
        <v>0</v>
      </c>
      <c r="E54" s="16">
        <f>BTC!E54+'Gulf Mall'!E54</f>
        <v>0</v>
      </c>
      <c r="F54" s="28">
        <f t="shared" si="24"/>
        <v>0</v>
      </c>
      <c r="G54" s="16">
        <f>BTC!G54+'Gulf Mall'!G54</f>
        <v>0</v>
      </c>
      <c r="H54" s="28">
        <f t="shared" si="25"/>
        <v>0</v>
      </c>
      <c r="I54" s="16">
        <f>BTC!I54+'Gulf Mall'!I54</f>
        <v>0</v>
      </c>
      <c r="J54" s="28">
        <f t="shared" si="26"/>
        <v>0</v>
      </c>
      <c r="K54" s="16">
        <f>BTC!K54+'Gulf Mall'!K54</f>
        <v>0</v>
      </c>
      <c r="L54" s="28">
        <f t="shared" si="27"/>
        <v>0</v>
      </c>
      <c r="M54" s="16">
        <f>BTC!M54+'Gulf Mall'!M54</f>
        <v>0</v>
      </c>
      <c r="N54" s="28">
        <f t="shared" si="28"/>
        <v>0</v>
      </c>
      <c r="O54" s="16">
        <f>BTC!O54+'Gulf Mall'!O54</f>
        <v>0</v>
      </c>
      <c r="P54" s="28">
        <f t="shared" si="29"/>
        <v>0</v>
      </c>
      <c r="Q54" s="16">
        <f>BTC!Q54+'Gulf Mall'!Q54</f>
        <v>0</v>
      </c>
      <c r="R54" s="28">
        <f t="shared" si="30"/>
        <v>0</v>
      </c>
      <c r="S54" s="16">
        <f>BTC!S54+'Gulf Mall'!S54</f>
        <v>0</v>
      </c>
      <c r="T54" s="28">
        <f t="shared" si="31"/>
        <v>0</v>
      </c>
      <c r="U54" s="16">
        <f>BTC!U54+'Gulf Mall'!U54</f>
        <v>0</v>
      </c>
      <c r="V54" s="28">
        <f t="shared" si="32"/>
        <v>0</v>
      </c>
      <c r="W54" s="16">
        <f>BTC!W54+'Gulf Mall'!W54</f>
        <v>0</v>
      </c>
      <c r="X54" s="28">
        <f t="shared" si="33"/>
        <v>0</v>
      </c>
      <c r="Y54" s="16">
        <f>BTC!Y54+'Gulf Mall'!Y54</f>
        <v>0</v>
      </c>
      <c r="Z54" s="28">
        <f t="shared" si="34"/>
        <v>0</v>
      </c>
      <c r="AA54" s="59">
        <f t="shared" si="35"/>
        <v>0</v>
      </c>
      <c r="AB54" s="60">
        <f t="shared" si="36"/>
        <v>0</v>
      </c>
      <c r="AC54" s="67">
        <f t="shared" si="37"/>
        <v>0</v>
      </c>
      <c r="AD54" s="68">
        <f t="shared" si="38"/>
        <v>0</v>
      </c>
      <c r="AE54" s="44">
        <f t="shared" si="2"/>
        <v>0</v>
      </c>
      <c r="AF54" s="21">
        <f t="shared" si="3"/>
        <v>0</v>
      </c>
      <c r="AG54" s="113"/>
      <c r="AW54" s="44"/>
      <c r="AX54" s="44"/>
    </row>
    <row r="55" spans="1:50">
      <c r="A55" s="2">
        <v>6114</v>
      </c>
      <c r="B55" s="2" t="s">
        <v>88</v>
      </c>
      <c r="C55" s="16">
        <f>BTC!C55+'Gulf Mall'!C55</f>
        <v>250</v>
      </c>
      <c r="D55" s="28">
        <f t="shared" si="23"/>
        <v>-1.5957645104695679</v>
      </c>
      <c r="E55" s="16">
        <f>BTC!E55+'Gulf Mall'!E55</f>
        <v>250</v>
      </c>
      <c r="F55" s="28">
        <f t="shared" si="24"/>
        <v>-1.5957645104695679</v>
      </c>
      <c r="G55" s="16">
        <f>BTC!G55+'Gulf Mall'!G55</f>
        <v>250</v>
      </c>
      <c r="H55" s="28">
        <f t="shared" si="25"/>
        <v>-1.5957645104695679</v>
      </c>
      <c r="I55" s="16">
        <f>BTC!I55+'Gulf Mall'!I55</f>
        <v>250</v>
      </c>
      <c r="J55" s="28">
        <f t="shared" si="26"/>
        <v>-1.5957645104695679</v>
      </c>
      <c r="K55" s="16">
        <f>BTC!K55+'Gulf Mall'!K55</f>
        <v>250</v>
      </c>
      <c r="L55" s="28">
        <f t="shared" si="27"/>
        <v>-1.5957645104695679</v>
      </c>
      <c r="M55" s="16">
        <f>BTC!M55+'Gulf Mall'!M55</f>
        <v>250</v>
      </c>
      <c r="N55" s="28">
        <f t="shared" si="28"/>
        <v>7.9914707859910103E-2</v>
      </c>
      <c r="O55" s="16">
        <f>BTC!O55+'Gulf Mall'!O55</f>
        <v>250</v>
      </c>
      <c r="P55" s="28">
        <f t="shared" si="29"/>
        <v>-1.5957645104695679</v>
      </c>
      <c r="Q55" s="16">
        <f>BTC!Q55+'Gulf Mall'!Q55</f>
        <v>250</v>
      </c>
      <c r="R55" s="28">
        <f t="shared" si="30"/>
        <v>-1.5957645104695679</v>
      </c>
      <c r="S55" s="16">
        <f>BTC!S55+'Gulf Mall'!S55</f>
        <v>250</v>
      </c>
      <c r="T55" s="28">
        <f t="shared" si="31"/>
        <v>-1.5957645104695679</v>
      </c>
      <c r="U55" s="16">
        <f>BTC!U55+'Gulf Mall'!U55</f>
        <v>250</v>
      </c>
      <c r="V55" s="28">
        <f t="shared" si="32"/>
        <v>-1.5957645104695679</v>
      </c>
      <c r="W55" s="16">
        <f>BTC!W55+'Gulf Mall'!W55</f>
        <v>250</v>
      </c>
      <c r="X55" s="28">
        <f t="shared" si="33"/>
        <v>-1.5957645104695679</v>
      </c>
      <c r="Y55" s="16">
        <f>BTC!Y55+'Gulf Mall'!Y55</f>
        <v>250</v>
      </c>
      <c r="Z55" s="28">
        <f t="shared" si="34"/>
        <v>-1.5957645104695679</v>
      </c>
      <c r="AA55" s="59">
        <f t="shared" si="35"/>
        <v>3000</v>
      </c>
      <c r="AB55" s="60">
        <f t="shared" si="36"/>
        <v>2.1351958137480476</v>
      </c>
      <c r="AC55" s="67">
        <f t="shared" si="37"/>
        <v>250</v>
      </c>
      <c r="AD55" s="68">
        <f t="shared" si="38"/>
        <v>2.1351958137480476</v>
      </c>
      <c r="AE55" s="44">
        <f t="shared" si="2"/>
        <v>3000</v>
      </c>
      <c r="AF55" s="21">
        <f t="shared" si="3"/>
        <v>0</v>
      </c>
      <c r="AG55" s="113">
        <v>52</v>
      </c>
      <c r="AH55" s="1" t="s">
        <v>134</v>
      </c>
      <c r="AI55" s="1" t="s">
        <v>151</v>
      </c>
      <c r="AW55" s="44"/>
      <c r="AX55" s="44"/>
    </row>
    <row r="56" spans="1:50">
      <c r="A56" s="2">
        <v>6115</v>
      </c>
      <c r="B56" s="2" t="s">
        <v>13</v>
      </c>
      <c r="C56" s="16">
        <f>BTC!C56+'Gulf Mall'!C56</f>
        <v>1000</v>
      </c>
      <c r="D56" s="28">
        <f t="shared" si="23"/>
        <v>-6.3830580418782716</v>
      </c>
      <c r="E56" s="16">
        <f>BTC!E56+'Gulf Mall'!E56</f>
        <v>1000</v>
      </c>
      <c r="F56" s="28">
        <f t="shared" si="24"/>
        <v>-6.3830580418782716</v>
      </c>
      <c r="G56" s="16">
        <f>BTC!G56+'Gulf Mall'!G56</f>
        <v>1000</v>
      </c>
      <c r="H56" s="28">
        <f t="shared" si="25"/>
        <v>-6.3830580418782716</v>
      </c>
      <c r="I56" s="16">
        <f>BTC!I56+'Gulf Mall'!I56</f>
        <v>1000</v>
      </c>
      <c r="J56" s="28">
        <f t="shared" si="26"/>
        <v>-6.3830580418782716</v>
      </c>
      <c r="K56" s="16">
        <f>BTC!K56+'Gulf Mall'!K56</f>
        <v>1000</v>
      </c>
      <c r="L56" s="28">
        <f t="shared" si="27"/>
        <v>-6.3830580418782716</v>
      </c>
      <c r="M56" s="16">
        <f>BTC!M56+'Gulf Mall'!M56</f>
        <v>1000</v>
      </c>
      <c r="N56" s="28">
        <f t="shared" si="28"/>
        <v>0.31965883143964041</v>
      </c>
      <c r="O56" s="16">
        <f>BTC!O56+'Gulf Mall'!O56</f>
        <v>1000</v>
      </c>
      <c r="P56" s="28">
        <f t="shared" si="29"/>
        <v>-6.3830580418782716</v>
      </c>
      <c r="Q56" s="16">
        <f>BTC!Q56+'Gulf Mall'!Q56</f>
        <v>1000</v>
      </c>
      <c r="R56" s="28">
        <f t="shared" si="30"/>
        <v>-6.3830580418782716</v>
      </c>
      <c r="S56" s="16">
        <f>BTC!S56+'Gulf Mall'!S56</f>
        <v>1000</v>
      </c>
      <c r="T56" s="28">
        <f t="shared" si="31"/>
        <v>-6.3830580418782716</v>
      </c>
      <c r="U56" s="16">
        <f>BTC!U56+'Gulf Mall'!U56</f>
        <v>1000</v>
      </c>
      <c r="V56" s="28">
        <f t="shared" si="32"/>
        <v>-6.3830580418782716</v>
      </c>
      <c r="W56" s="16">
        <f>BTC!W56+'Gulf Mall'!W56</f>
        <v>1000</v>
      </c>
      <c r="X56" s="28">
        <f t="shared" si="33"/>
        <v>-6.3830580418782716</v>
      </c>
      <c r="Y56" s="16">
        <f>BTC!Y56+'Gulf Mall'!Y56</f>
        <v>1000</v>
      </c>
      <c r="Z56" s="28">
        <f t="shared" si="34"/>
        <v>-6.3830580418782716</v>
      </c>
      <c r="AA56" s="59">
        <f t="shared" si="35"/>
        <v>12000</v>
      </c>
      <c r="AB56" s="60">
        <f t="shared" si="36"/>
        <v>8.5407832549921903</v>
      </c>
      <c r="AC56" s="67">
        <f t="shared" si="37"/>
        <v>1000</v>
      </c>
      <c r="AD56" s="68">
        <f t="shared" si="38"/>
        <v>8.5407832549921903</v>
      </c>
      <c r="AE56" s="44">
        <f t="shared" si="2"/>
        <v>12000</v>
      </c>
      <c r="AF56" s="21">
        <f t="shared" si="3"/>
        <v>0</v>
      </c>
      <c r="AG56" s="113">
        <v>925</v>
      </c>
      <c r="AH56" s="1" t="s">
        <v>136</v>
      </c>
      <c r="AW56" s="44"/>
      <c r="AX56" s="44"/>
    </row>
    <row r="57" spans="1:50">
      <c r="A57" s="2">
        <v>6116</v>
      </c>
      <c r="B57" s="82" t="s">
        <v>14</v>
      </c>
      <c r="C57" s="16">
        <f>BTC!C57+'Gulf Mall'!C57</f>
        <v>0</v>
      </c>
      <c r="D57" s="28">
        <f t="shared" si="23"/>
        <v>0</v>
      </c>
      <c r="E57" s="16">
        <f>BTC!E57+'Gulf Mall'!E57</f>
        <v>0</v>
      </c>
      <c r="F57" s="28">
        <f t="shared" si="24"/>
        <v>0</v>
      </c>
      <c r="G57" s="16">
        <f>BTC!G57+'Gulf Mall'!G57</f>
        <v>0</v>
      </c>
      <c r="H57" s="28">
        <f t="shared" si="25"/>
        <v>0</v>
      </c>
      <c r="I57" s="16">
        <f>BTC!I57+'Gulf Mall'!I57</f>
        <v>0</v>
      </c>
      <c r="J57" s="28">
        <f t="shared" si="26"/>
        <v>0</v>
      </c>
      <c r="K57" s="16">
        <f>BTC!K57+'Gulf Mall'!K57</f>
        <v>0</v>
      </c>
      <c r="L57" s="28">
        <f t="shared" si="27"/>
        <v>0</v>
      </c>
      <c r="M57" s="16">
        <f>BTC!M57+'Gulf Mall'!M57</f>
        <v>0</v>
      </c>
      <c r="N57" s="28">
        <f t="shared" si="28"/>
        <v>0</v>
      </c>
      <c r="O57" s="16">
        <f>BTC!O57+'Gulf Mall'!O57</f>
        <v>0</v>
      </c>
      <c r="P57" s="28">
        <f t="shared" si="29"/>
        <v>0</v>
      </c>
      <c r="Q57" s="16">
        <f>BTC!Q57+'Gulf Mall'!Q57</f>
        <v>0</v>
      </c>
      <c r="R57" s="28">
        <f t="shared" si="30"/>
        <v>0</v>
      </c>
      <c r="S57" s="16">
        <f>BTC!S57+'Gulf Mall'!S57</f>
        <v>0</v>
      </c>
      <c r="T57" s="28">
        <f t="shared" si="31"/>
        <v>0</v>
      </c>
      <c r="U57" s="16">
        <f>BTC!U57+'Gulf Mall'!U57</f>
        <v>0</v>
      </c>
      <c r="V57" s="28">
        <f t="shared" si="32"/>
        <v>0</v>
      </c>
      <c r="W57" s="16">
        <f>BTC!W57+'Gulf Mall'!W57</f>
        <v>0</v>
      </c>
      <c r="X57" s="28">
        <f t="shared" si="33"/>
        <v>0</v>
      </c>
      <c r="Y57" s="16">
        <f>BTC!Y57+'Gulf Mall'!Y57</f>
        <v>0</v>
      </c>
      <c r="Z57" s="28">
        <f t="shared" si="34"/>
        <v>0</v>
      </c>
      <c r="AA57" s="59">
        <f t="shared" si="35"/>
        <v>0</v>
      </c>
      <c r="AB57" s="60">
        <f t="shared" si="36"/>
        <v>0</v>
      </c>
      <c r="AC57" s="67">
        <f t="shared" si="37"/>
        <v>0</v>
      </c>
      <c r="AD57" s="68">
        <f t="shared" si="38"/>
        <v>0</v>
      </c>
      <c r="AE57" s="44">
        <f t="shared" si="2"/>
        <v>0</v>
      </c>
      <c r="AF57" s="21">
        <f t="shared" si="3"/>
        <v>0</v>
      </c>
      <c r="AG57" s="113"/>
      <c r="AW57" s="44"/>
      <c r="AX57" s="44"/>
    </row>
    <row r="58" spans="1:50">
      <c r="A58" s="82">
        <v>6117</v>
      </c>
      <c r="B58" s="82" t="s">
        <v>15</v>
      </c>
      <c r="C58" s="16">
        <f>BTC!C58+'Gulf Mall'!C58</f>
        <v>0</v>
      </c>
      <c r="D58" s="28">
        <f t="shared" si="23"/>
        <v>0</v>
      </c>
      <c r="E58" s="16">
        <f>BTC!E58+'Gulf Mall'!E58</f>
        <v>0</v>
      </c>
      <c r="F58" s="28">
        <f t="shared" si="24"/>
        <v>0</v>
      </c>
      <c r="G58" s="16">
        <f>BTC!G58+'Gulf Mall'!G58</f>
        <v>0</v>
      </c>
      <c r="H58" s="28">
        <f t="shared" si="25"/>
        <v>0</v>
      </c>
      <c r="I58" s="16">
        <f>BTC!I58+'Gulf Mall'!I58</f>
        <v>0</v>
      </c>
      <c r="J58" s="28">
        <f t="shared" si="26"/>
        <v>0</v>
      </c>
      <c r="K58" s="16">
        <f>BTC!K58+'Gulf Mall'!K58</f>
        <v>0</v>
      </c>
      <c r="L58" s="28">
        <f t="shared" si="27"/>
        <v>0</v>
      </c>
      <c r="M58" s="16">
        <f>BTC!M58+'Gulf Mall'!M58</f>
        <v>0</v>
      </c>
      <c r="N58" s="28">
        <f t="shared" si="28"/>
        <v>0</v>
      </c>
      <c r="O58" s="16">
        <f>BTC!O58+'Gulf Mall'!O58</f>
        <v>0</v>
      </c>
      <c r="P58" s="28">
        <f t="shared" si="29"/>
        <v>0</v>
      </c>
      <c r="Q58" s="16">
        <f>BTC!Q58+'Gulf Mall'!Q58</f>
        <v>0</v>
      </c>
      <c r="R58" s="28">
        <f t="shared" si="30"/>
        <v>0</v>
      </c>
      <c r="S58" s="16">
        <f>BTC!S58+'Gulf Mall'!S58</f>
        <v>0</v>
      </c>
      <c r="T58" s="28">
        <f t="shared" si="31"/>
        <v>0</v>
      </c>
      <c r="U58" s="16">
        <f>BTC!U58+'Gulf Mall'!U58</f>
        <v>0</v>
      </c>
      <c r="V58" s="28">
        <f t="shared" si="32"/>
        <v>0</v>
      </c>
      <c r="W58" s="16">
        <f>BTC!W58+'Gulf Mall'!W58</f>
        <v>0</v>
      </c>
      <c r="X58" s="28">
        <f t="shared" si="33"/>
        <v>0</v>
      </c>
      <c r="Y58" s="16">
        <f>BTC!Y58+'Gulf Mall'!Y58</f>
        <v>0</v>
      </c>
      <c r="Z58" s="28">
        <f t="shared" si="34"/>
        <v>0</v>
      </c>
      <c r="AA58" s="59">
        <f t="shared" si="35"/>
        <v>0</v>
      </c>
      <c r="AB58" s="60">
        <f t="shared" si="36"/>
        <v>0</v>
      </c>
      <c r="AC58" s="67">
        <f t="shared" si="37"/>
        <v>0</v>
      </c>
      <c r="AD58" s="68">
        <f t="shared" si="38"/>
        <v>0</v>
      </c>
      <c r="AE58" s="44">
        <f t="shared" si="2"/>
        <v>0</v>
      </c>
      <c r="AF58" s="21">
        <f t="shared" si="3"/>
        <v>0</v>
      </c>
      <c r="AG58" s="113"/>
      <c r="AW58" s="44"/>
      <c r="AX58" s="44"/>
    </row>
    <row r="59" spans="1:50">
      <c r="A59" s="2">
        <v>6118</v>
      </c>
      <c r="B59" s="2" t="s">
        <v>16</v>
      </c>
      <c r="C59" s="16">
        <f>BTC!C59+'Gulf Mall'!C59</f>
        <v>0</v>
      </c>
      <c r="D59" s="28">
        <f t="shared" si="23"/>
        <v>0</v>
      </c>
      <c r="E59" s="16">
        <f>BTC!E59+'Gulf Mall'!E59</f>
        <v>0</v>
      </c>
      <c r="F59" s="28">
        <f t="shared" si="24"/>
        <v>0</v>
      </c>
      <c r="G59" s="16">
        <f>BTC!G59+'Gulf Mall'!G59</f>
        <v>0</v>
      </c>
      <c r="H59" s="28">
        <f t="shared" si="25"/>
        <v>0</v>
      </c>
      <c r="I59" s="16">
        <f>BTC!I59+'Gulf Mall'!I59</f>
        <v>0</v>
      </c>
      <c r="J59" s="28">
        <f t="shared" si="26"/>
        <v>0</v>
      </c>
      <c r="K59" s="16">
        <f>BTC!K59+'Gulf Mall'!K59</f>
        <v>0</v>
      </c>
      <c r="L59" s="28">
        <f t="shared" si="27"/>
        <v>0</v>
      </c>
      <c r="M59" s="16">
        <f>BTC!M59+'Gulf Mall'!M59</f>
        <v>0</v>
      </c>
      <c r="N59" s="28">
        <f t="shared" si="28"/>
        <v>0</v>
      </c>
      <c r="O59" s="16">
        <f>BTC!O59+'Gulf Mall'!O59</f>
        <v>0</v>
      </c>
      <c r="P59" s="28">
        <f t="shared" si="29"/>
        <v>0</v>
      </c>
      <c r="Q59" s="16">
        <f>BTC!Q59+'Gulf Mall'!Q59</f>
        <v>0</v>
      </c>
      <c r="R59" s="28">
        <f t="shared" si="30"/>
        <v>0</v>
      </c>
      <c r="S59" s="16">
        <f>BTC!S59+'Gulf Mall'!S59</f>
        <v>0</v>
      </c>
      <c r="T59" s="28">
        <f t="shared" si="31"/>
        <v>0</v>
      </c>
      <c r="U59" s="16">
        <f>BTC!U59+'Gulf Mall'!U59</f>
        <v>0</v>
      </c>
      <c r="V59" s="28">
        <f t="shared" si="32"/>
        <v>0</v>
      </c>
      <c r="W59" s="16">
        <f>BTC!W59+'Gulf Mall'!W59</f>
        <v>0</v>
      </c>
      <c r="X59" s="28">
        <f t="shared" si="33"/>
        <v>0</v>
      </c>
      <c r="Y59" s="16">
        <f>BTC!Y59+'Gulf Mall'!Y59</f>
        <v>0</v>
      </c>
      <c r="Z59" s="28">
        <f t="shared" si="34"/>
        <v>0</v>
      </c>
      <c r="AA59" s="59">
        <f t="shared" si="35"/>
        <v>0</v>
      </c>
      <c r="AB59" s="60">
        <f t="shared" si="36"/>
        <v>0</v>
      </c>
      <c r="AC59" s="67">
        <f t="shared" si="37"/>
        <v>0</v>
      </c>
      <c r="AD59" s="68">
        <f t="shared" si="38"/>
        <v>0</v>
      </c>
      <c r="AE59" s="44">
        <f t="shared" si="2"/>
        <v>0</v>
      </c>
      <c r="AF59" s="21">
        <f t="shared" si="3"/>
        <v>0</v>
      </c>
      <c r="AG59" s="113"/>
      <c r="AW59" s="44"/>
      <c r="AX59" s="44"/>
    </row>
    <row r="60" spans="1:50">
      <c r="A60" s="2">
        <v>6119</v>
      </c>
      <c r="B60" s="2" t="s">
        <v>17</v>
      </c>
      <c r="C60" s="16">
        <f>BTC!C60+'Gulf Mall'!C60</f>
        <v>0</v>
      </c>
      <c r="D60" s="28">
        <f t="shared" si="23"/>
        <v>0</v>
      </c>
      <c r="E60" s="16">
        <f>BTC!E60+'Gulf Mall'!E60</f>
        <v>0</v>
      </c>
      <c r="F60" s="28">
        <f t="shared" si="24"/>
        <v>0</v>
      </c>
      <c r="G60" s="16">
        <f>BTC!G60+'Gulf Mall'!G60</f>
        <v>0</v>
      </c>
      <c r="H60" s="28">
        <f t="shared" si="25"/>
        <v>0</v>
      </c>
      <c r="I60" s="16">
        <f>BTC!I60+'Gulf Mall'!I60</f>
        <v>0</v>
      </c>
      <c r="J60" s="28">
        <f t="shared" si="26"/>
        <v>0</v>
      </c>
      <c r="K60" s="16">
        <f>BTC!K60+'Gulf Mall'!K60</f>
        <v>0</v>
      </c>
      <c r="L60" s="28">
        <f t="shared" si="27"/>
        <v>0</v>
      </c>
      <c r="M60" s="16">
        <f>BTC!M60+'Gulf Mall'!M60</f>
        <v>0</v>
      </c>
      <c r="N60" s="28">
        <f t="shared" si="28"/>
        <v>0</v>
      </c>
      <c r="O60" s="16">
        <f>BTC!O60+'Gulf Mall'!O60</f>
        <v>0</v>
      </c>
      <c r="P60" s="28">
        <f t="shared" si="29"/>
        <v>0</v>
      </c>
      <c r="Q60" s="16">
        <f>BTC!Q60+'Gulf Mall'!Q60</f>
        <v>0</v>
      </c>
      <c r="R60" s="28">
        <f t="shared" si="30"/>
        <v>0</v>
      </c>
      <c r="S60" s="16">
        <f>BTC!S60+'Gulf Mall'!S60</f>
        <v>0</v>
      </c>
      <c r="T60" s="28">
        <f t="shared" si="31"/>
        <v>0</v>
      </c>
      <c r="U60" s="16">
        <f>BTC!U60+'Gulf Mall'!U60</f>
        <v>0</v>
      </c>
      <c r="V60" s="28">
        <f t="shared" si="32"/>
        <v>0</v>
      </c>
      <c r="W60" s="16">
        <f>BTC!W60+'Gulf Mall'!W60</f>
        <v>0</v>
      </c>
      <c r="X60" s="28">
        <f t="shared" si="33"/>
        <v>0</v>
      </c>
      <c r="Y60" s="16">
        <f>BTC!Y60+'Gulf Mall'!Y60</f>
        <v>0</v>
      </c>
      <c r="Z60" s="28">
        <f t="shared" si="34"/>
        <v>0</v>
      </c>
      <c r="AA60" s="59">
        <f t="shared" si="35"/>
        <v>0</v>
      </c>
      <c r="AB60" s="60">
        <f t="shared" si="36"/>
        <v>0</v>
      </c>
      <c r="AC60" s="67">
        <f t="shared" si="37"/>
        <v>0</v>
      </c>
      <c r="AD60" s="68">
        <f t="shared" si="38"/>
        <v>0</v>
      </c>
      <c r="AE60" s="44">
        <f t="shared" si="2"/>
        <v>0</v>
      </c>
      <c r="AF60" s="21">
        <f t="shared" si="3"/>
        <v>0</v>
      </c>
      <c r="AG60" s="113"/>
      <c r="AW60" s="44"/>
      <c r="AX60" s="44"/>
    </row>
    <row r="61" spans="1:50">
      <c r="A61" s="82">
        <v>6120</v>
      </c>
      <c r="B61" s="2" t="s">
        <v>18</v>
      </c>
      <c r="C61" s="16">
        <f>BTC!C61+'Gulf Mall'!C61</f>
        <v>0</v>
      </c>
      <c r="D61" s="28">
        <f t="shared" si="23"/>
        <v>0</v>
      </c>
      <c r="E61" s="16">
        <f>BTC!E61+'Gulf Mall'!E61</f>
        <v>0</v>
      </c>
      <c r="F61" s="28">
        <f t="shared" si="24"/>
        <v>0</v>
      </c>
      <c r="G61" s="16">
        <f>BTC!G61+'Gulf Mall'!G61</f>
        <v>0</v>
      </c>
      <c r="H61" s="28">
        <f t="shared" si="25"/>
        <v>0</v>
      </c>
      <c r="I61" s="16">
        <f>BTC!I61+'Gulf Mall'!I61</f>
        <v>0</v>
      </c>
      <c r="J61" s="28">
        <f t="shared" si="26"/>
        <v>0</v>
      </c>
      <c r="K61" s="16">
        <f>BTC!K61+'Gulf Mall'!K61</f>
        <v>0</v>
      </c>
      <c r="L61" s="28">
        <f t="shared" si="27"/>
        <v>0</v>
      </c>
      <c r="M61" s="16">
        <f>BTC!M61+'Gulf Mall'!M61</f>
        <v>0</v>
      </c>
      <c r="N61" s="28">
        <f t="shared" si="28"/>
        <v>0</v>
      </c>
      <c r="O61" s="16">
        <f>BTC!O61+'Gulf Mall'!O61</f>
        <v>0</v>
      </c>
      <c r="P61" s="28">
        <f t="shared" si="29"/>
        <v>0</v>
      </c>
      <c r="Q61" s="16">
        <f>BTC!Q61+'Gulf Mall'!Q61</f>
        <v>0</v>
      </c>
      <c r="R61" s="28">
        <f t="shared" si="30"/>
        <v>0</v>
      </c>
      <c r="S61" s="16">
        <f>BTC!S61+'Gulf Mall'!S61</f>
        <v>0</v>
      </c>
      <c r="T61" s="28">
        <f t="shared" si="31"/>
        <v>0</v>
      </c>
      <c r="U61" s="16">
        <f>BTC!U61+'Gulf Mall'!U61</f>
        <v>0</v>
      </c>
      <c r="V61" s="28">
        <f t="shared" si="32"/>
        <v>0</v>
      </c>
      <c r="W61" s="16">
        <f>BTC!W61+'Gulf Mall'!W61</f>
        <v>0</v>
      </c>
      <c r="X61" s="28">
        <f t="shared" si="33"/>
        <v>0</v>
      </c>
      <c r="Y61" s="16">
        <f>BTC!Y61+'Gulf Mall'!Y61</f>
        <v>0</v>
      </c>
      <c r="Z61" s="28">
        <f t="shared" si="34"/>
        <v>0</v>
      </c>
      <c r="AA61" s="59">
        <f t="shared" si="35"/>
        <v>0</v>
      </c>
      <c r="AB61" s="60">
        <f t="shared" si="36"/>
        <v>0</v>
      </c>
      <c r="AC61" s="67">
        <f t="shared" si="37"/>
        <v>0</v>
      </c>
      <c r="AD61" s="68">
        <f t="shared" si="38"/>
        <v>0</v>
      </c>
      <c r="AE61" s="44">
        <f t="shared" si="2"/>
        <v>0</v>
      </c>
      <c r="AF61" s="21">
        <f t="shared" si="3"/>
        <v>0</v>
      </c>
      <c r="AG61" s="113">
        <v>584</v>
      </c>
      <c r="AH61" s="1" t="s">
        <v>144</v>
      </c>
      <c r="AW61" s="44"/>
      <c r="AX61" s="44"/>
    </row>
    <row r="62" spans="1:50">
      <c r="A62" s="2">
        <v>6121</v>
      </c>
      <c r="B62" s="2" t="s">
        <v>19</v>
      </c>
      <c r="C62" s="16">
        <f>BTC!C62+'Gulf Mall'!C62</f>
        <v>3000</v>
      </c>
      <c r="D62" s="28">
        <f t="shared" si="23"/>
        <v>-19.149174125634815</v>
      </c>
      <c r="E62" s="16">
        <f>BTC!E62+'Gulf Mall'!E62</f>
        <v>3000</v>
      </c>
      <c r="F62" s="28">
        <f t="shared" si="24"/>
        <v>-19.149174125634815</v>
      </c>
      <c r="G62" s="16">
        <f>BTC!G62+'Gulf Mall'!G62</f>
        <v>3000</v>
      </c>
      <c r="H62" s="28">
        <f t="shared" si="25"/>
        <v>-19.149174125634815</v>
      </c>
      <c r="I62" s="16">
        <f>BTC!I62+'Gulf Mall'!I62</f>
        <v>3000</v>
      </c>
      <c r="J62" s="28">
        <f t="shared" si="26"/>
        <v>-19.149174125634815</v>
      </c>
      <c r="K62" s="16">
        <f>BTC!K62+'Gulf Mall'!K62</f>
        <v>3000</v>
      </c>
      <c r="L62" s="28">
        <f t="shared" si="27"/>
        <v>-19.149174125634815</v>
      </c>
      <c r="M62" s="16">
        <f>BTC!M62+'Gulf Mall'!M62</f>
        <v>3000</v>
      </c>
      <c r="N62" s="28">
        <f t="shared" si="28"/>
        <v>0.95897649431892129</v>
      </c>
      <c r="O62" s="16">
        <f>BTC!O62+'Gulf Mall'!O62</f>
        <v>3000</v>
      </c>
      <c r="P62" s="28">
        <f t="shared" si="29"/>
        <v>-19.149174125634815</v>
      </c>
      <c r="Q62" s="16">
        <f>BTC!Q62+'Gulf Mall'!Q62</f>
        <v>3000</v>
      </c>
      <c r="R62" s="28">
        <f t="shared" si="30"/>
        <v>-19.149174125634815</v>
      </c>
      <c r="S62" s="16">
        <f>BTC!S62+'Gulf Mall'!S62</f>
        <v>3000</v>
      </c>
      <c r="T62" s="28">
        <f t="shared" si="31"/>
        <v>-19.149174125634815</v>
      </c>
      <c r="U62" s="16">
        <f>BTC!U62+'Gulf Mall'!U62</f>
        <v>3000</v>
      </c>
      <c r="V62" s="28">
        <f t="shared" si="32"/>
        <v>-19.149174125634815</v>
      </c>
      <c r="W62" s="16">
        <f>BTC!W62+'Gulf Mall'!W62</f>
        <v>3000</v>
      </c>
      <c r="X62" s="28">
        <f t="shared" si="33"/>
        <v>-19.149174125634815</v>
      </c>
      <c r="Y62" s="16">
        <f>BTC!Y62+'Gulf Mall'!Y62</f>
        <v>3000</v>
      </c>
      <c r="Z62" s="28">
        <f t="shared" si="34"/>
        <v>-19.149174125634815</v>
      </c>
      <c r="AA62" s="59">
        <f t="shared" si="35"/>
        <v>36000</v>
      </c>
      <c r="AB62" s="60">
        <f t="shared" si="36"/>
        <v>25.622349764976569</v>
      </c>
      <c r="AC62" s="67">
        <f t="shared" si="37"/>
        <v>3000</v>
      </c>
      <c r="AD62" s="68">
        <f t="shared" si="38"/>
        <v>25.622349764976569</v>
      </c>
      <c r="AE62" s="44">
        <f t="shared" si="2"/>
        <v>36000</v>
      </c>
      <c r="AF62" s="21">
        <f t="shared" si="3"/>
        <v>0</v>
      </c>
      <c r="AG62" s="113">
        <v>1916</v>
      </c>
      <c r="AH62" s="1" t="s">
        <v>220</v>
      </c>
      <c r="AW62" s="44"/>
      <c r="AX62" s="44"/>
    </row>
    <row r="63" spans="1:50">
      <c r="A63" s="2">
        <v>6122</v>
      </c>
      <c r="B63" s="2" t="s">
        <v>20</v>
      </c>
      <c r="C63" s="16">
        <f>BTC!C63+'Gulf Mall'!C63</f>
        <v>0</v>
      </c>
      <c r="D63" s="28">
        <f t="shared" si="23"/>
        <v>0</v>
      </c>
      <c r="E63" s="16">
        <f>BTC!E63+'Gulf Mall'!E63</f>
        <v>0</v>
      </c>
      <c r="F63" s="28">
        <f t="shared" si="24"/>
        <v>0</v>
      </c>
      <c r="G63" s="16">
        <f>BTC!G63+'Gulf Mall'!G63</f>
        <v>0</v>
      </c>
      <c r="H63" s="28">
        <f t="shared" si="25"/>
        <v>0</v>
      </c>
      <c r="I63" s="16">
        <f>BTC!I63+'Gulf Mall'!I63</f>
        <v>0</v>
      </c>
      <c r="J63" s="28">
        <f t="shared" si="26"/>
        <v>0</v>
      </c>
      <c r="K63" s="16">
        <f>BTC!K63+'Gulf Mall'!K63</f>
        <v>0</v>
      </c>
      <c r="L63" s="28">
        <f t="shared" si="27"/>
        <v>0</v>
      </c>
      <c r="M63" s="16">
        <f>BTC!M63+'Gulf Mall'!M63</f>
        <v>0</v>
      </c>
      <c r="N63" s="28">
        <f t="shared" si="28"/>
        <v>0</v>
      </c>
      <c r="O63" s="16">
        <f>BTC!O63+'Gulf Mall'!O63</f>
        <v>0</v>
      </c>
      <c r="P63" s="28">
        <f t="shared" si="29"/>
        <v>0</v>
      </c>
      <c r="Q63" s="16">
        <f>BTC!Q63+'Gulf Mall'!Q63</f>
        <v>0</v>
      </c>
      <c r="R63" s="28">
        <f t="shared" si="30"/>
        <v>0</v>
      </c>
      <c r="S63" s="16">
        <f>BTC!S63+'Gulf Mall'!S63</f>
        <v>0</v>
      </c>
      <c r="T63" s="28">
        <f t="shared" si="31"/>
        <v>0</v>
      </c>
      <c r="U63" s="16">
        <f>BTC!U63+'Gulf Mall'!U63</f>
        <v>0</v>
      </c>
      <c r="V63" s="28">
        <f t="shared" si="32"/>
        <v>0</v>
      </c>
      <c r="W63" s="16">
        <f>BTC!W63+'Gulf Mall'!W63</f>
        <v>0</v>
      </c>
      <c r="X63" s="28">
        <f t="shared" si="33"/>
        <v>0</v>
      </c>
      <c r="Y63" s="16">
        <f>BTC!Y63+'Gulf Mall'!Y63</f>
        <v>0</v>
      </c>
      <c r="Z63" s="28">
        <f t="shared" si="34"/>
        <v>0</v>
      </c>
      <c r="AA63" s="59">
        <f t="shared" si="35"/>
        <v>0</v>
      </c>
      <c r="AB63" s="60">
        <f t="shared" si="36"/>
        <v>0</v>
      </c>
      <c r="AC63" s="67">
        <f t="shared" si="37"/>
        <v>0</v>
      </c>
      <c r="AD63" s="68">
        <f t="shared" si="38"/>
        <v>0</v>
      </c>
      <c r="AE63" s="44">
        <f t="shared" si="2"/>
        <v>0</v>
      </c>
      <c r="AF63" s="21">
        <f t="shared" si="3"/>
        <v>0</v>
      </c>
      <c r="AG63" s="113"/>
      <c r="AW63" s="44"/>
      <c r="AX63" s="44"/>
    </row>
    <row r="64" spans="1:50">
      <c r="A64" s="2">
        <v>6123</v>
      </c>
      <c r="B64" s="2" t="s">
        <v>21</v>
      </c>
      <c r="C64" s="16">
        <f>BTC!C64+'Gulf Mall'!C64</f>
        <v>0</v>
      </c>
      <c r="D64" s="28">
        <f t="shared" si="23"/>
        <v>0</v>
      </c>
      <c r="E64" s="16">
        <f>BTC!E64+'Gulf Mall'!E64</f>
        <v>0</v>
      </c>
      <c r="F64" s="28">
        <f t="shared" si="24"/>
        <v>0</v>
      </c>
      <c r="G64" s="16">
        <f>BTC!G64+'Gulf Mall'!G64</f>
        <v>0</v>
      </c>
      <c r="H64" s="28">
        <f t="shared" si="25"/>
        <v>0</v>
      </c>
      <c r="I64" s="16">
        <f>BTC!I64+'Gulf Mall'!I64</f>
        <v>0</v>
      </c>
      <c r="J64" s="28">
        <f t="shared" si="26"/>
        <v>0</v>
      </c>
      <c r="K64" s="16">
        <f>BTC!K64+'Gulf Mall'!K64</f>
        <v>0</v>
      </c>
      <c r="L64" s="28">
        <f t="shared" si="27"/>
        <v>0</v>
      </c>
      <c r="M64" s="16">
        <f>BTC!M64+'Gulf Mall'!M64</f>
        <v>0</v>
      </c>
      <c r="N64" s="28">
        <f t="shared" si="28"/>
        <v>0</v>
      </c>
      <c r="O64" s="16">
        <f>BTC!O64+'Gulf Mall'!O64</f>
        <v>0</v>
      </c>
      <c r="P64" s="28">
        <f t="shared" si="29"/>
        <v>0</v>
      </c>
      <c r="Q64" s="16">
        <f>BTC!Q64+'Gulf Mall'!Q64</f>
        <v>0</v>
      </c>
      <c r="R64" s="28">
        <f t="shared" si="30"/>
        <v>0</v>
      </c>
      <c r="S64" s="16">
        <f>BTC!S64+'Gulf Mall'!S64</f>
        <v>0</v>
      </c>
      <c r="T64" s="28">
        <f t="shared" si="31"/>
        <v>0</v>
      </c>
      <c r="U64" s="16">
        <f>BTC!U64+'Gulf Mall'!U64</f>
        <v>0</v>
      </c>
      <c r="V64" s="28">
        <f t="shared" si="32"/>
        <v>0</v>
      </c>
      <c r="W64" s="16">
        <f>BTC!W64+'Gulf Mall'!W64</f>
        <v>0</v>
      </c>
      <c r="X64" s="28">
        <f t="shared" si="33"/>
        <v>0</v>
      </c>
      <c r="Y64" s="16">
        <f>BTC!Y64+'Gulf Mall'!Y64</f>
        <v>0</v>
      </c>
      <c r="Z64" s="28">
        <f t="shared" si="34"/>
        <v>0</v>
      </c>
      <c r="AA64" s="59">
        <f t="shared" si="35"/>
        <v>0</v>
      </c>
      <c r="AB64" s="60">
        <f t="shared" si="36"/>
        <v>0</v>
      </c>
      <c r="AC64" s="67">
        <f t="shared" si="37"/>
        <v>0</v>
      </c>
      <c r="AD64" s="68">
        <f t="shared" si="38"/>
        <v>0</v>
      </c>
      <c r="AE64" s="44">
        <f t="shared" si="2"/>
        <v>0</v>
      </c>
      <c r="AF64" s="21">
        <f t="shared" si="3"/>
        <v>0</v>
      </c>
      <c r="AG64" s="113">
        <v>190</v>
      </c>
      <c r="AH64" s="1" t="s">
        <v>221</v>
      </c>
      <c r="AW64" s="44"/>
      <c r="AX64" s="44"/>
    </row>
    <row r="65" spans="1:50">
      <c r="A65" s="82">
        <v>6124</v>
      </c>
      <c r="B65" s="2" t="s">
        <v>22</v>
      </c>
      <c r="C65" s="16">
        <f>BTC!C65+'Gulf Mall'!C65</f>
        <v>5000</v>
      </c>
      <c r="D65" s="28">
        <f t="shared" si="23"/>
        <v>-31.915290209391358</v>
      </c>
      <c r="E65" s="16">
        <f>BTC!E65+'Gulf Mall'!E65</f>
        <v>5000</v>
      </c>
      <c r="F65" s="28">
        <f t="shared" si="24"/>
        <v>-31.915290209391358</v>
      </c>
      <c r="G65" s="16">
        <f>BTC!G65+'Gulf Mall'!G65</f>
        <v>5000</v>
      </c>
      <c r="H65" s="28">
        <f t="shared" si="25"/>
        <v>-31.915290209391358</v>
      </c>
      <c r="I65" s="16">
        <f>BTC!I65+'Gulf Mall'!I65</f>
        <v>5000</v>
      </c>
      <c r="J65" s="28">
        <f t="shared" si="26"/>
        <v>-31.915290209391358</v>
      </c>
      <c r="K65" s="16">
        <f>BTC!K65+'Gulf Mall'!K65</f>
        <v>5000</v>
      </c>
      <c r="L65" s="28">
        <f t="shared" si="27"/>
        <v>-31.915290209391358</v>
      </c>
      <c r="M65" s="16">
        <f>BTC!M65+'Gulf Mall'!M65</f>
        <v>5000</v>
      </c>
      <c r="N65" s="28">
        <f t="shared" si="28"/>
        <v>1.5982941571982021</v>
      </c>
      <c r="O65" s="16">
        <f>BTC!O65+'Gulf Mall'!O65</f>
        <v>5000</v>
      </c>
      <c r="P65" s="28">
        <f t="shared" si="29"/>
        <v>-31.915290209391358</v>
      </c>
      <c r="Q65" s="16">
        <f>BTC!Q65+'Gulf Mall'!Q65</f>
        <v>5000</v>
      </c>
      <c r="R65" s="28">
        <f t="shared" si="30"/>
        <v>-31.915290209391358</v>
      </c>
      <c r="S65" s="16">
        <f>BTC!S65+'Gulf Mall'!S65</f>
        <v>5000</v>
      </c>
      <c r="T65" s="28">
        <f t="shared" si="31"/>
        <v>-31.915290209391358</v>
      </c>
      <c r="U65" s="16">
        <f>BTC!U65+'Gulf Mall'!U65</f>
        <v>5000</v>
      </c>
      <c r="V65" s="28">
        <f t="shared" si="32"/>
        <v>-31.915290209391358</v>
      </c>
      <c r="W65" s="16">
        <f>BTC!W65+'Gulf Mall'!W65</f>
        <v>5000</v>
      </c>
      <c r="X65" s="28">
        <f t="shared" si="33"/>
        <v>-31.915290209391358</v>
      </c>
      <c r="Y65" s="16">
        <f>BTC!Y65+'Gulf Mall'!Y65</f>
        <v>5000</v>
      </c>
      <c r="Z65" s="28">
        <f t="shared" si="34"/>
        <v>-31.915290209391358</v>
      </c>
      <c r="AA65" s="59">
        <f t="shared" si="35"/>
        <v>60000</v>
      </c>
      <c r="AB65" s="60">
        <f t="shared" si="36"/>
        <v>42.703916274960946</v>
      </c>
      <c r="AC65" s="67">
        <f t="shared" si="37"/>
        <v>5000</v>
      </c>
      <c r="AD65" s="68">
        <f t="shared" si="38"/>
        <v>42.703916274960946</v>
      </c>
      <c r="AE65" s="44">
        <f t="shared" si="2"/>
        <v>60000</v>
      </c>
      <c r="AF65" s="21">
        <f t="shared" si="3"/>
        <v>0</v>
      </c>
      <c r="AG65" s="113">
        <v>36</v>
      </c>
      <c r="AH65" s="1" t="s">
        <v>197</v>
      </c>
      <c r="AW65" s="44"/>
      <c r="AX65" s="44"/>
    </row>
    <row r="66" spans="1:50">
      <c r="A66" s="2">
        <v>6125</v>
      </c>
      <c r="B66" s="2" t="s">
        <v>78</v>
      </c>
      <c r="C66" s="16">
        <f>BTC!C66+'Gulf Mall'!C66</f>
        <v>1000</v>
      </c>
      <c r="D66" s="28">
        <f t="shared" si="23"/>
        <v>-6.3830580418782716</v>
      </c>
      <c r="E66" s="16">
        <f>BTC!E66+'Gulf Mall'!E66</f>
        <v>1000</v>
      </c>
      <c r="F66" s="28">
        <f t="shared" si="24"/>
        <v>-6.3830580418782716</v>
      </c>
      <c r="G66" s="16">
        <f>BTC!G66+'Gulf Mall'!G66</f>
        <v>1000</v>
      </c>
      <c r="H66" s="28">
        <f t="shared" si="25"/>
        <v>-6.3830580418782716</v>
      </c>
      <c r="I66" s="16">
        <f>BTC!I66+'Gulf Mall'!I66</f>
        <v>1000</v>
      </c>
      <c r="J66" s="28">
        <f t="shared" si="26"/>
        <v>-6.3830580418782716</v>
      </c>
      <c r="K66" s="16">
        <f>BTC!K66+'Gulf Mall'!K66</f>
        <v>1000</v>
      </c>
      <c r="L66" s="28">
        <f t="shared" si="27"/>
        <v>-6.3830580418782716</v>
      </c>
      <c r="M66" s="16">
        <f>BTC!M66+'Gulf Mall'!M66</f>
        <v>1000</v>
      </c>
      <c r="N66" s="28">
        <f t="shared" si="28"/>
        <v>0.31965883143964041</v>
      </c>
      <c r="O66" s="16">
        <f>BTC!O66+'Gulf Mall'!O66</f>
        <v>1000</v>
      </c>
      <c r="P66" s="28">
        <f t="shared" si="29"/>
        <v>-6.3830580418782716</v>
      </c>
      <c r="Q66" s="16">
        <f>BTC!Q66+'Gulf Mall'!Q66</f>
        <v>1000</v>
      </c>
      <c r="R66" s="28">
        <f t="shared" si="30"/>
        <v>-6.3830580418782716</v>
      </c>
      <c r="S66" s="16">
        <f>BTC!S66+'Gulf Mall'!S66</f>
        <v>1000</v>
      </c>
      <c r="T66" s="28">
        <f t="shared" si="31"/>
        <v>-6.3830580418782716</v>
      </c>
      <c r="U66" s="16">
        <f>BTC!U66+'Gulf Mall'!U66</f>
        <v>1000</v>
      </c>
      <c r="V66" s="28">
        <f t="shared" si="32"/>
        <v>-6.3830580418782716</v>
      </c>
      <c r="W66" s="16">
        <f>BTC!W66+'Gulf Mall'!W66</f>
        <v>1000</v>
      </c>
      <c r="X66" s="28">
        <f t="shared" si="33"/>
        <v>-6.3830580418782716</v>
      </c>
      <c r="Y66" s="16">
        <f>BTC!Y66+'Gulf Mall'!Y66</f>
        <v>1000</v>
      </c>
      <c r="Z66" s="28">
        <f t="shared" si="34"/>
        <v>-6.3830580418782716</v>
      </c>
      <c r="AA66" s="59">
        <f t="shared" si="35"/>
        <v>12000</v>
      </c>
      <c r="AB66" s="60">
        <f t="shared" si="36"/>
        <v>8.5407832549921903</v>
      </c>
      <c r="AC66" s="67">
        <f t="shared" si="37"/>
        <v>1000</v>
      </c>
      <c r="AD66" s="68">
        <f t="shared" si="38"/>
        <v>8.5407832549921903</v>
      </c>
      <c r="AE66" s="44">
        <f t="shared" si="2"/>
        <v>12000</v>
      </c>
      <c r="AF66" s="21">
        <f t="shared" si="3"/>
        <v>0</v>
      </c>
      <c r="AG66" s="113">
        <v>3578</v>
      </c>
      <c r="AH66" s="11" t="s">
        <v>198</v>
      </c>
      <c r="AW66" s="44"/>
      <c r="AX66" s="44"/>
    </row>
    <row r="67" spans="1:50">
      <c r="A67" s="2">
        <v>6126</v>
      </c>
      <c r="B67" s="2" t="s">
        <v>105</v>
      </c>
      <c r="C67" s="16">
        <f>BTC!C67+'Gulf Mall'!C67</f>
        <v>2400</v>
      </c>
      <c r="D67" s="28">
        <f t="shared" si="23"/>
        <v>-15.319339300507851</v>
      </c>
      <c r="E67" s="16">
        <f>BTC!E67+'Gulf Mall'!E67</f>
        <v>2400</v>
      </c>
      <c r="F67" s="28">
        <f t="shared" si="24"/>
        <v>-15.319339300507851</v>
      </c>
      <c r="G67" s="16">
        <f>BTC!G67+'Gulf Mall'!G67</f>
        <v>2400</v>
      </c>
      <c r="H67" s="28">
        <f t="shared" si="25"/>
        <v>-15.319339300507851</v>
      </c>
      <c r="I67" s="16">
        <f>BTC!I67+'Gulf Mall'!I67</f>
        <v>2400</v>
      </c>
      <c r="J67" s="28">
        <f t="shared" si="26"/>
        <v>-15.319339300507851</v>
      </c>
      <c r="K67" s="16">
        <f>BTC!K67+'Gulf Mall'!K67</f>
        <v>2400</v>
      </c>
      <c r="L67" s="28">
        <f t="shared" si="27"/>
        <v>-15.319339300507851</v>
      </c>
      <c r="M67" s="16">
        <f>BTC!M67+'Gulf Mall'!M67</f>
        <v>2400</v>
      </c>
      <c r="N67" s="28">
        <f t="shared" si="28"/>
        <v>0.76718119545513697</v>
      </c>
      <c r="O67" s="16">
        <f>BTC!O67+'Gulf Mall'!O67</f>
        <v>2400</v>
      </c>
      <c r="P67" s="28">
        <f t="shared" si="29"/>
        <v>-15.319339300507851</v>
      </c>
      <c r="Q67" s="16">
        <f>BTC!Q67+'Gulf Mall'!Q67</f>
        <v>2400</v>
      </c>
      <c r="R67" s="28">
        <f t="shared" si="30"/>
        <v>-15.319339300507851</v>
      </c>
      <c r="S67" s="16">
        <f>BTC!S67+'Gulf Mall'!S67</f>
        <v>2400</v>
      </c>
      <c r="T67" s="28">
        <f t="shared" si="31"/>
        <v>-15.319339300507851</v>
      </c>
      <c r="U67" s="16">
        <f>BTC!U67+'Gulf Mall'!U67</f>
        <v>2400</v>
      </c>
      <c r="V67" s="28">
        <f t="shared" si="32"/>
        <v>-15.319339300507851</v>
      </c>
      <c r="W67" s="16">
        <f>BTC!W67+'Gulf Mall'!W67</f>
        <v>2400</v>
      </c>
      <c r="X67" s="28">
        <f t="shared" si="33"/>
        <v>-15.319339300507851</v>
      </c>
      <c r="Y67" s="16">
        <f>BTC!Y67+'Gulf Mall'!Y67</f>
        <v>2400</v>
      </c>
      <c r="Z67" s="28">
        <f t="shared" si="34"/>
        <v>-15.319339300507851</v>
      </c>
      <c r="AA67" s="59">
        <f t="shared" si="35"/>
        <v>28800</v>
      </c>
      <c r="AB67" s="60">
        <f t="shared" si="36"/>
        <v>20.497879811981257</v>
      </c>
      <c r="AC67" s="67">
        <f t="shared" si="37"/>
        <v>2400</v>
      </c>
      <c r="AD67" s="68">
        <f t="shared" si="38"/>
        <v>20.497879811981257</v>
      </c>
      <c r="AE67" s="44">
        <f t="shared" si="2"/>
        <v>28800</v>
      </c>
      <c r="AF67" s="21">
        <f t="shared" si="3"/>
        <v>0</v>
      </c>
      <c r="AG67" s="113">
        <v>1916</v>
      </c>
      <c r="AH67" s="1" t="s">
        <v>222</v>
      </c>
      <c r="AW67" s="44"/>
      <c r="AX67" s="44"/>
    </row>
    <row r="68" spans="1:50">
      <c r="A68" s="2">
        <v>6127</v>
      </c>
      <c r="B68" s="2" t="s">
        <v>76</v>
      </c>
      <c r="C68" s="16">
        <f>BTC!C68+'Gulf Mall'!C68</f>
        <v>2100</v>
      </c>
      <c r="D68" s="28">
        <f t="shared" si="23"/>
        <v>-13.40442188794437</v>
      </c>
      <c r="E68" s="16">
        <f>BTC!E68+'Gulf Mall'!E68</f>
        <v>2100</v>
      </c>
      <c r="F68" s="28">
        <f t="shared" si="24"/>
        <v>-13.40442188794437</v>
      </c>
      <c r="G68" s="16">
        <f>BTC!G68+'Gulf Mall'!G68</f>
        <v>2100</v>
      </c>
      <c r="H68" s="28">
        <f t="shared" si="25"/>
        <v>-13.40442188794437</v>
      </c>
      <c r="I68" s="16">
        <f>BTC!I68+'Gulf Mall'!I68</f>
        <v>2100</v>
      </c>
      <c r="J68" s="28">
        <f t="shared" si="26"/>
        <v>-13.40442188794437</v>
      </c>
      <c r="K68" s="16">
        <f>BTC!K68+'Gulf Mall'!K68</f>
        <v>2100</v>
      </c>
      <c r="L68" s="28">
        <f t="shared" si="27"/>
        <v>-13.40442188794437</v>
      </c>
      <c r="M68" s="16">
        <f>BTC!M68+'Gulf Mall'!M68</f>
        <v>2100</v>
      </c>
      <c r="N68" s="28">
        <f t="shared" si="28"/>
        <v>0.67128354602324491</v>
      </c>
      <c r="O68" s="16">
        <f>BTC!O68+'Gulf Mall'!O68</f>
        <v>2100</v>
      </c>
      <c r="P68" s="28">
        <f t="shared" si="29"/>
        <v>-13.40442188794437</v>
      </c>
      <c r="Q68" s="16">
        <f>BTC!Q68+'Gulf Mall'!Q68</f>
        <v>2100</v>
      </c>
      <c r="R68" s="28">
        <f t="shared" si="30"/>
        <v>-13.40442188794437</v>
      </c>
      <c r="S68" s="16">
        <f>BTC!S68+'Gulf Mall'!S68</f>
        <v>2100</v>
      </c>
      <c r="T68" s="28">
        <f t="shared" si="31"/>
        <v>-13.40442188794437</v>
      </c>
      <c r="U68" s="16">
        <f>BTC!U68+'Gulf Mall'!U68</f>
        <v>2100</v>
      </c>
      <c r="V68" s="28">
        <f t="shared" si="32"/>
        <v>-13.40442188794437</v>
      </c>
      <c r="W68" s="16">
        <f>BTC!W68+'Gulf Mall'!W68</f>
        <v>2100</v>
      </c>
      <c r="X68" s="28">
        <f t="shared" si="33"/>
        <v>-13.40442188794437</v>
      </c>
      <c r="Y68" s="16">
        <f>BTC!Y68+'Gulf Mall'!Y68</f>
        <v>2100</v>
      </c>
      <c r="Z68" s="28">
        <f t="shared" si="34"/>
        <v>-13.40442188794437</v>
      </c>
      <c r="AA68" s="59">
        <f t="shared" si="35"/>
        <v>25200</v>
      </c>
      <c r="AB68" s="60">
        <f t="shared" si="36"/>
        <v>17.935644835483597</v>
      </c>
      <c r="AC68" s="67">
        <f t="shared" si="37"/>
        <v>2100</v>
      </c>
      <c r="AD68" s="68">
        <f t="shared" si="38"/>
        <v>17.9356448354836</v>
      </c>
      <c r="AE68" s="44">
        <f t="shared" si="2"/>
        <v>25200</v>
      </c>
      <c r="AF68" s="21">
        <f t="shared" si="3"/>
        <v>0</v>
      </c>
      <c r="AG68" s="113">
        <v>4550</v>
      </c>
      <c r="AH68" s="1" t="s">
        <v>137</v>
      </c>
      <c r="AW68" s="44"/>
      <c r="AX68" s="44"/>
    </row>
    <row r="69" spans="1:50">
      <c r="A69" s="2">
        <v>6128</v>
      </c>
      <c r="B69" s="2" t="s">
        <v>161</v>
      </c>
      <c r="C69" s="16">
        <f>BTC!C69+'Gulf Mall'!C69</f>
        <v>0</v>
      </c>
      <c r="D69" s="28">
        <f t="shared" si="23"/>
        <v>0</v>
      </c>
      <c r="E69" s="16">
        <f>BTC!E69+'Gulf Mall'!E69</f>
        <v>0</v>
      </c>
      <c r="F69" s="28">
        <f t="shared" si="24"/>
        <v>0</v>
      </c>
      <c r="G69" s="16">
        <f>BTC!G69+'Gulf Mall'!G69</f>
        <v>0</v>
      </c>
      <c r="H69" s="28">
        <f t="shared" si="25"/>
        <v>0</v>
      </c>
      <c r="I69" s="16">
        <f>BTC!I69+'Gulf Mall'!I69</f>
        <v>0</v>
      </c>
      <c r="J69" s="28">
        <f t="shared" si="26"/>
        <v>0</v>
      </c>
      <c r="K69" s="16">
        <f>BTC!K69+'Gulf Mall'!K69</f>
        <v>0</v>
      </c>
      <c r="L69" s="28">
        <f t="shared" si="27"/>
        <v>0</v>
      </c>
      <c r="M69" s="16">
        <f>BTC!M69+'Gulf Mall'!M69</f>
        <v>0</v>
      </c>
      <c r="N69" s="28">
        <f t="shared" si="28"/>
        <v>0</v>
      </c>
      <c r="O69" s="16">
        <f>BTC!O69+'Gulf Mall'!O69</f>
        <v>0</v>
      </c>
      <c r="P69" s="28">
        <f t="shared" si="29"/>
        <v>0</v>
      </c>
      <c r="Q69" s="16">
        <f>BTC!Q69+'Gulf Mall'!Q69</f>
        <v>0</v>
      </c>
      <c r="R69" s="28">
        <f t="shared" si="30"/>
        <v>0</v>
      </c>
      <c r="S69" s="16">
        <f>BTC!S69+'Gulf Mall'!S69</f>
        <v>0</v>
      </c>
      <c r="T69" s="28">
        <f t="shared" si="31"/>
        <v>0</v>
      </c>
      <c r="U69" s="16">
        <f>BTC!U69+'Gulf Mall'!U69</f>
        <v>0</v>
      </c>
      <c r="V69" s="28">
        <f t="shared" si="32"/>
        <v>0</v>
      </c>
      <c r="W69" s="16">
        <f>BTC!W69+'Gulf Mall'!W69</f>
        <v>0</v>
      </c>
      <c r="X69" s="28">
        <f t="shared" si="33"/>
        <v>0</v>
      </c>
      <c r="Y69" s="16">
        <f>BTC!Y69+'Gulf Mall'!Y69</f>
        <v>0</v>
      </c>
      <c r="Z69" s="28">
        <f t="shared" si="34"/>
        <v>0</v>
      </c>
      <c r="AA69" s="59">
        <f t="shared" si="35"/>
        <v>0</v>
      </c>
      <c r="AB69" s="60">
        <f t="shared" si="36"/>
        <v>0</v>
      </c>
      <c r="AC69" s="67">
        <f t="shared" si="37"/>
        <v>0</v>
      </c>
      <c r="AD69" s="68">
        <f t="shared" si="38"/>
        <v>0</v>
      </c>
      <c r="AE69" s="44">
        <f t="shared" si="2"/>
        <v>0</v>
      </c>
      <c r="AF69" s="21">
        <f t="shared" si="3"/>
        <v>0</v>
      </c>
      <c r="AW69" s="44"/>
      <c r="AX69" s="44"/>
    </row>
    <row r="70" spans="1:50">
      <c r="A70" s="2">
        <v>6131</v>
      </c>
      <c r="B70" s="219" t="s">
        <v>235</v>
      </c>
      <c r="C70" s="16">
        <f>BTC!C70+'Gulf Mall'!C70</f>
        <v>2000</v>
      </c>
      <c r="D70" s="28">
        <f t="shared" si="23"/>
        <v>-12.766116083756543</v>
      </c>
      <c r="E70" s="16">
        <f>BTC!E70+'Gulf Mall'!E70</f>
        <v>2000</v>
      </c>
      <c r="F70" s="28">
        <f t="shared" si="24"/>
        <v>-12.766116083756543</v>
      </c>
      <c r="G70" s="16">
        <f>BTC!G70+'Gulf Mall'!G70</f>
        <v>2000</v>
      </c>
      <c r="H70" s="28">
        <f t="shared" si="25"/>
        <v>-12.766116083756543</v>
      </c>
      <c r="I70" s="16">
        <f>BTC!I70+'Gulf Mall'!I70</f>
        <v>2000</v>
      </c>
      <c r="J70" s="28">
        <f t="shared" si="26"/>
        <v>-12.766116083756543</v>
      </c>
      <c r="K70" s="16">
        <f>BTC!K70+'Gulf Mall'!K70</f>
        <v>2000</v>
      </c>
      <c r="L70" s="28">
        <f t="shared" si="27"/>
        <v>-12.766116083756543</v>
      </c>
      <c r="M70" s="16">
        <f>BTC!M70+'Gulf Mall'!M70</f>
        <v>2000</v>
      </c>
      <c r="N70" s="28">
        <f t="shared" si="28"/>
        <v>0.63931766287928082</v>
      </c>
      <c r="O70" s="16">
        <f>BTC!O70+'Gulf Mall'!O70</f>
        <v>2000</v>
      </c>
      <c r="P70" s="28">
        <f t="shared" si="29"/>
        <v>-12.766116083756543</v>
      </c>
      <c r="Q70" s="16">
        <f>BTC!Q70+'Gulf Mall'!Q70</f>
        <v>2000</v>
      </c>
      <c r="R70" s="28">
        <f t="shared" si="30"/>
        <v>-12.766116083756543</v>
      </c>
      <c r="S70" s="16">
        <f>BTC!S70+'Gulf Mall'!S70</f>
        <v>2000</v>
      </c>
      <c r="T70" s="28">
        <f t="shared" si="31"/>
        <v>-12.766116083756543</v>
      </c>
      <c r="U70" s="16">
        <f>BTC!U70+'Gulf Mall'!U70</f>
        <v>2000</v>
      </c>
      <c r="V70" s="28">
        <f t="shared" si="32"/>
        <v>-12.766116083756543</v>
      </c>
      <c r="W70" s="16">
        <f>BTC!W70+'Gulf Mall'!W70</f>
        <v>2000</v>
      </c>
      <c r="X70" s="28">
        <f t="shared" si="33"/>
        <v>-12.766116083756543</v>
      </c>
      <c r="Y70" s="16">
        <f>BTC!Y70+'Gulf Mall'!Y70</f>
        <v>2000</v>
      </c>
      <c r="Z70" s="28">
        <f t="shared" si="34"/>
        <v>-12.766116083756543</v>
      </c>
      <c r="AA70" s="59">
        <f t="shared" si="35"/>
        <v>24000</v>
      </c>
      <c r="AB70" s="60">
        <f t="shared" si="36"/>
        <v>17.081566509984381</v>
      </c>
      <c r="AC70" s="67">
        <f t="shared" si="37"/>
        <v>2000</v>
      </c>
      <c r="AD70" s="68">
        <f t="shared" si="38"/>
        <v>17.081566509984381</v>
      </c>
      <c r="AE70" s="44"/>
      <c r="AF70" s="21"/>
      <c r="AW70" s="44"/>
      <c r="AX70" s="44"/>
    </row>
    <row r="71" spans="1:50">
      <c r="A71" s="2">
        <v>6132</v>
      </c>
      <c r="B71" s="219" t="s">
        <v>236</v>
      </c>
      <c r="C71" s="16">
        <f>BTC!C71+'Gulf Mall'!C71</f>
        <v>0</v>
      </c>
      <c r="D71" s="28">
        <f t="shared" si="23"/>
        <v>0</v>
      </c>
      <c r="E71" s="16">
        <f>BTC!E71+'Gulf Mall'!E71</f>
        <v>0</v>
      </c>
      <c r="F71" s="28">
        <f t="shared" si="24"/>
        <v>0</v>
      </c>
      <c r="G71" s="16">
        <f>BTC!G71+'Gulf Mall'!G71</f>
        <v>0</v>
      </c>
      <c r="H71" s="28">
        <f t="shared" si="25"/>
        <v>0</v>
      </c>
      <c r="I71" s="16">
        <f>BTC!I71+'Gulf Mall'!I71</f>
        <v>0</v>
      </c>
      <c r="J71" s="28">
        <f t="shared" si="26"/>
        <v>0</v>
      </c>
      <c r="K71" s="16">
        <f>BTC!K71+'Gulf Mall'!K71</f>
        <v>0</v>
      </c>
      <c r="L71" s="28">
        <f t="shared" si="27"/>
        <v>0</v>
      </c>
      <c r="M71" s="16">
        <f>BTC!M71+'Gulf Mall'!M71</f>
        <v>3285</v>
      </c>
      <c r="N71" s="28">
        <f t="shared" si="28"/>
        <v>1.0500792612792187</v>
      </c>
      <c r="O71" s="16">
        <f>BTC!O71+'Gulf Mall'!O71</f>
        <v>0</v>
      </c>
      <c r="P71" s="28">
        <f t="shared" si="29"/>
        <v>0</v>
      </c>
      <c r="Q71" s="16">
        <f>BTC!Q71+'Gulf Mall'!Q71</f>
        <v>0</v>
      </c>
      <c r="R71" s="28">
        <f t="shared" si="30"/>
        <v>0</v>
      </c>
      <c r="S71" s="16">
        <f>BTC!S71+'Gulf Mall'!S71</f>
        <v>0</v>
      </c>
      <c r="T71" s="28">
        <f t="shared" si="31"/>
        <v>0</v>
      </c>
      <c r="U71" s="16">
        <f>BTC!U71+'Gulf Mall'!U71</f>
        <v>0</v>
      </c>
      <c r="V71" s="28">
        <f t="shared" si="32"/>
        <v>0</v>
      </c>
      <c r="W71" s="16">
        <f>BTC!W71+'Gulf Mall'!W71</f>
        <v>0</v>
      </c>
      <c r="X71" s="28">
        <f t="shared" si="33"/>
        <v>0</v>
      </c>
      <c r="Y71" s="16">
        <f>BTC!Y71+'Gulf Mall'!Y71</f>
        <v>0</v>
      </c>
      <c r="Z71" s="28">
        <f t="shared" si="34"/>
        <v>0</v>
      </c>
      <c r="AA71" s="59">
        <f t="shared" si="35"/>
        <v>3285</v>
      </c>
      <c r="AB71" s="60">
        <f t="shared" si="36"/>
        <v>2.3380394160541118</v>
      </c>
      <c r="AC71" s="67">
        <f t="shared" si="37"/>
        <v>273.75</v>
      </c>
      <c r="AD71" s="68">
        <f t="shared" si="38"/>
        <v>2.3380394160541118</v>
      </c>
      <c r="AE71" s="44"/>
      <c r="AF71" s="21"/>
      <c r="AW71" s="44"/>
      <c r="AX71" s="44"/>
    </row>
    <row r="72" spans="1:50">
      <c r="A72" s="2">
        <v>6133</v>
      </c>
      <c r="B72" s="219" t="s">
        <v>237</v>
      </c>
      <c r="C72" s="16">
        <f>BTC!C72+'Gulf Mall'!C72</f>
        <v>1500</v>
      </c>
      <c r="D72" s="28">
        <f t="shared" si="23"/>
        <v>-9.5745870628174075</v>
      </c>
      <c r="E72" s="16">
        <f>BTC!E72+'Gulf Mall'!E72</f>
        <v>1500</v>
      </c>
      <c r="F72" s="28">
        <f t="shared" si="24"/>
        <v>-9.5745870628174075</v>
      </c>
      <c r="G72" s="16">
        <f>BTC!G72+'Gulf Mall'!G72</f>
        <v>1500</v>
      </c>
      <c r="H72" s="28">
        <f t="shared" si="25"/>
        <v>-9.5745870628174075</v>
      </c>
      <c r="I72" s="16">
        <f>BTC!I72+'Gulf Mall'!I72</f>
        <v>1500</v>
      </c>
      <c r="J72" s="28">
        <f t="shared" si="26"/>
        <v>-9.5745870628174075</v>
      </c>
      <c r="K72" s="16">
        <f>BTC!K72+'Gulf Mall'!K72</f>
        <v>1500</v>
      </c>
      <c r="L72" s="28">
        <f t="shared" si="27"/>
        <v>-9.5745870628174075</v>
      </c>
      <c r="M72" s="16">
        <f>BTC!M72+'Gulf Mall'!M72</f>
        <v>1500</v>
      </c>
      <c r="N72" s="28">
        <f t="shared" si="28"/>
        <v>0.47948824715946065</v>
      </c>
      <c r="O72" s="16">
        <f>BTC!O72+'Gulf Mall'!O72</f>
        <v>1500</v>
      </c>
      <c r="P72" s="28">
        <f t="shared" si="29"/>
        <v>-9.5745870628174075</v>
      </c>
      <c r="Q72" s="16">
        <f>BTC!Q72+'Gulf Mall'!Q72</f>
        <v>1500</v>
      </c>
      <c r="R72" s="28">
        <f t="shared" si="30"/>
        <v>-9.5745870628174075</v>
      </c>
      <c r="S72" s="16">
        <f>BTC!S72+'Gulf Mall'!S72</f>
        <v>1500</v>
      </c>
      <c r="T72" s="28">
        <f t="shared" si="31"/>
        <v>-9.5745870628174075</v>
      </c>
      <c r="U72" s="16">
        <f>BTC!U72+'Gulf Mall'!U72</f>
        <v>1500</v>
      </c>
      <c r="V72" s="28">
        <f t="shared" si="32"/>
        <v>-9.5745870628174075</v>
      </c>
      <c r="W72" s="16">
        <f>BTC!W72+'Gulf Mall'!W72</f>
        <v>1500</v>
      </c>
      <c r="X72" s="28">
        <f t="shared" si="33"/>
        <v>-9.5745870628174075</v>
      </c>
      <c r="Y72" s="16">
        <f>BTC!Y72+'Gulf Mall'!Y72</f>
        <v>1500</v>
      </c>
      <c r="Z72" s="28">
        <f t="shared" si="34"/>
        <v>-9.5745870628174075</v>
      </c>
      <c r="AA72" s="59">
        <f t="shared" si="35"/>
        <v>18000</v>
      </c>
      <c r="AB72" s="60">
        <f t="shared" si="36"/>
        <v>12.811174882488285</v>
      </c>
      <c r="AC72" s="67">
        <f t="shared" si="37"/>
        <v>1500</v>
      </c>
      <c r="AD72" s="68">
        <f t="shared" si="38"/>
        <v>12.811174882488285</v>
      </c>
      <c r="AE72" s="44"/>
      <c r="AF72" s="21"/>
      <c r="AW72" s="44"/>
      <c r="AX72" s="44"/>
    </row>
    <row r="73" spans="1:50">
      <c r="A73" s="2">
        <v>6134</v>
      </c>
      <c r="B73" s="219" t="s">
        <v>238</v>
      </c>
      <c r="C73" s="16">
        <f>BTC!C73+'Gulf Mall'!C73</f>
        <v>0</v>
      </c>
      <c r="D73" s="28">
        <f t="shared" si="23"/>
        <v>0</v>
      </c>
      <c r="E73" s="16">
        <f>BTC!E73+'Gulf Mall'!E73</f>
        <v>0</v>
      </c>
      <c r="F73" s="28">
        <f t="shared" si="24"/>
        <v>0</v>
      </c>
      <c r="G73" s="16">
        <f>BTC!G73+'Gulf Mall'!G73</f>
        <v>0</v>
      </c>
      <c r="H73" s="28">
        <f t="shared" si="25"/>
        <v>0</v>
      </c>
      <c r="I73" s="16">
        <f>BTC!I73+'Gulf Mall'!I73</f>
        <v>0</v>
      </c>
      <c r="J73" s="28">
        <f t="shared" si="26"/>
        <v>0</v>
      </c>
      <c r="K73" s="16">
        <f>BTC!K73+'Gulf Mall'!K73</f>
        <v>0</v>
      </c>
      <c r="L73" s="28">
        <f t="shared" si="27"/>
        <v>0</v>
      </c>
      <c r="M73" s="16">
        <f>BTC!M73+'Gulf Mall'!M73</f>
        <v>0</v>
      </c>
      <c r="N73" s="28">
        <f t="shared" si="28"/>
        <v>0</v>
      </c>
      <c r="O73" s="16">
        <f>BTC!O73+'Gulf Mall'!O73</f>
        <v>0</v>
      </c>
      <c r="P73" s="28">
        <f t="shared" si="29"/>
        <v>0</v>
      </c>
      <c r="Q73" s="16">
        <f>BTC!Q73+'Gulf Mall'!Q73</f>
        <v>0</v>
      </c>
      <c r="R73" s="28">
        <f t="shared" si="30"/>
        <v>0</v>
      </c>
      <c r="S73" s="16">
        <f>BTC!S73+'Gulf Mall'!S73</f>
        <v>0</v>
      </c>
      <c r="T73" s="28">
        <f t="shared" si="31"/>
        <v>0</v>
      </c>
      <c r="U73" s="16">
        <f>BTC!U73+'Gulf Mall'!U73</f>
        <v>0</v>
      </c>
      <c r="V73" s="28">
        <f t="shared" si="32"/>
        <v>0</v>
      </c>
      <c r="W73" s="16">
        <f>BTC!W73+'Gulf Mall'!W73</f>
        <v>0</v>
      </c>
      <c r="X73" s="28">
        <f t="shared" si="33"/>
        <v>0</v>
      </c>
      <c r="Y73" s="16">
        <f>BTC!Y73+'Gulf Mall'!Y73</f>
        <v>0</v>
      </c>
      <c r="Z73" s="28">
        <f t="shared" si="34"/>
        <v>0</v>
      </c>
      <c r="AA73" s="59">
        <f t="shared" si="35"/>
        <v>0</v>
      </c>
      <c r="AB73" s="60">
        <f t="shared" si="36"/>
        <v>0</v>
      </c>
      <c r="AC73" s="67">
        <f t="shared" si="37"/>
        <v>0</v>
      </c>
      <c r="AD73" s="68">
        <f t="shared" si="38"/>
        <v>0</v>
      </c>
      <c r="AE73" s="44"/>
      <c r="AF73" s="21"/>
      <c r="AW73" s="44"/>
      <c r="AX73" s="44"/>
    </row>
    <row r="74" spans="1:50">
      <c r="A74" s="2">
        <v>6135</v>
      </c>
      <c r="B74" s="219" t="s">
        <v>239</v>
      </c>
      <c r="C74" s="16">
        <f>BTC!C74+'Gulf Mall'!C74</f>
        <v>0</v>
      </c>
      <c r="D74" s="28">
        <f t="shared" si="23"/>
        <v>0</v>
      </c>
      <c r="E74" s="16">
        <f>BTC!E74+'Gulf Mall'!E74</f>
        <v>0</v>
      </c>
      <c r="F74" s="28">
        <f t="shared" si="24"/>
        <v>0</v>
      </c>
      <c r="G74" s="16">
        <f>BTC!G74+'Gulf Mall'!G74</f>
        <v>0</v>
      </c>
      <c r="H74" s="28">
        <f t="shared" si="25"/>
        <v>0</v>
      </c>
      <c r="I74" s="16">
        <f>BTC!I74+'Gulf Mall'!I74</f>
        <v>0</v>
      </c>
      <c r="J74" s="28">
        <f t="shared" si="26"/>
        <v>0</v>
      </c>
      <c r="K74" s="16">
        <f>BTC!K74+'Gulf Mall'!K74</f>
        <v>0</v>
      </c>
      <c r="L74" s="28">
        <f t="shared" si="27"/>
        <v>0</v>
      </c>
      <c r="M74" s="16">
        <f>BTC!M74+'Gulf Mall'!M74</f>
        <v>0</v>
      </c>
      <c r="N74" s="28">
        <f t="shared" si="28"/>
        <v>0</v>
      </c>
      <c r="O74" s="16">
        <f>BTC!O74+'Gulf Mall'!O74</f>
        <v>0</v>
      </c>
      <c r="P74" s="28">
        <f t="shared" si="29"/>
        <v>0</v>
      </c>
      <c r="Q74" s="16">
        <f>BTC!Q74+'Gulf Mall'!Q74</f>
        <v>0</v>
      </c>
      <c r="R74" s="28">
        <f t="shared" si="30"/>
        <v>0</v>
      </c>
      <c r="S74" s="16">
        <f>BTC!S74+'Gulf Mall'!S74</f>
        <v>0</v>
      </c>
      <c r="T74" s="28">
        <f t="shared" si="31"/>
        <v>0</v>
      </c>
      <c r="U74" s="16">
        <f>BTC!U74+'Gulf Mall'!U74</f>
        <v>0</v>
      </c>
      <c r="V74" s="28">
        <f t="shared" si="32"/>
        <v>0</v>
      </c>
      <c r="W74" s="16">
        <f>BTC!W74+'Gulf Mall'!W74</f>
        <v>0</v>
      </c>
      <c r="X74" s="28">
        <f t="shared" si="33"/>
        <v>0</v>
      </c>
      <c r="Y74" s="16">
        <f>BTC!Y74+'Gulf Mall'!Y74</f>
        <v>0</v>
      </c>
      <c r="Z74" s="28">
        <f t="shared" si="34"/>
        <v>0</v>
      </c>
      <c r="AA74" s="59">
        <f t="shared" si="35"/>
        <v>0</v>
      </c>
      <c r="AB74" s="60">
        <f t="shared" si="36"/>
        <v>0</v>
      </c>
      <c r="AC74" s="67">
        <f t="shared" si="37"/>
        <v>0</v>
      </c>
      <c r="AD74" s="68">
        <f t="shared" si="38"/>
        <v>0</v>
      </c>
      <c r="AE74" s="44"/>
      <c r="AF74" s="21"/>
      <c r="AW74" s="44"/>
      <c r="AX74" s="44"/>
    </row>
    <row r="75" spans="1:50">
      <c r="A75" s="2">
        <v>6136</v>
      </c>
      <c r="B75" s="219" t="s">
        <v>258</v>
      </c>
      <c r="C75" s="16">
        <f>BTC!C75+'Gulf Mall'!C75</f>
        <v>0</v>
      </c>
      <c r="D75" s="28">
        <f t="shared" si="23"/>
        <v>0</v>
      </c>
      <c r="E75" s="16">
        <f>BTC!E75+'Gulf Mall'!E75</f>
        <v>0</v>
      </c>
      <c r="F75" s="28">
        <f t="shared" si="24"/>
        <v>0</v>
      </c>
      <c r="G75" s="16">
        <f>BTC!G75+'Gulf Mall'!G75</f>
        <v>0</v>
      </c>
      <c r="H75" s="28">
        <f t="shared" si="25"/>
        <v>0</v>
      </c>
      <c r="I75" s="16">
        <f>BTC!I75+'Gulf Mall'!I75</f>
        <v>0</v>
      </c>
      <c r="J75" s="28">
        <f t="shared" si="26"/>
        <v>0</v>
      </c>
      <c r="K75" s="16">
        <f>BTC!K75+'Gulf Mall'!K75</f>
        <v>0</v>
      </c>
      <c r="L75" s="28">
        <f t="shared" si="27"/>
        <v>0</v>
      </c>
      <c r="M75" s="16">
        <f>BTC!M75+'Gulf Mall'!M75</f>
        <v>0</v>
      </c>
      <c r="N75" s="28">
        <f t="shared" si="28"/>
        <v>0</v>
      </c>
      <c r="O75" s="16">
        <f>BTC!O75+'Gulf Mall'!O75</f>
        <v>0</v>
      </c>
      <c r="P75" s="28">
        <f t="shared" si="29"/>
        <v>0</v>
      </c>
      <c r="Q75" s="16">
        <f>BTC!Q75+'Gulf Mall'!Q75</f>
        <v>0</v>
      </c>
      <c r="R75" s="28">
        <f t="shared" si="30"/>
        <v>0</v>
      </c>
      <c r="S75" s="16">
        <f>BTC!S75+'Gulf Mall'!S75</f>
        <v>0</v>
      </c>
      <c r="T75" s="28">
        <f t="shared" si="31"/>
        <v>0</v>
      </c>
      <c r="U75" s="16">
        <f>BTC!U75+'Gulf Mall'!U75</f>
        <v>0</v>
      </c>
      <c r="V75" s="28">
        <f t="shared" si="32"/>
        <v>0</v>
      </c>
      <c r="W75" s="16">
        <f>BTC!W75+'Gulf Mall'!W75</f>
        <v>0</v>
      </c>
      <c r="X75" s="28">
        <f t="shared" si="33"/>
        <v>0</v>
      </c>
      <c r="Y75" s="16">
        <f>BTC!Y75+'Gulf Mall'!Y75</f>
        <v>0</v>
      </c>
      <c r="Z75" s="28">
        <f t="shared" si="34"/>
        <v>0</v>
      </c>
      <c r="AA75" s="59">
        <f t="shared" si="35"/>
        <v>0</v>
      </c>
      <c r="AB75" s="60">
        <f t="shared" si="36"/>
        <v>0</v>
      </c>
      <c r="AC75" s="67">
        <f t="shared" si="37"/>
        <v>0</v>
      </c>
      <c r="AD75" s="68">
        <f t="shared" si="38"/>
        <v>0</v>
      </c>
      <c r="AE75" s="44"/>
      <c r="AF75" s="21"/>
      <c r="AW75" s="44"/>
      <c r="AX75" s="44"/>
    </row>
    <row r="76" spans="1:50" ht="15.75" thickBot="1">
      <c r="A76" s="39">
        <v>6199</v>
      </c>
      <c r="B76" s="39" t="s">
        <v>23</v>
      </c>
      <c r="C76" s="31">
        <f>BTC!C76+'Gulf Mall'!C76</f>
        <v>117054</v>
      </c>
      <c r="D76" s="52">
        <f t="shared" ref="D76:D77" si="39">C76/C$145</f>
        <v>-747.16247603401916</v>
      </c>
      <c r="E76" s="31">
        <f>BTC!E76+'Gulf Mall'!E76</f>
        <v>117054</v>
      </c>
      <c r="F76" s="52">
        <f t="shared" ref="F76:F77" si="40">E76/E$145</f>
        <v>-747.16247603401916</v>
      </c>
      <c r="G76" s="31">
        <f>BTC!G76+'Gulf Mall'!G76</f>
        <v>117054</v>
      </c>
      <c r="H76" s="52">
        <f t="shared" ref="H76:H77" si="41">G76/G$145</f>
        <v>-747.16247603401916</v>
      </c>
      <c r="I76" s="31">
        <f>BTC!I76+'Gulf Mall'!I76</f>
        <v>117054</v>
      </c>
      <c r="J76" s="52">
        <f t="shared" ref="J76:J77" si="42">I76/I$145</f>
        <v>-747.16247603401916</v>
      </c>
      <c r="K76" s="31">
        <f>BTC!K76+'Gulf Mall'!K76</f>
        <v>117054</v>
      </c>
      <c r="L76" s="52">
        <f t="shared" ref="L76:L77" si="43">K76/K$145</f>
        <v>-747.16247603401916</v>
      </c>
      <c r="M76" s="31">
        <f>BTC!M76+'Gulf Mall'!M76</f>
        <v>120339</v>
      </c>
      <c r="N76" s="52">
        <f t="shared" ref="N76:N77" si="44">M76/M$145</f>
        <v>38.467424116614886</v>
      </c>
      <c r="O76" s="31">
        <f>BTC!O76+'Gulf Mall'!O76</f>
        <v>117054</v>
      </c>
      <c r="P76" s="52">
        <f t="shared" ref="P76:P77" si="45">O76/O$145</f>
        <v>-747.16247603401916</v>
      </c>
      <c r="Q76" s="31">
        <f>BTC!Q76+'Gulf Mall'!Q76</f>
        <v>117054</v>
      </c>
      <c r="R76" s="52">
        <f t="shared" ref="R76:R77" si="46">Q76/Q$145</f>
        <v>-747.16247603401916</v>
      </c>
      <c r="S76" s="31">
        <f>BTC!S76+'Gulf Mall'!S76</f>
        <v>117054</v>
      </c>
      <c r="T76" s="52">
        <f t="shared" ref="T76:AD77" si="47">S76/S$145</f>
        <v>-747.16247603401916</v>
      </c>
      <c r="U76" s="31">
        <f>BTC!U76+'Gulf Mall'!U76</f>
        <v>117054</v>
      </c>
      <c r="V76" s="52">
        <f t="shared" ref="V76:V77" si="48">U76/U$145</f>
        <v>-747.16247603401916</v>
      </c>
      <c r="W76" s="31">
        <f>BTC!W76+'Gulf Mall'!W76</f>
        <v>117054</v>
      </c>
      <c r="X76" s="52">
        <f t="shared" ref="X76:X77" si="49">W76/W$145</f>
        <v>-747.16247603401916</v>
      </c>
      <c r="Y76" s="31">
        <f>BTC!Y76+'Gulf Mall'!Y76</f>
        <v>117054</v>
      </c>
      <c r="Z76" s="52">
        <f t="shared" ref="Z76:Z94" si="50">Y76/Y$145</f>
        <v>-747.16247603401916</v>
      </c>
      <c r="AA76" s="61">
        <f>SUM(AA42:AA75)</f>
        <v>1407933</v>
      </c>
      <c r="AB76" s="74">
        <f t="shared" si="47"/>
        <v>1002.0708825459099</v>
      </c>
      <c r="AC76" s="24">
        <f t="shared" ref="AC76:AC148" si="51">AA76/12</f>
        <v>117327.75</v>
      </c>
      <c r="AD76" s="77">
        <f t="shared" si="47"/>
        <v>1002.0708825459099</v>
      </c>
      <c r="AE76" s="44">
        <f t="shared" ref="AE76:AE149" si="52">C76+E76+G76+I76+K76+M76+O76+Q76+S76+U76+W76+Y76</f>
        <v>1407933</v>
      </c>
      <c r="AF76" s="21">
        <f t="shared" ref="AF76:AF149" si="53">AA76-AE76</f>
        <v>0</v>
      </c>
      <c r="AG76" s="116">
        <v>70000</v>
      </c>
      <c r="AH76" s="83" t="s">
        <v>132</v>
      </c>
      <c r="AW76" s="44"/>
      <c r="AX76" s="44"/>
    </row>
    <row r="77" spans="1:50" ht="15.75" thickTop="1">
      <c r="A77" s="2">
        <v>6201</v>
      </c>
      <c r="B77" s="2" t="s">
        <v>24</v>
      </c>
      <c r="C77" s="16">
        <f>BTC!C77+'Gulf Mall'!C77</f>
        <v>160528.51</v>
      </c>
      <c r="D77" s="28">
        <f t="shared" si="39"/>
        <v>-1024.6627967062366</v>
      </c>
      <c r="E77" s="16">
        <f>BTC!E77+'Gulf Mall'!E77</f>
        <v>160528.51</v>
      </c>
      <c r="F77" s="28">
        <f t="shared" si="40"/>
        <v>-1024.6627967062366</v>
      </c>
      <c r="G77" s="16">
        <f>BTC!G77+'Gulf Mall'!G77</f>
        <v>160528.51</v>
      </c>
      <c r="H77" s="28">
        <f t="shared" si="41"/>
        <v>-1024.6627967062366</v>
      </c>
      <c r="I77" s="16">
        <f>BTC!I77+'Gulf Mall'!I77</f>
        <v>160528.51</v>
      </c>
      <c r="J77" s="28">
        <f t="shared" si="42"/>
        <v>-1024.6627967062366</v>
      </c>
      <c r="K77" s="16">
        <f>BTC!K77+'Gulf Mall'!K77</f>
        <v>160528.51</v>
      </c>
      <c r="L77" s="28">
        <f t="shared" si="43"/>
        <v>-1024.6627967062366</v>
      </c>
      <c r="M77" s="16">
        <f>BTC!M77+'Gulf Mall'!M77</f>
        <v>160528.51</v>
      </c>
      <c r="N77" s="28">
        <f t="shared" si="44"/>
        <v>51.314355919346632</v>
      </c>
      <c r="O77" s="16">
        <f>BTC!O77+'Gulf Mall'!O77</f>
        <v>160528.51</v>
      </c>
      <c r="P77" s="28">
        <f t="shared" si="45"/>
        <v>-1024.6627967062366</v>
      </c>
      <c r="Q77" s="16">
        <f>BTC!Q77+'Gulf Mall'!Q77</f>
        <v>160528.51</v>
      </c>
      <c r="R77" s="28">
        <f t="shared" si="46"/>
        <v>-1024.6627967062366</v>
      </c>
      <c r="S77" s="16">
        <f>BTC!S77+'Gulf Mall'!S77</f>
        <v>160528.51</v>
      </c>
      <c r="T77" s="28">
        <f t="shared" si="47"/>
        <v>-1024.6627967062366</v>
      </c>
      <c r="U77" s="16">
        <f>BTC!U77+'Gulf Mall'!U77</f>
        <v>160528.51</v>
      </c>
      <c r="V77" s="28">
        <f t="shared" si="48"/>
        <v>-1024.6627967062366</v>
      </c>
      <c r="W77" s="16">
        <f>BTC!W77+'Gulf Mall'!W77</f>
        <v>160528.51</v>
      </c>
      <c r="X77" s="28">
        <f t="shared" si="49"/>
        <v>-1024.6627967062366</v>
      </c>
      <c r="Y77" s="16">
        <f>BTC!Y77+'Gulf Mall'!Y77</f>
        <v>160528.51</v>
      </c>
      <c r="Z77" s="28">
        <f t="shared" si="50"/>
        <v>-1024.6627967062366</v>
      </c>
      <c r="AA77" s="59">
        <f t="shared" ref="AA77" si="54">C77+E77+G77+I77+K77+M77+O77+Q77+S77+U77+W77+Y77</f>
        <v>1926342.12</v>
      </c>
      <c r="AB77" s="60">
        <f t="shared" si="47"/>
        <v>1371.0392101568464</v>
      </c>
      <c r="AC77" s="67">
        <f t="shared" si="51"/>
        <v>160528.51</v>
      </c>
      <c r="AD77" s="68">
        <f t="shared" si="47"/>
        <v>1371.0392101568464</v>
      </c>
      <c r="AE77" s="44">
        <f t="shared" si="52"/>
        <v>1926342.12</v>
      </c>
      <c r="AF77" s="21">
        <f t="shared" si="53"/>
        <v>0</v>
      </c>
      <c r="AG77" s="16">
        <v>163021.54900000003</v>
      </c>
      <c r="AI77" s="1">
        <v>6000</v>
      </c>
      <c r="AJ77" s="44">
        <f>AI77/AG77*100</f>
        <v>3.6804950246178794</v>
      </c>
      <c r="AW77" s="44"/>
      <c r="AX77" s="44"/>
    </row>
    <row r="78" spans="1:50">
      <c r="A78" s="2">
        <v>6202</v>
      </c>
      <c r="B78" s="2" t="s">
        <v>25</v>
      </c>
      <c r="C78" s="16">
        <f>BTC!C78+'Gulf Mall'!C78</f>
        <v>50922</v>
      </c>
      <c r="D78" s="28">
        <f t="shared" ref="D78:D92" si="55">C78/C$145</f>
        <v>-325.03808160852532</v>
      </c>
      <c r="E78" s="16">
        <f>BTC!E78+'Gulf Mall'!E78</f>
        <v>50922</v>
      </c>
      <c r="F78" s="28">
        <f t="shared" ref="F78:F92" si="56">E78/E$145</f>
        <v>-325.03808160852532</v>
      </c>
      <c r="G78" s="16">
        <f>BTC!G78+'Gulf Mall'!G78</f>
        <v>50922</v>
      </c>
      <c r="H78" s="28">
        <f t="shared" ref="H78:H92" si="57">G78/G$145</f>
        <v>-325.03808160852532</v>
      </c>
      <c r="I78" s="16">
        <f>BTC!I78+'Gulf Mall'!I78</f>
        <v>50922</v>
      </c>
      <c r="J78" s="28">
        <f t="shared" ref="J78:J92" si="58">I78/I$145</f>
        <v>-325.03808160852532</v>
      </c>
      <c r="K78" s="16">
        <f>BTC!K78+'Gulf Mall'!K78</f>
        <v>50922</v>
      </c>
      <c r="L78" s="28">
        <f t="shared" ref="L78:L92" si="59">K78/K$145</f>
        <v>-325.03808160852532</v>
      </c>
      <c r="M78" s="16">
        <f>BTC!M78+'Gulf Mall'!M78</f>
        <v>50922</v>
      </c>
      <c r="N78" s="28">
        <f t="shared" ref="N78:N92" si="60">M78/M$145</f>
        <v>16.277667014569371</v>
      </c>
      <c r="O78" s="16">
        <f>BTC!O78+'Gulf Mall'!O78</f>
        <v>50922</v>
      </c>
      <c r="P78" s="28">
        <f t="shared" ref="P78:P92" si="61">O78/O$145</f>
        <v>-325.03808160852532</v>
      </c>
      <c r="Q78" s="16">
        <f>BTC!Q78+'Gulf Mall'!Q78</f>
        <v>50922</v>
      </c>
      <c r="R78" s="28">
        <f t="shared" ref="R78:R92" si="62">Q78/Q$145</f>
        <v>-325.03808160852532</v>
      </c>
      <c r="S78" s="16">
        <f>BTC!S78+'Gulf Mall'!S78</f>
        <v>50922</v>
      </c>
      <c r="T78" s="28">
        <f t="shared" ref="T78:T92" si="63">S78/S$145</f>
        <v>-325.03808160852532</v>
      </c>
      <c r="U78" s="16">
        <f>BTC!U78+'Gulf Mall'!U78</f>
        <v>50922</v>
      </c>
      <c r="V78" s="28">
        <f t="shared" ref="V78:V92" si="64">U78/U$145</f>
        <v>-325.03808160852532</v>
      </c>
      <c r="W78" s="16">
        <f>BTC!W78+'Gulf Mall'!W78</f>
        <v>50922</v>
      </c>
      <c r="X78" s="28">
        <f t="shared" ref="X78:X92" si="65">W78/W$145</f>
        <v>-325.03808160852532</v>
      </c>
      <c r="Y78" s="16">
        <f>BTC!Y78+'Gulf Mall'!Y78</f>
        <v>50922</v>
      </c>
      <c r="Z78" s="28">
        <f t="shared" ref="Z78:Z92" si="66">Y78/Y$145</f>
        <v>-325.03808160852532</v>
      </c>
      <c r="AA78" s="59">
        <f t="shared" ref="AA78:AA92" si="67">C78+E78+G78+I78+K78+M78+O78+Q78+S78+U78+W78+Y78</f>
        <v>611064</v>
      </c>
      <c r="AB78" s="60">
        <f t="shared" ref="AB78:AB92" si="68">AA78/AA$145</f>
        <v>434.9137649107123</v>
      </c>
      <c r="AC78" s="67">
        <f t="shared" ref="AC78:AC92" si="69">AA78/12</f>
        <v>50922</v>
      </c>
      <c r="AD78" s="68">
        <f t="shared" ref="AD78:AD92" si="70">AC78/AC$145</f>
        <v>434.9137649107123</v>
      </c>
      <c r="AE78" s="44">
        <f t="shared" si="52"/>
        <v>611064</v>
      </c>
      <c r="AF78" s="21">
        <f t="shared" si="53"/>
        <v>0</v>
      </c>
      <c r="AG78" s="16">
        <v>68639.687000000005</v>
      </c>
      <c r="AW78" s="44"/>
      <c r="AX78" s="44"/>
    </row>
    <row r="79" spans="1:50">
      <c r="A79" s="2">
        <v>6203</v>
      </c>
      <c r="B79" s="2" t="s">
        <v>26</v>
      </c>
      <c r="C79" s="16">
        <f>BTC!C79+'Gulf Mall'!C79</f>
        <v>20845.990000000002</v>
      </c>
      <c r="D79" s="28">
        <f t="shared" si="55"/>
        <v>-133.06116411041404</v>
      </c>
      <c r="E79" s="16">
        <f>BTC!E79+'Gulf Mall'!E79</f>
        <v>20845.990000000002</v>
      </c>
      <c r="F79" s="28">
        <f t="shared" si="56"/>
        <v>-133.06116411041404</v>
      </c>
      <c r="G79" s="16">
        <f>BTC!G79+'Gulf Mall'!G79</f>
        <v>20845.990000000002</v>
      </c>
      <c r="H79" s="28">
        <f t="shared" si="57"/>
        <v>-133.06116411041404</v>
      </c>
      <c r="I79" s="16">
        <f>BTC!I79+'Gulf Mall'!I79</f>
        <v>20845.990000000002</v>
      </c>
      <c r="J79" s="28">
        <f t="shared" si="58"/>
        <v>-133.06116411041404</v>
      </c>
      <c r="K79" s="16">
        <f>BTC!K79+'Gulf Mall'!K79</f>
        <v>20845.990000000002</v>
      </c>
      <c r="L79" s="28">
        <f t="shared" si="59"/>
        <v>-133.06116411041404</v>
      </c>
      <c r="M79" s="16">
        <f>BTC!M79+'Gulf Mall'!M79</f>
        <v>20845.990000000002</v>
      </c>
      <c r="N79" s="28">
        <f t="shared" si="60"/>
        <v>6.6636048036024302</v>
      </c>
      <c r="O79" s="16">
        <f>BTC!O79+'Gulf Mall'!O79</f>
        <v>20845.990000000002</v>
      </c>
      <c r="P79" s="28">
        <f t="shared" si="61"/>
        <v>-133.06116411041404</v>
      </c>
      <c r="Q79" s="16">
        <f>BTC!Q79+'Gulf Mall'!Q79</f>
        <v>20845.990000000002</v>
      </c>
      <c r="R79" s="28">
        <f t="shared" si="62"/>
        <v>-133.06116411041404</v>
      </c>
      <c r="S79" s="16">
        <f>BTC!S79+'Gulf Mall'!S79</f>
        <v>20845.990000000002</v>
      </c>
      <c r="T79" s="28">
        <f t="shared" si="63"/>
        <v>-133.06116411041404</v>
      </c>
      <c r="U79" s="16">
        <f>BTC!U79+'Gulf Mall'!U79</f>
        <v>20845.990000000002</v>
      </c>
      <c r="V79" s="28">
        <f t="shared" si="64"/>
        <v>-133.06116411041404</v>
      </c>
      <c r="W79" s="16">
        <f>BTC!W79+'Gulf Mall'!W79</f>
        <v>20845.990000000002</v>
      </c>
      <c r="X79" s="28">
        <f t="shared" si="65"/>
        <v>-133.06116411041404</v>
      </c>
      <c r="Y79" s="16">
        <f>BTC!Y79+'Gulf Mall'!Y79</f>
        <v>20845.990000000002</v>
      </c>
      <c r="Z79" s="28">
        <f t="shared" si="66"/>
        <v>-133.06116411041404</v>
      </c>
      <c r="AA79" s="59">
        <f t="shared" si="67"/>
        <v>250151.87999999998</v>
      </c>
      <c r="AB79" s="60">
        <f t="shared" si="68"/>
        <v>178.04108232573461</v>
      </c>
      <c r="AC79" s="67">
        <f t="shared" si="69"/>
        <v>20845.989999999998</v>
      </c>
      <c r="AD79" s="68">
        <f t="shared" si="70"/>
        <v>178.04108232573464</v>
      </c>
      <c r="AE79" s="44">
        <f t="shared" si="52"/>
        <v>250151.87999999998</v>
      </c>
      <c r="AF79" s="21">
        <f t="shared" si="53"/>
        <v>0</v>
      </c>
      <c r="AG79" s="16">
        <v>21508.587000000003</v>
      </c>
      <c r="AW79" s="44"/>
      <c r="AX79" s="44"/>
    </row>
    <row r="80" spans="1:50">
      <c r="A80" s="2">
        <v>6204</v>
      </c>
      <c r="B80" s="2" t="s">
        <v>27</v>
      </c>
      <c r="C80" s="16">
        <f>BTC!C80+'Gulf Mall'!C80</f>
        <v>1250</v>
      </c>
      <c r="D80" s="28">
        <f t="shared" si="55"/>
        <v>-7.9788225523478395</v>
      </c>
      <c r="E80" s="16">
        <f>BTC!E80+'Gulf Mall'!E80</f>
        <v>1250</v>
      </c>
      <c r="F80" s="28">
        <f t="shared" si="56"/>
        <v>-7.9788225523478395</v>
      </c>
      <c r="G80" s="16">
        <f>BTC!G80+'Gulf Mall'!G80</f>
        <v>1250</v>
      </c>
      <c r="H80" s="28">
        <f t="shared" si="57"/>
        <v>-7.9788225523478395</v>
      </c>
      <c r="I80" s="16">
        <f>BTC!I80+'Gulf Mall'!I80</f>
        <v>1250</v>
      </c>
      <c r="J80" s="28">
        <f t="shared" si="58"/>
        <v>-7.9788225523478395</v>
      </c>
      <c r="K80" s="16">
        <f>BTC!K80+'Gulf Mall'!K80</f>
        <v>1250</v>
      </c>
      <c r="L80" s="28">
        <f t="shared" si="59"/>
        <v>-7.9788225523478395</v>
      </c>
      <c r="M80" s="16">
        <f>BTC!M80+'Gulf Mall'!M80</f>
        <v>1250</v>
      </c>
      <c r="N80" s="28">
        <f t="shared" si="60"/>
        <v>0.39957353929955053</v>
      </c>
      <c r="O80" s="16">
        <f>BTC!O80+'Gulf Mall'!O80</f>
        <v>1250</v>
      </c>
      <c r="P80" s="28">
        <f t="shared" si="61"/>
        <v>-7.9788225523478395</v>
      </c>
      <c r="Q80" s="16">
        <f>BTC!Q80+'Gulf Mall'!Q80</f>
        <v>1250</v>
      </c>
      <c r="R80" s="28">
        <f t="shared" si="62"/>
        <v>-7.9788225523478395</v>
      </c>
      <c r="S80" s="16">
        <f>BTC!S80+'Gulf Mall'!S80</f>
        <v>1250</v>
      </c>
      <c r="T80" s="28">
        <f t="shared" si="63"/>
        <v>-7.9788225523478395</v>
      </c>
      <c r="U80" s="16">
        <f>BTC!U80+'Gulf Mall'!U80</f>
        <v>1250</v>
      </c>
      <c r="V80" s="28">
        <f t="shared" si="64"/>
        <v>-7.9788225523478395</v>
      </c>
      <c r="W80" s="16">
        <f>BTC!W80+'Gulf Mall'!W80</f>
        <v>1250</v>
      </c>
      <c r="X80" s="28">
        <f t="shared" si="65"/>
        <v>-7.9788225523478395</v>
      </c>
      <c r="Y80" s="16">
        <f>BTC!Y80+'Gulf Mall'!Y80</f>
        <v>1250</v>
      </c>
      <c r="Z80" s="28">
        <f t="shared" si="66"/>
        <v>-7.9788225523478395</v>
      </c>
      <c r="AA80" s="59">
        <f t="shared" si="67"/>
        <v>15000</v>
      </c>
      <c r="AB80" s="60">
        <f t="shared" si="68"/>
        <v>10.675979068740236</v>
      </c>
      <c r="AC80" s="67">
        <f t="shared" si="69"/>
        <v>1250</v>
      </c>
      <c r="AD80" s="68">
        <f t="shared" si="70"/>
        <v>10.675979068740236</v>
      </c>
      <c r="AE80" s="44">
        <f t="shared" si="52"/>
        <v>15000</v>
      </c>
      <c r="AF80" s="21">
        <f t="shared" si="53"/>
        <v>0</v>
      </c>
      <c r="AG80" s="16">
        <v>1216.127</v>
      </c>
      <c r="AW80" s="44"/>
      <c r="AX80" s="44"/>
    </row>
    <row r="81" spans="1:50">
      <c r="A81" s="82">
        <v>6205</v>
      </c>
      <c r="B81" s="2" t="s">
        <v>28</v>
      </c>
      <c r="C81" s="16">
        <f>BTC!C81+'Gulf Mall'!C81</f>
        <v>7500</v>
      </c>
      <c r="D81" s="28">
        <f t="shared" si="55"/>
        <v>-47.872935314087037</v>
      </c>
      <c r="E81" s="16">
        <f>BTC!E81+'Gulf Mall'!E81</f>
        <v>7500</v>
      </c>
      <c r="F81" s="28">
        <f t="shared" si="56"/>
        <v>-47.872935314087037</v>
      </c>
      <c r="G81" s="16">
        <f>BTC!G81+'Gulf Mall'!G81</f>
        <v>7500</v>
      </c>
      <c r="H81" s="28">
        <f t="shared" si="57"/>
        <v>-47.872935314087037</v>
      </c>
      <c r="I81" s="16">
        <f>BTC!I81+'Gulf Mall'!I81</f>
        <v>7500</v>
      </c>
      <c r="J81" s="28">
        <f t="shared" si="58"/>
        <v>-47.872935314087037</v>
      </c>
      <c r="K81" s="16">
        <f>BTC!K81+'Gulf Mall'!K81</f>
        <v>7500</v>
      </c>
      <c r="L81" s="28">
        <f t="shared" si="59"/>
        <v>-47.872935314087037</v>
      </c>
      <c r="M81" s="16">
        <f>BTC!M81+'Gulf Mall'!M81</f>
        <v>7500</v>
      </c>
      <c r="N81" s="28">
        <f t="shared" si="60"/>
        <v>2.3974412357973032</v>
      </c>
      <c r="O81" s="16">
        <f>BTC!O81+'Gulf Mall'!O81</f>
        <v>7500</v>
      </c>
      <c r="P81" s="28">
        <f t="shared" si="61"/>
        <v>-47.872935314087037</v>
      </c>
      <c r="Q81" s="16">
        <f>BTC!Q81+'Gulf Mall'!Q81</f>
        <v>7500</v>
      </c>
      <c r="R81" s="28">
        <f t="shared" si="62"/>
        <v>-47.872935314087037</v>
      </c>
      <c r="S81" s="16">
        <f>BTC!S81+'Gulf Mall'!S81</f>
        <v>7500</v>
      </c>
      <c r="T81" s="28">
        <f t="shared" si="63"/>
        <v>-47.872935314087037</v>
      </c>
      <c r="U81" s="16">
        <f>BTC!U81+'Gulf Mall'!U81</f>
        <v>7500</v>
      </c>
      <c r="V81" s="28">
        <f t="shared" si="64"/>
        <v>-47.872935314087037</v>
      </c>
      <c r="W81" s="16">
        <f>BTC!W81+'Gulf Mall'!W81</f>
        <v>7500</v>
      </c>
      <c r="X81" s="28">
        <f t="shared" si="65"/>
        <v>-47.872935314087037</v>
      </c>
      <c r="Y81" s="16">
        <f>BTC!Y81+'Gulf Mall'!Y81</f>
        <v>7500</v>
      </c>
      <c r="Z81" s="28">
        <f t="shared" si="66"/>
        <v>-47.872935314087037</v>
      </c>
      <c r="AA81" s="59">
        <f t="shared" si="67"/>
        <v>90000</v>
      </c>
      <c r="AB81" s="60">
        <f t="shared" si="68"/>
        <v>64.055874412441426</v>
      </c>
      <c r="AC81" s="67">
        <f t="shared" si="69"/>
        <v>7500</v>
      </c>
      <c r="AD81" s="68">
        <f t="shared" si="70"/>
        <v>64.055874412441426</v>
      </c>
      <c r="AE81" s="44">
        <f t="shared" si="52"/>
        <v>90000</v>
      </c>
      <c r="AF81" s="21">
        <f t="shared" si="53"/>
        <v>0</v>
      </c>
      <c r="AG81" s="16">
        <v>9160</v>
      </c>
      <c r="AH81" s="1" t="s">
        <v>138</v>
      </c>
      <c r="AW81" s="44"/>
      <c r="AX81" s="44"/>
    </row>
    <row r="82" spans="1:50">
      <c r="A82" s="2">
        <v>6206</v>
      </c>
      <c r="B82" s="2" t="s">
        <v>156</v>
      </c>
      <c r="C82" s="16">
        <f>BTC!C82+'Gulf Mall'!C82</f>
        <v>5429.6870666666664</v>
      </c>
      <c r="D82" s="28">
        <f t="shared" si="55"/>
        <v>-34.658007695769108</v>
      </c>
      <c r="E82" s="16">
        <f>BTC!E82+'Gulf Mall'!E82</f>
        <v>5429.6870666666664</v>
      </c>
      <c r="F82" s="28">
        <f t="shared" si="56"/>
        <v>-34.658007695769108</v>
      </c>
      <c r="G82" s="16">
        <f>BTC!G82+'Gulf Mall'!G82</f>
        <v>5429.6870666666664</v>
      </c>
      <c r="H82" s="28">
        <f t="shared" si="57"/>
        <v>-34.658007695769108</v>
      </c>
      <c r="I82" s="16">
        <f>BTC!I82+'Gulf Mall'!I82</f>
        <v>5429.6870666666664</v>
      </c>
      <c r="J82" s="28">
        <f t="shared" si="58"/>
        <v>-34.658007695769108</v>
      </c>
      <c r="K82" s="16">
        <f>BTC!K82+'Gulf Mall'!K82</f>
        <v>5429.6870666666664</v>
      </c>
      <c r="L82" s="28">
        <f t="shared" si="59"/>
        <v>-34.658007695769108</v>
      </c>
      <c r="M82" s="16">
        <f>BTC!M82+'Gulf Mall'!M82</f>
        <v>5429.6870666666664</v>
      </c>
      <c r="N82" s="28">
        <f t="shared" si="60"/>
        <v>1.7356474228135954</v>
      </c>
      <c r="O82" s="16">
        <f>BTC!O82+'Gulf Mall'!O82</f>
        <v>5429.6870666666664</v>
      </c>
      <c r="P82" s="28">
        <f t="shared" si="61"/>
        <v>-34.658007695769108</v>
      </c>
      <c r="Q82" s="16">
        <f>BTC!Q82+'Gulf Mall'!Q82</f>
        <v>5429.6870666666664</v>
      </c>
      <c r="R82" s="28">
        <f t="shared" si="62"/>
        <v>-34.658007695769108</v>
      </c>
      <c r="S82" s="16">
        <f>BTC!S82+'Gulf Mall'!S82</f>
        <v>5429.6870666666664</v>
      </c>
      <c r="T82" s="28">
        <f t="shared" si="63"/>
        <v>-34.658007695769108</v>
      </c>
      <c r="U82" s="16">
        <f>BTC!U82+'Gulf Mall'!U82</f>
        <v>5429.6870666666664</v>
      </c>
      <c r="V82" s="28">
        <f t="shared" si="64"/>
        <v>-34.658007695769108</v>
      </c>
      <c r="W82" s="16">
        <f>BTC!W82+'Gulf Mall'!W82</f>
        <v>5429.6870666666664</v>
      </c>
      <c r="X82" s="28">
        <f t="shared" si="65"/>
        <v>-34.658007695769108</v>
      </c>
      <c r="Y82" s="16">
        <f>BTC!Y82+'Gulf Mall'!Y82</f>
        <v>5429.6870666666664</v>
      </c>
      <c r="Z82" s="28">
        <f t="shared" si="66"/>
        <v>-34.658007695769108</v>
      </c>
      <c r="AA82" s="59">
        <f t="shared" si="67"/>
        <v>65156.244799999993</v>
      </c>
      <c r="AB82" s="60">
        <f t="shared" si="68"/>
        <v>46.373780378834319</v>
      </c>
      <c r="AC82" s="67">
        <f t="shared" si="69"/>
        <v>5429.6870666666664</v>
      </c>
      <c r="AD82" s="68">
        <f t="shared" si="70"/>
        <v>46.373780378834326</v>
      </c>
      <c r="AE82" s="44">
        <f t="shared" si="52"/>
        <v>65156.244799999993</v>
      </c>
      <c r="AF82" s="21">
        <f t="shared" si="53"/>
        <v>0</v>
      </c>
      <c r="AG82" s="16">
        <v>3917.0819999999999</v>
      </c>
      <c r="AH82" s="1" t="s">
        <v>203</v>
      </c>
      <c r="AW82" s="44"/>
      <c r="AX82" s="44"/>
    </row>
    <row r="83" spans="1:50">
      <c r="A83" s="2">
        <v>6207</v>
      </c>
      <c r="B83" s="2" t="s">
        <v>157</v>
      </c>
      <c r="C83" s="16">
        <f>BTC!C83+'Gulf Mall'!C83</f>
        <v>3552.5</v>
      </c>
      <c r="D83" s="28">
        <f t="shared" si="55"/>
        <v>-22.675813693772557</v>
      </c>
      <c r="E83" s="16">
        <f>BTC!E83+'Gulf Mall'!E83</f>
        <v>3552.5</v>
      </c>
      <c r="F83" s="28">
        <f t="shared" si="56"/>
        <v>-22.675813693772557</v>
      </c>
      <c r="G83" s="16">
        <f>BTC!G83+'Gulf Mall'!G83</f>
        <v>3552.5</v>
      </c>
      <c r="H83" s="28">
        <f t="shared" si="57"/>
        <v>-22.675813693772557</v>
      </c>
      <c r="I83" s="16">
        <f>BTC!I83+'Gulf Mall'!I83</f>
        <v>3552.5</v>
      </c>
      <c r="J83" s="28">
        <f t="shared" si="58"/>
        <v>-22.675813693772557</v>
      </c>
      <c r="K83" s="16">
        <f>BTC!K83+'Gulf Mall'!K83</f>
        <v>3552.5</v>
      </c>
      <c r="L83" s="28">
        <f t="shared" si="59"/>
        <v>-22.675813693772557</v>
      </c>
      <c r="M83" s="16">
        <f>BTC!M83+'Gulf Mall'!M83</f>
        <v>3552.5</v>
      </c>
      <c r="N83" s="28">
        <f t="shared" si="60"/>
        <v>1.1355879986893225</v>
      </c>
      <c r="O83" s="16">
        <f>BTC!O83+'Gulf Mall'!O83</f>
        <v>3552.5</v>
      </c>
      <c r="P83" s="28">
        <f t="shared" si="61"/>
        <v>-22.675813693772557</v>
      </c>
      <c r="Q83" s="16">
        <f>BTC!Q83+'Gulf Mall'!Q83</f>
        <v>3552.5</v>
      </c>
      <c r="R83" s="28">
        <f t="shared" si="62"/>
        <v>-22.675813693772557</v>
      </c>
      <c r="S83" s="16">
        <f>BTC!S83+'Gulf Mall'!S83</f>
        <v>3552.5</v>
      </c>
      <c r="T83" s="28">
        <f t="shared" si="63"/>
        <v>-22.675813693772557</v>
      </c>
      <c r="U83" s="16">
        <f>BTC!U83+'Gulf Mall'!U83</f>
        <v>3552.5</v>
      </c>
      <c r="V83" s="28">
        <f t="shared" si="64"/>
        <v>-22.675813693772557</v>
      </c>
      <c r="W83" s="16">
        <f>BTC!W83+'Gulf Mall'!W83</f>
        <v>3552.5</v>
      </c>
      <c r="X83" s="28">
        <f t="shared" si="65"/>
        <v>-22.675813693772557</v>
      </c>
      <c r="Y83" s="16">
        <f>BTC!Y83+'Gulf Mall'!Y83</f>
        <v>3552.5</v>
      </c>
      <c r="Z83" s="28">
        <f t="shared" si="66"/>
        <v>-22.675813693772557</v>
      </c>
      <c r="AA83" s="59">
        <f t="shared" si="67"/>
        <v>42630</v>
      </c>
      <c r="AB83" s="60">
        <f t="shared" si="68"/>
        <v>30.341132513359753</v>
      </c>
      <c r="AC83" s="67">
        <f t="shared" si="69"/>
        <v>3552.5</v>
      </c>
      <c r="AD83" s="68">
        <f t="shared" si="70"/>
        <v>30.341132513359753</v>
      </c>
      <c r="AE83" s="44">
        <f t="shared" si="52"/>
        <v>42630</v>
      </c>
      <c r="AF83" s="21">
        <f t="shared" si="53"/>
        <v>0</v>
      </c>
      <c r="AG83" s="16">
        <v>5304.4259999999995</v>
      </c>
      <c r="AW83" s="44"/>
      <c r="AX83" s="44"/>
    </row>
    <row r="84" spans="1:50">
      <c r="A84" s="2">
        <v>6208</v>
      </c>
      <c r="B84" s="2" t="s">
        <v>158</v>
      </c>
      <c r="C84" s="16">
        <f>BTC!C84+'Gulf Mall'!C84</f>
        <v>0</v>
      </c>
      <c r="D84" s="28">
        <f t="shared" si="55"/>
        <v>0</v>
      </c>
      <c r="E84" s="16">
        <f>BTC!E84+'Gulf Mall'!E84</f>
        <v>0</v>
      </c>
      <c r="F84" s="28">
        <f t="shared" si="56"/>
        <v>0</v>
      </c>
      <c r="G84" s="16">
        <f>BTC!G84+'Gulf Mall'!G84</f>
        <v>0</v>
      </c>
      <c r="H84" s="28">
        <f t="shared" si="57"/>
        <v>0</v>
      </c>
      <c r="I84" s="16">
        <f>BTC!I84+'Gulf Mall'!I84</f>
        <v>0</v>
      </c>
      <c r="J84" s="28">
        <f t="shared" si="58"/>
        <v>0</v>
      </c>
      <c r="K84" s="16">
        <f>BTC!K84+'Gulf Mall'!K84</f>
        <v>0</v>
      </c>
      <c r="L84" s="28">
        <f t="shared" si="59"/>
        <v>0</v>
      </c>
      <c r="M84" s="16">
        <f>BTC!M84+'Gulf Mall'!M84</f>
        <v>0</v>
      </c>
      <c r="N84" s="28">
        <f t="shared" si="60"/>
        <v>0</v>
      </c>
      <c r="O84" s="16">
        <f>BTC!O84+'Gulf Mall'!O84</f>
        <v>0</v>
      </c>
      <c r="P84" s="28">
        <f t="shared" si="61"/>
        <v>0</v>
      </c>
      <c r="Q84" s="16">
        <f>BTC!Q84+'Gulf Mall'!Q84</f>
        <v>0</v>
      </c>
      <c r="R84" s="28">
        <f t="shared" si="62"/>
        <v>0</v>
      </c>
      <c r="S84" s="16">
        <f>BTC!S84+'Gulf Mall'!S84</f>
        <v>0</v>
      </c>
      <c r="T84" s="28">
        <f t="shared" si="63"/>
        <v>0</v>
      </c>
      <c r="U84" s="16">
        <f>BTC!U84+'Gulf Mall'!U84</f>
        <v>0</v>
      </c>
      <c r="V84" s="28">
        <f t="shared" si="64"/>
        <v>0</v>
      </c>
      <c r="W84" s="16">
        <f>BTC!W84+'Gulf Mall'!W84</f>
        <v>0</v>
      </c>
      <c r="X84" s="28">
        <f t="shared" si="65"/>
        <v>0</v>
      </c>
      <c r="Y84" s="16">
        <f>BTC!Y84+'Gulf Mall'!Y84</f>
        <v>0</v>
      </c>
      <c r="Z84" s="28">
        <f t="shared" si="66"/>
        <v>0</v>
      </c>
      <c r="AA84" s="59">
        <f t="shared" si="67"/>
        <v>0</v>
      </c>
      <c r="AB84" s="60">
        <f t="shared" si="68"/>
        <v>0</v>
      </c>
      <c r="AC84" s="67">
        <f t="shared" si="69"/>
        <v>0</v>
      </c>
      <c r="AD84" s="68">
        <f t="shared" si="70"/>
        <v>0</v>
      </c>
      <c r="AE84" s="44">
        <f t="shared" si="52"/>
        <v>0</v>
      </c>
      <c r="AF84" s="21">
        <f t="shared" si="53"/>
        <v>0</v>
      </c>
      <c r="AG84" s="16">
        <v>16159.206</v>
      </c>
      <c r="AW84" s="44"/>
      <c r="AX84" s="44"/>
    </row>
    <row r="85" spans="1:50">
      <c r="A85" s="2">
        <v>6209</v>
      </c>
      <c r="B85" s="2" t="s">
        <v>29</v>
      </c>
      <c r="C85" s="16">
        <f>BTC!C85+'Gulf Mall'!C85</f>
        <v>15187.91666666667</v>
      </c>
      <c r="D85" s="28">
        <f t="shared" si="55"/>
        <v>-96.94535361854372</v>
      </c>
      <c r="E85" s="16">
        <f>BTC!E85+'Gulf Mall'!E85</f>
        <v>15187.91666666667</v>
      </c>
      <c r="F85" s="28">
        <f t="shared" si="56"/>
        <v>-96.94535361854372</v>
      </c>
      <c r="G85" s="16">
        <f>BTC!G85+'Gulf Mall'!G85</f>
        <v>15187.91666666667</v>
      </c>
      <c r="H85" s="28">
        <f t="shared" si="57"/>
        <v>-96.94535361854372</v>
      </c>
      <c r="I85" s="16">
        <f>BTC!I85+'Gulf Mall'!I85</f>
        <v>15187.91666666667</v>
      </c>
      <c r="J85" s="28">
        <f t="shared" si="58"/>
        <v>-96.94535361854372</v>
      </c>
      <c r="K85" s="16">
        <f>BTC!K85+'Gulf Mall'!K85</f>
        <v>15187.91666666667</v>
      </c>
      <c r="L85" s="28">
        <f t="shared" si="59"/>
        <v>-96.94535361854372</v>
      </c>
      <c r="M85" s="16">
        <f>BTC!M85+'Gulf Mall'!M85</f>
        <v>15187.91666666667</v>
      </c>
      <c r="N85" s="28">
        <f t="shared" si="60"/>
        <v>4.8549516936693067</v>
      </c>
      <c r="O85" s="16">
        <f>BTC!O85+'Gulf Mall'!O85</f>
        <v>15187.91666666667</v>
      </c>
      <c r="P85" s="28">
        <f t="shared" si="61"/>
        <v>-96.94535361854372</v>
      </c>
      <c r="Q85" s="16">
        <f>BTC!Q85+'Gulf Mall'!Q85</f>
        <v>15187.91666666667</v>
      </c>
      <c r="R85" s="28">
        <f t="shared" si="62"/>
        <v>-96.94535361854372</v>
      </c>
      <c r="S85" s="16">
        <f>BTC!S85+'Gulf Mall'!S85</f>
        <v>15187.91666666667</v>
      </c>
      <c r="T85" s="28">
        <f t="shared" si="63"/>
        <v>-96.94535361854372</v>
      </c>
      <c r="U85" s="16">
        <f>BTC!U85+'Gulf Mall'!U85</f>
        <v>15187.91666666667</v>
      </c>
      <c r="V85" s="28">
        <f t="shared" si="64"/>
        <v>-96.94535361854372</v>
      </c>
      <c r="W85" s="16">
        <f>BTC!W85+'Gulf Mall'!W85</f>
        <v>15187.91666666667</v>
      </c>
      <c r="X85" s="28">
        <f t="shared" si="65"/>
        <v>-96.94535361854372</v>
      </c>
      <c r="Y85" s="16">
        <f>BTC!Y85+'Gulf Mall'!Y85</f>
        <v>15187.91666666667</v>
      </c>
      <c r="Z85" s="28">
        <f t="shared" si="66"/>
        <v>-96.94535361854372</v>
      </c>
      <c r="AA85" s="59">
        <f t="shared" si="67"/>
        <v>182255</v>
      </c>
      <c r="AB85" s="60">
        <f t="shared" si="68"/>
        <v>129.71670434488345</v>
      </c>
      <c r="AC85" s="67">
        <f t="shared" si="69"/>
        <v>15187.916666666666</v>
      </c>
      <c r="AD85" s="68">
        <f t="shared" si="70"/>
        <v>129.71670434488345</v>
      </c>
      <c r="AE85" s="44">
        <f t="shared" si="52"/>
        <v>182255</v>
      </c>
      <c r="AF85" s="21">
        <f t="shared" si="53"/>
        <v>0</v>
      </c>
      <c r="AG85" s="16">
        <v>30347.906999999999</v>
      </c>
      <c r="AW85" s="44"/>
      <c r="AX85" s="44"/>
    </row>
    <row r="86" spans="1:50">
      <c r="A86" s="2">
        <v>6210</v>
      </c>
      <c r="B86" s="2" t="s">
        <v>30</v>
      </c>
      <c r="C86" s="16">
        <f>BTC!C86+'Gulf Mall'!C86</f>
        <v>7994.4986301369863</v>
      </c>
      <c r="D86" s="28">
        <f t="shared" si="55"/>
        <v>-51.029348771880713</v>
      </c>
      <c r="E86" s="16">
        <f>BTC!E86+'Gulf Mall'!E86</f>
        <v>7994.4986301369863</v>
      </c>
      <c r="F86" s="28">
        <f t="shared" si="56"/>
        <v>-51.029348771880713</v>
      </c>
      <c r="G86" s="16">
        <f>BTC!G86+'Gulf Mall'!G86</f>
        <v>7994.4986301369863</v>
      </c>
      <c r="H86" s="28">
        <f t="shared" si="57"/>
        <v>-51.029348771880713</v>
      </c>
      <c r="I86" s="16">
        <f>BTC!I86+'Gulf Mall'!I86</f>
        <v>7994.4986301369863</v>
      </c>
      <c r="J86" s="28">
        <f t="shared" si="58"/>
        <v>-51.029348771880713</v>
      </c>
      <c r="K86" s="16">
        <f>BTC!K86+'Gulf Mall'!K86</f>
        <v>7994.4986301369863</v>
      </c>
      <c r="L86" s="28">
        <f t="shared" si="59"/>
        <v>-51.029348771880713</v>
      </c>
      <c r="M86" s="16">
        <f>BTC!M86+'Gulf Mall'!M86</f>
        <v>7994.4986301369863</v>
      </c>
      <c r="N86" s="28">
        <f t="shared" si="60"/>
        <v>2.5555120900553949</v>
      </c>
      <c r="O86" s="16">
        <f>BTC!O86+'Gulf Mall'!O86</f>
        <v>7994.4986301369863</v>
      </c>
      <c r="P86" s="28">
        <f t="shared" si="61"/>
        <v>-51.029348771880713</v>
      </c>
      <c r="Q86" s="16">
        <f>BTC!Q86+'Gulf Mall'!Q86</f>
        <v>7994.4986301369863</v>
      </c>
      <c r="R86" s="28">
        <f t="shared" si="62"/>
        <v>-51.029348771880713</v>
      </c>
      <c r="S86" s="16">
        <f>BTC!S86+'Gulf Mall'!S86</f>
        <v>7994.4986301369863</v>
      </c>
      <c r="T86" s="28">
        <f t="shared" si="63"/>
        <v>-51.029348771880713</v>
      </c>
      <c r="U86" s="16">
        <f>BTC!U86+'Gulf Mall'!U86</f>
        <v>7994.4986301369863</v>
      </c>
      <c r="V86" s="28">
        <f t="shared" si="64"/>
        <v>-51.029348771880713</v>
      </c>
      <c r="W86" s="16">
        <f>BTC!W86+'Gulf Mall'!W86</f>
        <v>7994.4986301369863</v>
      </c>
      <c r="X86" s="28">
        <f t="shared" si="65"/>
        <v>-51.029348771880713</v>
      </c>
      <c r="Y86" s="16">
        <f>BTC!Y86+'Gulf Mall'!Y86</f>
        <v>7994.4986301369863</v>
      </c>
      <c r="Z86" s="28">
        <f t="shared" si="66"/>
        <v>-51.029348771880713</v>
      </c>
      <c r="AA86" s="59">
        <f t="shared" si="67"/>
        <v>95933.983561643807</v>
      </c>
      <c r="AB86" s="60">
        <f t="shared" si="68"/>
        <v>68.279280032331954</v>
      </c>
      <c r="AC86" s="67">
        <f t="shared" si="69"/>
        <v>7994.4986301369836</v>
      </c>
      <c r="AD86" s="68">
        <f t="shared" si="70"/>
        <v>68.279280032331954</v>
      </c>
      <c r="AE86" s="44">
        <f t="shared" si="52"/>
        <v>95933.983561643807</v>
      </c>
      <c r="AF86" s="21">
        <f t="shared" si="53"/>
        <v>0</v>
      </c>
      <c r="AG86" s="16">
        <v>23170.356999999996</v>
      </c>
      <c r="AW86" s="44"/>
      <c r="AX86" s="44"/>
    </row>
    <row r="87" spans="1:50">
      <c r="A87" s="2">
        <v>6211</v>
      </c>
      <c r="B87" s="2" t="s">
        <v>31</v>
      </c>
      <c r="C87" s="16">
        <f>BTC!C87+'Gulf Mall'!C87</f>
        <v>5500</v>
      </c>
      <c r="D87" s="28">
        <f t="shared" si="55"/>
        <v>-35.106819230330494</v>
      </c>
      <c r="E87" s="16">
        <f>BTC!E87+'Gulf Mall'!E87</f>
        <v>5500</v>
      </c>
      <c r="F87" s="28">
        <f t="shared" si="56"/>
        <v>-35.106819230330494</v>
      </c>
      <c r="G87" s="16">
        <f>BTC!G87+'Gulf Mall'!G87</f>
        <v>5500</v>
      </c>
      <c r="H87" s="28">
        <f t="shared" si="57"/>
        <v>-35.106819230330494</v>
      </c>
      <c r="I87" s="16">
        <f>BTC!I87+'Gulf Mall'!I87</f>
        <v>5500</v>
      </c>
      <c r="J87" s="28">
        <f t="shared" si="58"/>
        <v>-35.106819230330494</v>
      </c>
      <c r="K87" s="16">
        <f>BTC!K87+'Gulf Mall'!K87</f>
        <v>5500</v>
      </c>
      <c r="L87" s="28">
        <f t="shared" si="59"/>
        <v>-35.106819230330494</v>
      </c>
      <c r="M87" s="16">
        <f>BTC!M87+'Gulf Mall'!M87</f>
        <v>5500</v>
      </c>
      <c r="N87" s="28">
        <f t="shared" si="60"/>
        <v>1.7581235729180222</v>
      </c>
      <c r="O87" s="16">
        <f>BTC!O87+'Gulf Mall'!O87</f>
        <v>5500</v>
      </c>
      <c r="P87" s="28">
        <f t="shared" si="61"/>
        <v>-35.106819230330494</v>
      </c>
      <c r="Q87" s="16">
        <f>BTC!Q87+'Gulf Mall'!Q87</f>
        <v>5500</v>
      </c>
      <c r="R87" s="28">
        <f t="shared" si="62"/>
        <v>-35.106819230330494</v>
      </c>
      <c r="S87" s="16">
        <f>BTC!S87+'Gulf Mall'!S87</f>
        <v>5500</v>
      </c>
      <c r="T87" s="28">
        <f t="shared" si="63"/>
        <v>-35.106819230330494</v>
      </c>
      <c r="U87" s="16">
        <f>BTC!U87+'Gulf Mall'!U87</f>
        <v>5500</v>
      </c>
      <c r="V87" s="28">
        <f t="shared" si="64"/>
        <v>-35.106819230330494</v>
      </c>
      <c r="W87" s="16">
        <f>BTC!W87+'Gulf Mall'!W87</f>
        <v>5500</v>
      </c>
      <c r="X87" s="28">
        <f t="shared" si="65"/>
        <v>-35.106819230330494</v>
      </c>
      <c r="Y87" s="16">
        <f>BTC!Y87+'Gulf Mall'!Y87</f>
        <v>5500</v>
      </c>
      <c r="Z87" s="28">
        <f t="shared" si="66"/>
        <v>-35.106819230330494</v>
      </c>
      <c r="AA87" s="59">
        <f t="shared" si="67"/>
        <v>66000</v>
      </c>
      <c r="AB87" s="60">
        <f t="shared" si="68"/>
        <v>46.974307902457042</v>
      </c>
      <c r="AC87" s="67">
        <f t="shared" si="69"/>
        <v>5500</v>
      </c>
      <c r="AD87" s="68">
        <f t="shared" si="70"/>
        <v>46.974307902457042</v>
      </c>
      <c r="AE87" s="44">
        <f t="shared" si="52"/>
        <v>66000</v>
      </c>
      <c r="AF87" s="21">
        <f t="shared" si="53"/>
        <v>0</v>
      </c>
      <c r="AG87" s="16">
        <v>7662.8539999999994</v>
      </c>
      <c r="AW87" s="44"/>
      <c r="AX87" s="44"/>
    </row>
    <row r="88" spans="1:50">
      <c r="A88" s="2">
        <v>6212</v>
      </c>
      <c r="B88" s="2" t="s">
        <v>32</v>
      </c>
      <c r="C88" s="16">
        <f>BTC!C88+'Gulf Mall'!C88</f>
        <v>0</v>
      </c>
      <c r="D88" s="28">
        <f t="shared" si="55"/>
        <v>0</v>
      </c>
      <c r="E88" s="16">
        <f>BTC!E88+'Gulf Mall'!E88</f>
        <v>0</v>
      </c>
      <c r="F88" s="28">
        <f t="shared" si="56"/>
        <v>0</v>
      </c>
      <c r="G88" s="16">
        <f>BTC!G88+'Gulf Mall'!G88</f>
        <v>0</v>
      </c>
      <c r="H88" s="28">
        <f t="shared" si="57"/>
        <v>0</v>
      </c>
      <c r="I88" s="16">
        <f>BTC!I88+'Gulf Mall'!I88</f>
        <v>0</v>
      </c>
      <c r="J88" s="28">
        <f t="shared" si="58"/>
        <v>0</v>
      </c>
      <c r="K88" s="16">
        <f>BTC!K88+'Gulf Mall'!K88</f>
        <v>0</v>
      </c>
      <c r="L88" s="28">
        <f t="shared" si="59"/>
        <v>0</v>
      </c>
      <c r="M88" s="16">
        <f>BTC!M88+'Gulf Mall'!M88</f>
        <v>0</v>
      </c>
      <c r="N88" s="28">
        <f t="shared" si="60"/>
        <v>0</v>
      </c>
      <c r="O88" s="16">
        <f>BTC!O88+'Gulf Mall'!O88</f>
        <v>0</v>
      </c>
      <c r="P88" s="28">
        <f t="shared" si="61"/>
        <v>0</v>
      </c>
      <c r="Q88" s="16">
        <f>BTC!Q88+'Gulf Mall'!Q88</f>
        <v>0</v>
      </c>
      <c r="R88" s="28">
        <f t="shared" si="62"/>
        <v>0</v>
      </c>
      <c r="S88" s="16">
        <f>BTC!S88+'Gulf Mall'!S88</f>
        <v>0</v>
      </c>
      <c r="T88" s="28">
        <f t="shared" si="63"/>
        <v>0</v>
      </c>
      <c r="U88" s="16">
        <f>BTC!U88+'Gulf Mall'!U88</f>
        <v>0</v>
      </c>
      <c r="V88" s="28">
        <f t="shared" si="64"/>
        <v>0</v>
      </c>
      <c r="W88" s="16">
        <f>BTC!W88+'Gulf Mall'!W88</f>
        <v>0</v>
      </c>
      <c r="X88" s="28">
        <f t="shared" si="65"/>
        <v>0</v>
      </c>
      <c r="Y88" s="16">
        <f>BTC!Y88+'Gulf Mall'!Y88</f>
        <v>0</v>
      </c>
      <c r="Z88" s="28">
        <f t="shared" si="66"/>
        <v>0</v>
      </c>
      <c r="AA88" s="59">
        <f t="shared" si="67"/>
        <v>0</v>
      </c>
      <c r="AB88" s="60">
        <f t="shared" si="68"/>
        <v>0</v>
      </c>
      <c r="AC88" s="67">
        <f t="shared" si="69"/>
        <v>0</v>
      </c>
      <c r="AD88" s="68">
        <f t="shared" si="70"/>
        <v>0</v>
      </c>
      <c r="AE88" s="44">
        <f t="shared" si="52"/>
        <v>0</v>
      </c>
      <c r="AF88" s="21">
        <f t="shared" si="53"/>
        <v>0</v>
      </c>
      <c r="AG88" s="19">
        <v>24.9</v>
      </c>
      <c r="AW88" s="44"/>
      <c r="AX88" s="44"/>
    </row>
    <row r="89" spans="1:50">
      <c r="A89" s="2">
        <v>6213</v>
      </c>
      <c r="B89" s="2" t="s">
        <v>33</v>
      </c>
      <c r="C89" s="16">
        <f>BTC!C89+'Gulf Mall'!C89</f>
        <v>0</v>
      </c>
      <c r="D89" s="28">
        <f t="shared" si="55"/>
        <v>0</v>
      </c>
      <c r="E89" s="16">
        <f>BTC!E89+'Gulf Mall'!E89</f>
        <v>0</v>
      </c>
      <c r="F89" s="28">
        <f t="shared" si="56"/>
        <v>0</v>
      </c>
      <c r="G89" s="16">
        <f>BTC!G89+'Gulf Mall'!G89</f>
        <v>0</v>
      </c>
      <c r="H89" s="28">
        <f t="shared" si="57"/>
        <v>0</v>
      </c>
      <c r="I89" s="16">
        <f>BTC!I89+'Gulf Mall'!I89</f>
        <v>0</v>
      </c>
      <c r="J89" s="28">
        <f t="shared" si="58"/>
        <v>0</v>
      </c>
      <c r="K89" s="16">
        <f>BTC!K89+'Gulf Mall'!K89</f>
        <v>0</v>
      </c>
      <c r="L89" s="28">
        <f t="shared" si="59"/>
        <v>0</v>
      </c>
      <c r="M89" s="16">
        <f>BTC!M89+'Gulf Mall'!M89</f>
        <v>0</v>
      </c>
      <c r="N89" s="28">
        <f t="shared" si="60"/>
        <v>0</v>
      </c>
      <c r="O89" s="16">
        <f>BTC!O89+'Gulf Mall'!O89</f>
        <v>0</v>
      </c>
      <c r="P89" s="28">
        <f t="shared" si="61"/>
        <v>0</v>
      </c>
      <c r="Q89" s="16">
        <f>BTC!Q89+'Gulf Mall'!Q89</f>
        <v>0</v>
      </c>
      <c r="R89" s="28">
        <f t="shared" si="62"/>
        <v>0</v>
      </c>
      <c r="S89" s="16">
        <f>BTC!S89+'Gulf Mall'!S89</f>
        <v>0</v>
      </c>
      <c r="T89" s="28">
        <f t="shared" si="63"/>
        <v>0</v>
      </c>
      <c r="U89" s="16">
        <f>BTC!U89+'Gulf Mall'!U89</f>
        <v>0</v>
      </c>
      <c r="V89" s="28">
        <f t="shared" si="64"/>
        <v>0</v>
      </c>
      <c r="W89" s="16">
        <f>BTC!W89+'Gulf Mall'!W89</f>
        <v>0</v>
      </c>
      <c r="X89" s="28">
        <f t="shared" si="65"/>
        <v>0</v>
      </c>
      <c r="Y89" s="16">
        <f>BTC!Y89+'Gulf Mall'!Y89</f>
        <v>0</v>
      </c>
      <c r="Z89" s="28">
        <f t="shared" si="66"/>
        <v>0</v>
      </c>
      <c r="AA89" s="59">
        <f t="shared" si="67"/>
        <v>0</v>
      </c>
      <c r="AB89" s="60">
        <f t="shared" si="68"/>
        <v>0</v>
      </c>
      <c r="AC89" s="67">
        <f t="shared" si="69"/>
        <v>0</v>
      </c>
      <c r="AD89" s="68">
        <f t="shared" si="70"/>
        <v>0</v>
      </c>
      <c r="AE89" s="44">
        <f t="shared" si="52"/>
        <v>0</v>
      </c>
      <c r="AF89" s="21">
        <f t="shared" si="53"/>
        <v>0</v>
      </c>
      <c r="AG89" s="19">
        <v>78.048000000000002</v>
      </c>
      <c r="AW89" s="44"/>
      <c r="AX89" s="44"/>
    </row>
    <row r="90" spans="1:50">
      <c r="A90" s="82">
        <v>6214</v>
      </c>
      <c r="B90" s="2" t="s">
        <v>34</v>
      </c>
      <c r="C90" s="16">
        <f>BTC!C90+'Gulf Mall'!C90</f>
        <v>13636.541666666668</v>
      </c>
      <c r="D90" s="28">
        <f t="shared" si="55"/>
        <v>-87.042836948824799</v>
      </c>
      <c r="E90" s="16">
        <f>BTC!E90+'Gulf Mall'!E90</f>
        <v>13636.541666666668</v>
      </c>
      <c r="F90" s="28">
        <f t="shared" si="56"/>
        <v>-87.042836948824799</v>
      </c>
      <c r="G90" s="16">
        <f>BTC!G90+'Gulf Mall'!G90</f>
        <v>13636.541666666668</v>
      </c>
      <c r="H90" s="28">
        <f t="shared" si="57"/>
        <v>-87.042836948824799</v>
      </c>
      <c r="I90" s="16">
        <f>BTC!I90+'Gulf Mall'!I90</f>
        <v>13636.541666666668</v>
      </c>
      <c r="J90" s="28">
        <f t="shared" si="58"/>
        <v>-87.042836948824799</v>
      </c>
      <c r="K90" s="16">
        <f>BTC!K90+'Gulf Mall'!K90</f>
        <v>13636.541666666668</v>
      </c>
      <c r="L90" s="28">
        <f t="shared" si="59"/>
        <v>-87.042836948824799</v>
      </c>
      <c r="M90" s="16">
        <f>BTC!M90+'Gulf Mall'!M90</f>
        <v>13636.541666666668</v>
      </c>
      <c r="N90" s="28">
        <f t="shared" si="60"/>
        <v>4.3590409740446336</v>
      </c>
      <c r="O90" s="16">
        <f>BTC!O90+'Gulf Mall'!O90</f>
        <v>13636.541666666668</v>
      </c>
      <c r="P90" s="28">
        <f t="shared" si="61"/>
        <v>-87.042836948824799</v>
      </c>
      <c r="Q90" s="16">
        <f>BTC!Q90+'Gulf Mall'!Q90</f>
        <v>13636.541666666668</v>
      </c>
      <c r="R90" s="28">
        <f t="shared" si="62"/>
        <v>-87.042836948824799</v>
      </c>
      <c r="S90" s="16">
        <f>BTC!S90+'Gulf Mall'!S90</f>
        <v>13636.541666666668</v>
      </c>
      <c r="T90" s="28">
        <f t="shared" si="63"/>
        <v>-87.042836948824799</v>
      </c>
      <c r="U90" s="16">
        <f>BTC!U90+'Gulf Mall'!U90</f>
        <v>13636.541666666668</v>
      </c>
      <c r="V90" s="28">
        <f t="shared" si="64"/>
        <v>-87.042836948824799</v>
      </c>
      <c r="W90" s="16">
        <f>BTC!W90+'Gulf Mall'!W90</f>
        <v>13636.541666666668</v>
      </c>
      <c r="X90" s="28">
        <f t="shared" si="65"/>
        <v>-87.042836948824799</v>
      </c>
      <c r="Y90" s="16">
        <f>BTC!Y90+'Gulf Mall'!Y90</f>
        <v>13636.541666666668</v>
      </c>
      <c r="Z90" s="28">
        <f t="shared" si="66"/>
        <v>-87.042836948824799</v>
      </c>
      <c r="AA90" s="59">
        <f t="shared" si="67"/>
        <v>163638.5</v>
      </c>
      <c r="AB90" s="60">
        <f t="shared" si="68"/>
        <v>116.46674672266995</v>
      </c>
      <c r="AC90" s="67">
        <f t="shared" si="69"/>
        <v>13636.541666666666</v>
      </c>
      <c r="AD90" s="68">
        <f t="shared" si="70"/>
        <v>116.46674672266995</v>
      </c>
      <c r="AE90" s="44">
        <f t="shared" si="52"/>
        <v>163638.5</v>
      </c>
      <c r="AF90" s="21">
        <f t="shared" si="53"/>
        <v>0</v>
      </c>
      <c r="AG90" s="19">
        <v>-9565</v>
      </c>
      <c r="AW90" s="44"/>
      <c r="AX90" s="44"/>
    </row>
    <row r="91" spans="1:50">
      <c r="A91" s="2">
        <v>6215</v>
      </c>
      <c r="B91" s="2" t="s">
        <v>35</v>
      </c>
      <c r="C91" s="16">
        <f>BTC!C91+'Gulf Mall'!C91</f>
        <v>4708.6912499999999</v>
      </c>
      <c r="D91" s="28">
        <f t="shared" si="55"/>
        <v>-30.055849550034349</v>
      </c>
      <c r="E91" s="16">
        <f>BTC!E91+'Gulf Mall'!E91</f>
        <v>4708.6912499999999</v>
      </c>
      <c r="F91" s="28">
        <f t="shared" si="56"/>
        <v>-30.055849550034349</v>
      </c>
      <c r="G91" s="16">
        <f>BTC!G91+'Gulf Mall'!G91</f>
        <v>4708.6912499999999</v>
      </c>
      <c r="H91" s="28">
        <f t="shared" si="57"/>
        <v>-30.055849550034349</v>
      </c>
      <c r="I91" s="16">
        <f>BTC!I91+'Gulf Mall'!I91</f>
        <v>4708.6912499999999</v>
      </c>
      <c r="J91" s="28">
        <f t="shared" si="58"/>
        <v>-30.055849550034349</v>
      </c>
      <c r="K91" s="16">
        <f>BTC!K91+'Gulf Mall'!K91</f>
        <v>4708.6912499999999</v>
      </c>
      <c r="L91" s="28">
        <f t="shared" si="59"/>
        <v>-30.055849550034349</v>
      </c>
      <c r="M91" s="16">
        <f>BTC!M91+'Gulf Mall'!M91</f>
        <v>4708.6912499999999</v>
      </c>
      <c r="N91" s="28">
        <f t="shared" si="60"/>
        <v>1.5051747425850597</v>
      </c>
      <c r="O91" s="16">
        <f>BTC!O91+'Gulf Mall'!O91</f>
        <v>4708.6912499999999</v>
      </c>
      <c r="P91" s="28">
        <f t="shared" si="61"/>
        <v>-30.055849550034349</v>
      </c>
      <c r="Q91" s="16">
        <f>BTC!Q91+'Gulf Mall'!Q91</f>
        <v>4708.6912499999999</v>
      </c>
      <c r="R91" s="28">
        <f t="shared" si="62"/>
        <v>-30.055849550034349</v>
      </c>
      <c r="S91" s="16">
        <f>BTC!S91+'Gulf Mall'!S91</f>
        <v>4708.6912499999999</v>
      </c>
      <c r="T91" s="28">
        <f t="shared" si="63"/>
        <v>-30.055849550034349</v>
      </c>
      <c r="U91" s="16">
        <f>BTC!U91+'Gulf Mall'!U91</f>
        <v>4708.6912499999999</v>
      </c>
      <c r="V91" s="28">
        <f t="shared" si="64"/>
        <v>-30.055849550034349</v>
      </c>
      <c r="W91" s="16">
        <f>BTC!W91+'Gulf Mall'!W91</f>
        <v>4708.6912499999999</v>
      </c>
      <c r="X91" s="28">
        <f t="shared" si="65"/>
        <v>-30.055849550034349</v>
      </c>
      <c r="Y91" s="16">
        <f>BTC!Y91+'Gulf Mall'!Y91</f>
        <v>4708.6912499999999</v>
      </c>
      <c r="Z91" s="28">
        <f t="shared" si="66"/>
        <v>-30.055849550034349</v>
      </c>
      <c r="AA91" s="59">
        <f t="shared" si="67"/>
        <v>56504.295000000013</v>
      </c>
      <c r="AB91" s="60">
        <f t="shared" si="68"/>
        <v>40.215911380928247</v>
      </c>
      <c r="AC91" s="67">
        <f t="shared" si="69"/>
        <v>4708.6912500000008</v>
      </c>
      <c r="AD91" s="68">
        <f t="shared" si="70"/>
        <v>40.215911380928247</v>
      </c>
      <c r="AE91" s="44">
        <f t="shared" si="52"/>
        <v>56504.295000000013</v>
      </c>
      <c r="AF91" s="21">
        <f t="shared" si="53"/>
        <v>0</v>
      </c>
      <c r="AG91" s="16">
        <v>0</v>
      </c>
      <c r="AW91" s="44"/>
      <c r="AX91" s="44"/>
    </row>
    <row r="92" spans="1:50">
      <c r="A92" s="2">
        <v>6216</v>
      </c>
      <c r="B92" s="2" t="s">
        <v>91</v>
      </c>
      <c r="C92" s="16">
        <f>BTC!C92+'Gulf Mall'!C92</f>
        <v>0</v>
      </c>
      <c r="D92" s="28">
        <f t="shared" si="55"/>
        <v>0</v>
      </c>
      <c r="E92" s="16">
        <f>BTC!E92+'Gulf Mall'!E92</f>
        <v>0</v>
      </c>
      <c r="F92" s="28">
        <f t="shared" si="56"/>
        <v>0</v>
      </c>
      <c r="G92" s="16">
        <f>BTC!G92+'Gulf Mall'!G92</f>
        <v>0</v>
      </c>
      <c r="H92" s="28">
        <f t="shared" si="57"/>
        <v>0</v>
      </c>
      <c r="I92" s="16">
        <f>BTC!I92+'Gulf Mall'!I92</f>
        <v>0</v>
      </c>
      <c r="J92" s="28">
        <f t="shared" si="58"/>
        <v>0</v>
      </c>
      <c r="K92" s="16">
        <f>BTC!K92+'Gulf Mall'!K92</f>
        <v>0</v>
      </c>
      <c r="L92" s="28">
        <f t="shared" si="59"/>
        <v>0</v>
      </c>
      <c r="M92" s="16">
        <f>BTC!M92+'Gulf Mall'!M92</f>
        <v>0</v>
      </c>
      <c r="N92" s="28">
        <f t="shared" si="60"/>
        <v>0</v>
      </c>
      <c r="O92" s="16">
        <f>BTC!O92+'Gulf Mall'!O92</f>
        <v>0</v>
      </c>
      <c r="P92" s="28">
        <f t="shared" si="61"/>
        <v>0</v>
      </c>
      <c r="Q92" s="16">
        <f>BTC!Q92+'Gulf Mall'!Q92</f>
        <v>0</v>
      </c>
      <c r="R92" s="28">
        <f t="shared" si="62"/>
        <v>0</v>
      </c>
      <c r="S92" s="16">
        <f>BTC!S92+'Gulf Mall'!S92</f>
        <v>0</v>
      </c>
      <c r="T92" s="28">
        <f t="shared" si="63"/>
        <v>0</v>
      </c>
      <c r="U92" s="16">
        <f>BTC!U92+'Gulf Mall'!U92</f>
        <v>0</v>
      </c>
      <c r="V92" s="28">
        <f t="shared" si="64"/>
        <v>0</v>
      </c>
      <c r="W92" s="16">
        <f>BTC!W92+'Gulf Mall'!W92</f>
        <v>0</v>
      </c>
      <c r="X92" s="28">
        <f t="shared" si="65"/>
        <v>0</v>
      </c>
      <c r="Y92" s="16">
        <f>BTC!Y92+'Gulf Mall'!Y92</f>
        <v>0</v>
      </c>
      <c r="Z92" s="28">
        <f t="shared" si="66"/>
        <v>0</v>
      </c>
      <c r="AA92" s="59">
        <f t="shared" si="67"/>
        <v>0</v>
      </c>
      <c r="AB92" s="60">
        <f t="shared" si="68"/>
        <v>0</v>
      </c>
      <c r="AC92" s="67">
        <f t="shared" si="69"/>
        <v>0</v>
      </c>
      <c r="AD92" s="68">
        <f t="shared" si="70"/>
        <v>0</v>
      </c>
      <c r="AE92" s="44">
        <f t="shared" si="52"/>
        <v>0</v>
      </c>
      <c r="AF92" s="21">
        <f t="shared" si="53"/>
        <v>0</v>
      </c>
      <c r="AG92" s="16">
        <v>444.75</v>
      </c>
      <c r="AW92" s="44"/>
      <c r="AX92" s="44"/>
    </row>
    <row r="93" spans="1:50" ht="15.75" thickBot="1">
      <c r="A93" s="39">
        <v>6299</v>
      </c>
      <c r="B93" s="39" t="s">
        <v>102</v>
      </c>
      <c r="C93" s="31">
        <f>BTC!C93+'Gulf Mall'!C93</f>
        <v>297056.33528013702</v>
      </c>
      <c r="D93" s="52">
        <f>C93/C$145</f>
        <v>-1896.1278298007667</v>
      </c>
      <c r="E93" s="31">
        <f>BTC!E93+'Gulf Mall'!E93</f>
        <v>297056.33528013702</v>
      </c>
      <c r="F93" s="52">
        <f>E93/E$145</f>
        <v>-1896.1278298007667</v>
      </c>
      <c r="G93" s="31">
        <f>BTC!G93+'Gulf Mall'!G93</f>
        <v>297056.33528013702</v>
      </c>
      <c r="H93" s="52">
        <f>G93/G$145</f>
        <v>-1896.1278298007667</v>
      </c>
      <c r="I93" s="31">
        <f>BTC!I93+'Gulf Mall'!I93</f>
        <v>297056.33528013702</v>
      </c>
      <c r="J93" s="52">
        <f>I93/I$145</f>
        <v>-1896.1278298007667</v>
      </c>
      <c r="K93" s="31">
        <f>BTC!K93+'Gulf Mall'!K93</f>
        <v>297056.33528013702</v>
      </c>
      <c r="L93" s="52">
        <f>K93/K$145</f>
        <v>-1896.1278298007667</v>
      </c>
      <c r="M93" s="31">
        <f>BTC!M93+'Gulf Mall'!M93</f>
        <v>297056.33528013702</v>
      </c>
      <c r="N93" s="52">
        <f>M93/M$145</f>
        <v>94.956681007390628</v>
      </c>
      <c r="O93" s="31">
        <f>BTC!O93+'Gulf Mall'!O93</f>
        <v>297056.33528013702</v>
      </c>
      <c r="P93" s="52">
        <f>O93/O$145</f>
        <v>-1896.1278298007667</v>
      </c>
      <c r="Q93" s="31">
        <f>BTC!Q93+'Gulf Mall'!Q93</f>
        <v>297056.33528013702</v>
      </c>
      <c r="R93" s="52">
        <f>Q93/Q$145</f>
        <v>-1896.1278298007667</v>
      </c>
      <c r="S93" s="31">
        <f>BTC!S93+'Gulf Mall'!S93</f>
        <v>297056.33528013702</v>
      </c>
      <c r="T93" s="52">
        <f t="shared" ref="T93:AD94" si="71">S93/S$145</f>
        <v>-1896.1278298007667</v>
      </c>
      <c r="U93" s="31">
        <f>BTC!U93+'Gulf Mall'!U93</f>
        <v>297056.33528013702</v>
      </c>
      <c r="V93" s="52">
        <f>U93/U$145</f>
        <v>-1896.1278298007667</v>
      </c>
      <c r="W93" s="31">
        <f>BTC!W93+'Gulf Mall'!W93</f>
        <v>297056.33528013702</v>
      </c>
      <c r="X93" s="52">
        <f>W93/W$145</f>
        <v>-1896.1278298007667</v>
      </c>
      <c r="Y93" s="31">
        <f>BTC!Y93+'Gulf Mall'!Y93</f>
        <v>297056.33528013702</v>
      </c>
      <c r="Z93" s="52">
        <f t="shared" si="50"/>
        <v>-1896.1278298007667</v>
      </c>
      <c r="AA93" s="61">
        <f>SUM(AA77:AA92)</f>
        <v>3564676.0233616438</v>
      </c>
      <c r="AB93" s="74">
        <f t="shared" si="71"/>
        <v>2537.0937741499397</v>
      </c>
      <c r="AC93" s="24">
        <f t="shared" si="51"/>
        <v>297056.33528013696</v>
      </c>
      <c r="AD93" s="77">
        <f t="shared" si="71"/>
        <v>2537.0937741499392</v>
      </c>
      <c r="AE93" s="44">
        <f t="shared" si="52"/>
        <v>3564676.0233616452</v>
      </c>
      <c r="AF93" s="21">
        <f t="shared" si="53"/>
        <v>0</v>
      </c>
      <c r="AG93" s="115">
        <f>SUM(AG77:AG92)</f>
        <v>341090.4800000001</v>
      </c>
      <c r="AH93" s="1" t="s">
        <v>141</v>
      </c>
      <c r="AW93" s="44"/>
      <c r="AX93" s="44"/>
    </row>
    <row r="94" spans="1:50" ht="15.75" thickTop="1">
      <c r="A94" s="2">
        <v>6301</v>
      </c>
      <c r="B94" s="2" t="s">
        <v>36</v>
      </c>
      <c r="C94" s="16">
        <f>BTC!C94+'Gulf Mall'!C94</f>
        <v>0</v>
      </c>
      <c r="D94" s="28">
        <f t="shared" ref="D94" si="72">C94/C$145</f>
        <v>0</v>
      </c>
      <c r="E94" s="16">
        <f>BTC!E94+'Gulf Mall'!E94</f>
        <v>0</v>
      </c>
      <c r="F94" s="28">
        <f t="shared" ref="F94" si="73">E94/E$145</f>
        <v>0</v>
      </c>
      <c r="G94" s="16">
        <f>BTC!G94+'Gulf Mall'!G94</f>
        <v>0</v>
      </c>
      <c r="H94" s="28">
        <f t="shared" ref="H94" si="74">G94/G$145</f>
        <v>0</v>
      </c>
      <c r="I94" s="16">
        <f>BTC!I94+'Gulf Mall'!I94</f>
        <v>0</v>
      </c>
      <c r="J94" s="28">
        <f t="shared" ref="J94" si="75">I94/I$145</f>
        <v>0</v>
      </c>
      <c r="K94" s="16">
        <f>BTC!K94+'Gulf Mall'!K94</f>
        <v>0</v>
      </c>
      <c r="L94" s="28">
        <f t="shared" ref="L94" si="76">K94/K$145</f>
        <v>0</v>
      </c>
      <c r="M94" s="16">
        <f>BTC!M94+'Gulf Mall'!M94</f>
        <v>0</v>
      </c>
      <c r="N94" s="28">
        <f t="shared" ref="N94" si="77">M94/M$145</f>
        <v>0</v>
      </c>
      <c r="O94" s="16">
        <f>BTC!O94+'Gulf Mall'!O94</f>
        <v>0</v>
      </c>
      <c r="P94" s="28">
        <f t="shared" ref="P94" si="78">O94/O$145</f>
        <v>0</v>
      </c>
      <c r="Q94" s="16">
        <f>BTC!Q94+'Gulf Mall'!Q94</f>
        <v>0</v>
      </c>
      <c r="R94" s="28">
        <f t="shared" ref="R94" si="79">Q94/Q$145</f>
        <v>0</v>
      </c>
      <c r="S94" s="16">
        <f>BTC!S94+'Gulf Mall'!S94</f>
        <v>0</v>
      </c>
      <c r="T94" s="28">
        <f t="shared" si="71"/>
        <v>0</v>
      </c>
      <c r="U94" s="16">
        <f>BTC!U94+'Gulf Mall'!U94</f>
        <v>0</v>
      </c>
      <c r="V94" s="28">
        <f t="shared" ref="V94" si="80">U94/U$145</f>
        <v>0</v>
      </c>
      <c r="W94" s="16">
        <f>BTC!W94+'Gulf Mall'!W94</f>
        <v>0</v>
      </c>
      <c r="X94" s="28">
        <f t="shared" ref="X94" si="81">W94/W$145</f>
        <v>0</v>
      </c>
      <c r="Y94" s="16">
        <f>BTC!Y94+'Gulf Mall'!Y94</f>
        <v>0</v>
      </c>
      <c r="Z94" s="28">
        <f t="shared" si="50"/>
        <v>0</v>
      </c>
      <c r="AA94" s="59">
        <f t="shared" ref="AA94" si="82">C94+E94+G94+I94+K94+M94+O94+Q94+S94+U94+W94+Y94</f>
        <v>0</v>
      </c>
      <c r="AB94" s="60">
        <f t="shared" si="71"/>
        <v>0</v>
      </c>
      <c r="AC94" s="67">
        <f t="shared" si="51"/>
        <v>0</v>
      </c>
      <c r="AD94" s="68">
        <f t="shared" si="71"/>
        <v>0</v>
      </c>
      <c r="AE94" s="44">
        <f t="shared" si="52"/>
        <v>0</v>
      </c>
      <c r="AF94" s="21">
        <f t="shared" si="53"/>
        <v>0</v>
      </c>
      <c r="AW94" s="44"/>
      <c r="AX94" s="44"/>
    </row>
    <row r="95" spans="1:50">
      <c r="A95" s="2">
        <v>6302</v>
      </c>
      <c r="B95" s="2" t="s">
        <v>37</v>
      </c>
      <c r="C95" s="16">
        <f>BTC!C95+'Gulf Mall'!C95</f>
        <v>0</v>
      </c>
      <c r="D95" s="28">
        <f t="shared" ref="D95:D114" si="83">C95/C$145</f>
        <v>0</v>
      </c>
      <c r="E95" s="16">
        <f>BTC!E95+'Gulf Mall'!E95</f>
        <v>0</v>
      </c>
      <c r="F95" s="28">
        <f t="shared" ref="F95:F114" si="84">E95/E$145</f>
        <v>0</v>
      </c>
      <c r="G95" s="16">
        <f>BTC!G95+'Gulf Mall'!G95</f>
        <v>0</v>
      </c>
      <c r="H95" s="28">
        <f t="shared" ref="H95:H114" si="85">G95/G$145</f>
        <v>0</v>
      </c>
      <c r="I95" s="16">
        <f>BTC!I95+'Gulf Mall'!I95</f>
        <v>0</v>
      </c>
      <c r="J95" s="28">
        <f t="shared" ref="J95:J114" si="86">I95/I$145</f>
        <v>0</v>
      </c>
      <c r="K95" s="16">
        <f>BTC!K95+'Gulf Mall'!K95</f>
        <v>0</v>
      </c>
      <c r="L95" s="28">
        <f t="shared" ref="L95:L114" si="87">K95/K$145</f>
        <v>0</v>
      </c>
      <c r="M95" s="16">
        <f>BTC!M95+'Gulf Mall'!M95</f>
        <v>0</v>
      </c>
      <c r="N95" s="28">
        <f t="shared" ref="N95:N114" si="88">M95/M$145</f>
        <v>0</v>
      </c>
      <c r="O95" s="16">
        <f>BTC!O95+'Gulf Mall'!O95</f>
        <v>0</v>
      </c>
      <c r="P95" s="28">
        <f t="shared" ref="P95:P114" si="89">O95/O$145</f>
        <v>0</v>
      </c>
      <c r="Q95" s="16">
        <f>BTC!Q95+'Gulf Mall'!Q95</f>
        <v>0</v>
      </c>
      <c r="R95" s="28">
        <f t="shared" ref="R95:R114" si="90">Q95/Q$145</f>
        <v>0</v>
      </c>
      <c r="S95" s="16">
        <f>BTC!S95+'Gulf Mall'!S95</f>
        <v>0</v>
      </c>
      <c r="T95" s="28">
        <f t="shared" ref="T95:T114" si="91">S95/S$145</f>
        <v>0</v>
      </c>
      <c r="U95" s="16">
        <f>BTC!U95+'Gulf Mall'!U95</f>
        <v>0</v>
      </c>
      <c r="V95" s="28">
        <f t="shared" ref="V95:V114" si="92">U95/U$145</f>
        <v>0</v>
      </c>
      <c r="W95" s="16">
        <f>BTC!W95+'Gulf Mall'!W95</f>
        <v>0</v>
      </c>
      <c r="X95" s="28">
        <f t="shared" ref="X95:X114" si="93">W95/W$145</f>
        <v>0</v>
      </c>
      <c r="Y95" s="16">
        <f>BTC!Y95+'Gulf Mall'!Y95</f>
        <v>0</v>
      </c>
      <c r="Z95" s="28">
        <f t="shared" ref="Z95:Z114" si="94">Y95/Y$145</f>
        <v>0</v>
      </c>
      <c r="AA95" s="59">
        <f t="shared" ref="AA95:AA114" si="95">C95+E95+G95+I95+K95+M95+O95+Q95+S95+U95+W95+Y95</f>
        <v>0</v>
      </c>
      <c r="AB95" s="60">
        <f t="shared" ref="AB95:AB114" si="96">AA95/AA$145</f>
        <v>0</v>
      </c>
      <c r="AC95" s="67">
        <f t="shared" ref="AC95:AC114" si="97">AA95/12</f>
        <v>0</v>
      </c>
      <c r="AD95" s="68">
        <f t="shared" ref="AD95:AD114" si="98">AC95/AC$145</f>
        <v>0</v>
      </c>
      <c r="AE95" s="44">
        <f t="shared" si="52"/>
        <v>0</v>
      </c>
      <c r="AF95" s="21">
        <f t="shared" si="53"/>
        <v>0</v>
      </c>
      <c r="AW95" s="44"/>
      <c r="AX95" s="44"/>
    </row>
    <row r="96" spans="1:50">
      <c r="A96" s="2">
        <v>6303</v>
      </c>
      <c r="B96" s="2" t="s">
        <v>115</v>
      </c>
      <c r="C96" s="16">
        <f>BTC!C96+'Gulf Mall'!C96</f>
        <v>0</v>
      </c>
      <c r="D96" s="28">
        <f t="shared" si="83"/>
        <v>0</v>
      </c>
      <c r="E96" s="16">
        <f>BTC!E96+'Gulf Mall'!E96</f>
        <v>0</v>
      </c>
      <c r="F96" s="28">
        <f t="shared" si="84"/>
        <v>0</v>
      </c>
      <c r="G96" s="16">
        <f>BTC!G96+'Gulf Mall'!G96</f>
        <v>0</v>
      </c>
      <c r="H96" s="28">
        <f t="shared" si="85"/>
        <v>0</v>
      </c>
      <c r="I96" s="16">
        <f>BTC!I96+'Gulf Mall'!I96</f>
        <v>0</v>
      </c>
      <c r="J96" s="28">
        <f t="shared" si="86"/>
        <v>0</v>
      </c>
      <c r="K96" s="16">
        <f>BTC!K96+'Gulf Mall'!K96</f>
        <v>0</v>
      </c>
      <c r="L96" s="28">
        <f t="shared" si="87"/>
        <v>0</v>
      </c>
      <c r="M96" s="16">
        <f>BTC!M96+'Gulf Mall'!M96</f>
        <v>0</v>
      </c>
      <c r="N96" s="28">
        <f t="shared" si="88"/>
        <v>0</v>
      </c>
      <c r="O96" s="16">
        <f>BTC!O96+'Gulf Mall'!O96</f>
        <v>0</v>
      </c>
      <c r="P96" s="28">
        <f t="shared" si="89"/>
        <v>0</v>
      </c>
      <c r="Q96" s="16">
        <f>BTC!Q96+'Gulf Mall'!Q96</f>
        <v>0</v>
      </c>
      <c r="R96" s="28">
        <f t="shared" si="90"/>
        <v>0</v>
      </c>
      <c r="S96" s="16">
        <f>BTC!S96+'Gulf Mall'!S96</f>
        <v>0</v>
      </c>
      <c r="T96" s="28">
        <f t="shared" si="91"/>
        <v>0</v>
      </c>
      <c r="U96" s="16">
        <f>BTC!U96+'Gulf Mall'!U96</f>
        <v>0</v>
      </c>
      <c r="V96" s="28">
        <f t="shared" si="92"/>
        <v>0</v>
      </c>
      <c r="W96" s="16">
        <f>BTC!W96+'Gulf Mall'!W96</f>
        <v>0</v>
      </c>
      <c r="X96" s="28">
        <f t="shared" si="93"/>
        <v>0</v>
      </c>
      <c r="Y96" s="16">
        <f>BTC!Y96+'Gulf Mall'!Y96</f>
        <v>0</v>
      </c>
      <c r="Z96" s="28">
        <f t="shared" si="94"/>
        <v>0</v>
      </c>
      <c r="AA96" s="59">
        <f t="shared" si="95"/>
        <v>0</v>
      </c>
      <c r="AB96" s="60">
        <f t="shared" si="96"/>
        <v>0</v>
      </c>
      <c r="AC96" s="67">
        <f t="shared" si="97"/>
        <v>0</v>
      </c>
      <c r="AD96" s="68">
        <f t="shared" si="98"/>
        <v>0</v>
      </c>
      <c r="AE96" s="44">
        <f t="shared" si="52"/>
        <v>0</v>
      </c>
      <c r="AF96" s="21">
        <f t="shared" si="53"/>
        <v>0</v>
      </c>
      <c r="AW96" s="44"/>
      <c r="AX96" s="44"/>
    </row>
    <row r="97" spans="1:50">
      <c r="A97" s="2">
        <v>6304</v>
      </c>
      <c r="B97" s="2" t="s">
        <v>38</v>
      </c>
      <c r="C97" s="16">
        <f>BTC!C97+'Gulf Mall'!C97</f>
        <v>0</v>
      </c>
      <c r="D97" s="28">
        <f t="shared" si="83"/>
        <v>0</v>
      </c>
      <c r="E97" s="16">
        <f>BTC!E97+'Gulf Mall'!E97</f>
        <v>0</v>
      </c>
      <c r="F97" s="28">
        <f t="shared" si="84"/>
        <v>0</v>
      </c>
      <c r="G97" s="16">
        <f>BTC!G97+'Gulf Mall'!G97</f>
        <v>0</v>
      </c>
      <c r="H97" s="28">
        <f t="shared" si="85"/>
        <v>0</v>
      </c>
      <c r="I97" s="16">
        <f>BTC!I97+'Gulf Mall'!I97</f>
        <v>0</v>
      </c>
      <c r="J97" s="28">
        <f t="shared" si="86"/>
        <v>0</v>
      </c>
      <c r="K97" s="16">
        <f>BTC!K97+'Gulf Mall'!K97</f>
        <v>0</v>
      </c>
      <c r="L97" s="28">
        <f t="shared" si="87"/>
        <v>0</v>
      </c>
      <c r="M97" s="16">
        <f>BTC!M97+'Gulf Mall'!M97</f>
        <v>0</v>
      </c>
      <c r="N97" s="28">
        <f t="shared" si="88"/>
        <v>0</v>
      </c>
      <c r="O97" s="16">
        <f>BTC!O97+'Gulf Mall'!O97</f>
        <v>0</v>
      </c>
      <c r="P97" s="28">
        <f t="shared" si="89"/>
        <v>0</v>
      </c>
      <c r="Q97" s="16">
        <f>BTC!Q97+'Gulf Mall'!Q97</f>
        <v>0</v>
      </c>
      <c r="R97" s="28">
        <f t="shared" si="90"/>
        <v>0</v>
      </c>
      <c r="S97" s="16">
        <f>BTC!S97+'Gulf Mall'!S97</f>
        <v>0</v>
      </c>
      <c r="T97" s="28">
        <f t="shared" si="91"/>
        <v>0</v>
      </c>
      <c r="U97" s="16">
        <f>BTC!U97+'Gulf Mall'!U97</f>
        <v>0</v>
      </c>
      <c r="V97" s="28">
        <f t="shared" si="92"/>
        <v>0</v>
      </c>
      <c r="W97" s="16">
        <f>BTC!W97+'Gulf Mall'!W97</f>
        <v>0</v>
      </c>
      <c r="X97" s="28">
        <f t="shared" si="93"/>
        <v>0</v>
      </c>
      <c r="Y97" s="16">
        <f>BTC!Y97+'Gulf Mall'!Y97</f>
        <v>0</v>
      </c>
      <c r="Z97" s="28">
        <f t="shared" si="94"/>
        <v>0</v>
      </c>
      <c r="AA97" s="59">
        <f t="shared" si="95"/>
        <v>0</v>
      </c>
      <c r="AB97" s="60">
        <f t="shared" si="96"/>
        <v>0</v>
      </c>
      <c r="AC97" s="67">
        <f t="shared" si="97"/>
        <v>0</v>
      </c>
      <c r="AD97" s="68">
        <f t="shared" si="98"/>
        <v>0</v>
      </c>
      <c r="AE97" s="44">
        <f t="shared" si="52"/>
        <v>0</v>
      </c>
      <c r="AF97" s="21">
        <f t="shared" si="53"/>
        <v>0</v>
      </c>
      <c r="AW97" s="44"/>
      <c r="AX97" s="44"/>
    </row>
    <row r="98" spans="1:50">
      <c r="A98" s="2">
        <v>6305</v>
      </c>
      <c r="B98" s="2" t="s">
        <v>39</v>
      </c>
      <c r="C98" s="16">
        <f>BTC!C98+'Gulf Mall'!C98</f>
        <v>0</v>
      </c>
      <c r="D98" s="28">
        <f t="shared" si="83"/>
        <v>0</v>
      </c>
      <c r="E98" s="16">
        <f>BTC!E98+'Gulf Mall'!E98</f>
        <v>0</v>
      </c>
      <c r="F98" s="28">
        <f t="shared" si="84"/>
        <v>0</v>
      </c>
      <c r="G98" s="16">
        <f>BTC!G98+'Gulf Mall'!G98</f>
        <v>0</v>
      </c>
      <c r="H98" s="28">
        <f t="shared" si="85"/>
        <v>0</v>
      </c>
      <c r="I98" s="16">
        <f>BTC!I98+'Gulf Mall'!I98</f>
        <v>0</v>
      </c>
      <c r="J98" s="28">
        <f t="shared" si="86"/>
        <v>0</v>
      </c>
      <c r="K98" s="16">
        <f>BTC!K98+'Gulf Mall'!K98</f>
        <v>0</v>
      </c>
      <c r="L98" s="28">
        <f t="shared" si="87"/>
        <v>0</v>
      </c>
      <c r="M98" s="16">
        <f>BTC!M98+'Gulf Mall'!M98</f>
        <v>0</v>
      </c>
      <c r="N98" s="28">
        <f t="shared" si="88"/>
        <v>0</v>
      </c>
      <c r="O98" s="16">
        <f>BTC!O98+'Gulf Mall'!O98</f>
        <v>0</v>
      </c>
      <c r="P98" s="28">
        <f t="shared" si="89"/>
        <v>0</v>
      </c>
      <c r="Q98" s="16">
        <f>BTC!Q98+'Gulf Mall'!Q98</f>
        <v>0</v>
      </c>
      <c r="R98" s="28">
        <f t="shared" si="90"/>
        <v>0</v>
      </c>
      <c r="S98" s="16">
        <f>BTC!S98+'Gulf Mall'!S98</f>
        <v>0</v>
      </c>
      <c r="T98" s="28">
        <f t="shared" si="91"/>
        <v>0</v>
      </c>
      <c r="U98" s="16">
        <f>BTC!U98+'Gulf Mall'!U98</f>
        <v>0</v>
      </c>
      <c r="V98" s="28">
        <f t="shared" si="92"/>
        <v>0</v>
      </c>
      <c r="W98" s="16">
        <f>BTC!W98+'Gulf Mall'!W98</f>
        <v>0</v>
      </c>
      <c r="X98" s="28">
        <f t="shared" si="93"/>
        <v>0</v>
      </c>
      <c r="Y98" s="16">
        <f>BTC!Y98+'Gulf Mall'!Y98</f>
        <v>0</v>
      </c>
      <c r="Z98" s="28">
        <f t="shared" si="94"/>
        <v>0</v>
      </c>
      <c r="AA98" s="59">
        <f t="shared" si="95"/>
        <v>0</v>
      </c>
      <c r="AB98" s="60">
        <f t="shared" si="96"/>
        <v>0</v>
      </c>
      <c r="AC98" s="67">
        <f t="shared" si="97"/>
        <v>0</v>
      </c>
      <c r="AD98" s="68">
        <f t="shared" si="98"/>
        <v>0</v>
      </c>
      <c r="AE98" s="44">
        <f t="shared" si="52"/>
        <v>0</v>
      </c>
      <c r="AF98" s="21">
        <f t="shared" si="53"/>
        <v>0</v>
      </c>
      <c r="AW98" s="44"/>
      <c r="AX98" s="44"/>
    </row>
    <row r="99" spans="1:50">
      <c r="A99" s="2">
        <v>6306</v>
      </c>
      <c r="B99" s="2" t="s">
        <v>40</v>
      </c>
      <c r="C99" s="16">
        <f>BTC!C99+'Gulf Mall'!C99</f>
        <v>0</v>
      </c>
      <c r="D99" s="28">
        <f t="shared" si="83"/>
        <v>0</v>
      </c>
      <c r="E99" s="16">
        <f>BTC!E99+'Gulf Mall'!E99</f>
        <v>0</v>
      </c>
      <c r="F99" s="28">
        <f t="shared" si="84"/>
        <v>0</v>
      </c>
      <c r="G99" s="16">
        <f>BTC!G99+'Gulf Mall'!G99</f>
        <v>0</v>
      </c>
      <c r="H99" s="28">
        <f t="shared" si="85"/>
        <v>0</v>
      </c>
      <c r="I99" s="16">
        <f>BTC!I99+'Gulf Mall'!I99</f>
        <v>0</v>
      </c>
      <c r="J99" s="28">
        <f t="shared" si="86"/>
        <v>0</v>
      </c>
      <c r="K99" s="16">
        <f>BTC!K99+'Gulf Mall'!K99</f>
        <v>0</v>
      </c>
      <c r="L99" s="28">
        <f t="shared" si="87"/>
        <v>0</v>
      </c>
      <c r="M99" s="16">
        <f>BTC!M99+'Gulf Mall'!M99</f>
        <v>0</v>
      </c>
      <c r="N99" s="28">
        <f t="shared" si="88"/>
        <v>0</v>
      </c>
      <c r="O99" s="16">
        <f>BTC!O99+'Gulf Mall'!O99</f>
        <v>0</v>
      </c>
      <c r="P99" s="28">
        <f t="shared" si="89"/>
        <v>0</v>
      </c>
      <c r="Q99" s="16">
        <f>BTC!Q99+'Gulf Mall'!Q99</f>
        <v>0</v>
      </c>
      <c r="R99" s="28">
        <f t="shared" si="90"/>
        <v>0</v>
      </c>
      <c r="S99" s="16">
        <f>BTC!S99+'Gulf Mall'!S99</f>
        <v>0</v>
      </c>
      <c r="T99" s="28">
        <f t="shared" si="91"/>
        <v>0</v>
      </c>
      <c r="U99" s="16">
        <f>BTC!U99+'Gulf Mall'!U99</f>
        <v>0</v>
      </c>
      <c r="V99" s="28">
        <f t="shared" si="92"/>
        <v>0</v>
      </c>
      <c r="W99" s="16">
        <f>BTC!W99+'Gulf Mall'!W99</f>
        <v>0</v>
      </c>
      <c r="X99" s="28">
        <f t="shared" si="93"/>
        <v>0</v>
      </c>
      <c r="Y99" s="16">
        <f>BTC!Y99+'Gulf Mall'!Y99</f>
        <v>0</v>
      </c>
      <c r="Z99" s="28">
        <f t="shared" si="94"/>
        <v>0</v>
      </c>
      <c r="AA99" s="59">
        <f t="shared" si="95"/>
        <v>0</v>
      </c>
      <c r="AB99" s="60">
        <f t="shared" si="96"/>
        <v>0</v>
      </c>
      <c r="AC99" s="67">
        <f t="shared" si="97"/>
        <v>0</v>
      </c>
      <c r="AD99" s="68">
        <f t="shared" si="98"/>
        <v>0</v>
      </c>
      <c r="AE99" s="44">
        <f t="shared" si="52"/>
        <v>0</v>
      </c>
      <c r="AF99" s="21">
        <f t="shared" si="53"/>
        <v>0</v>
      </c>
      <c r="AW99" s="44"/>
      <c r="AX99" s="44"/>
    </row>
    <row r="100" spans="1:50">
      <c r="A100" s="2">
        <v>6307</v>
      </c>
      <c r="B100" s="2" t="s">
        <v>249</v>
      </c>
      <c r="C100" s="16">
        <f>BTC!C100+'Gulf Mall'!C100</f>
        <v>0</v>
      </c>
      <c r="D100" s="28">
        <f t="shared" si="83"/>
        <v>0</v>
      </c>
      <c r="E100" s="16">
        <f>BTC!E100+'Gulf Mall'!E100</f>
        <v>0</v>
      </c>
      <c r="F100" s="28">
        <f t="shared" si="84"/>
        <v>0</v>
      </c>
      <c r="G100" s="16">
        <f>BTC!G100+'Gulf Mall'!G100</f>
        <v>0</v>
      </c>
      <c r="H100" s="28">
        <f t="shared" si="85"/>
        <v>0</v>
      </c>
      <c r="I100" s="16">
        <f>BTC!I100+'Gulf Mall'!I100</f>
        <v>0</v>
      </c>
      <c r="J100" s="28">
        <f t="shared" si="86"/>
        <v>0</v>
      </c>
      <c r="K100" s="16">
        <f>BTC!K100+'Gulf Mall'!K100</f>
        <v>0</v>
      </c>
      <c r="L100" s="28">
        <f t="shared" si="87"/>
        <v>0</v>
      </c>
      <c r="M100" s="16">
        <f>BTC!M100+'Gulf Mall'!M100</f>
        <v>0</v>
      </c>
      <c r="N100" s="28">
        <f t="shared" si="88"/>
        <v>0</v>
      </c>
      <c r="O100" s="16">
        <f>BTC!O100+'Gulf Mall'!O100</f>
        <v>0</v>
      </c>
      <c r="P100" s="28">
        <f t="shared" si="89"/>
        <v>0</v>
      </c>
      <c r="Q100" s="16">
        <f>BTC!Q100+'Gulf Mall'!Q100</f>
        <v>0</v>
      </c>
      <c r="R100" s="28">
        <f t="shared" si="90"/>
        <v>0</v>
      </c>
      <c r="S100" s="16">
        <f>BTC!S100+'Gulf Mall'!S100</f>
        <v>0</v>
      </c>
      <c r="T100" s="28">
        <f t="shared" si="91"/>
        <v>0</v>
      </c>
      <c r="U100" s="16">
        <f>BTC!U100+'Gulf Mall'!U100</f>
        <v>0</v>
      </c>
      <c r="V100" s="28">
        <f t="shared" si="92"/>
        <v>0</v>
      </c>
      <c r="W100" s="16">
        <f>BTC!W100+'Gulf Mall'!W100</f>
        <v>0</v>
      </c>
      <c r="X100" s="28">
        <f t="shared" si="93"/>
        <v>0</v>
      </c>
      <c r="Y100" s="16">
        <f>BTC!Y100+'Gulf Mall'!Y100</f>
        <v>0</v>
      </c>
      <c r="Z100" s="28">
        <f t="shared" si="94"/>
        <v>0</v>
      </c>
      <c r="AA100" s="59">
        <f t="shared" si="95"/>
        <v>0</v>
      </c>
      <c r="AB100" s="60">
        <f t="shared" si="96"/>
        <v>0</v>
      </c>
      <c r="AC100" s="67">
        <f t="shared" si="97"/>
        <v>0</v>
      </c>
      <c r="AD100" s="68">
        <f t="shared" si="98"/>
        <v>0</v>
      </c>
      <c r="AE100" s="44"/>
      <c r="AF100" s="21"/>
      <c r="AW100" s="44"/>
      <c r="AX100" s="44"/>
    </row>
    <row r="101" spans="1:50">
      <c r="A101" s="2">
        <v>6308</v>
      </c>
      <c r="B101" s="2" t="s">
        <v>126</v>
      </c>
      <c r="C101" s="16">
        <f>BTC!C101+'Gulf Mall'!C101</f>
        <v>0</v>
      </c>
      <c r="D101" s="28">
        <f t="shared" si="83"/>
        <v>0</v>
      </c>
      <c r="E101" s="16">
        <f>BTC!E101+'Gulf Mall'!E101</f>
        <v>0</v>
      </c>
      <c r="F101" s="28">
        <f t="shared" si="84"/>
        <v>0</v>
      </c>
      <c r="G101" s="16">
        <f>BTC!G101+'Gulf Mall'!G101</f>
        <v>0</v>
      </c>
      <c r="H101" s="28">
        <f t="shared" si="85"/>
        <v>0</v>
      </c>
      <c r="I101" s="16">
        <f>BTC!I101+'Gulf Mall'!I101</f>
        <v>0</v>
      </c>
      <c r="J101" s="28">
        <f t="shared" si="86"/>
        <v>0</v>
      </c>
      <c r="K101" s="16">
        <f>BTC!K101+'Gulf Mall'!K101</f>
        <v>0</v>
      </c>
      <c r="L101" s="28">
        <f t="shared" si="87"/>
        <v>0</v>
      </c>
      <c r="M101" s="16">
        <f>BTC!M101+'Gulf Mall'!M101</f>
        <v>0</v>
      </c>
      <c r="N101" s="28">
        <f t="shared" si="88"/>
        <v>0</v>
      </c>
      <c r="O101" s="16">
        <f>BTC!O101+'Gulf Mall'!O101</f>
        <v>0</v>
      </c>
      <c r="P101" s="28">
        <f t="shared" si="89"/>
        <v>0</v>
      </c>
      <c r="Q101" s="16">
        <f>BTC!Q101+'Gulf Mall'!Q101</f>
        <v>0</v>
      </c>
      <c r="R101" s="28">
        <f t="shared" si="90"/>
        <v>0</v>
      </c>
      <c r="S101" s="16">
        <f>BTC!S101+'Gulf Mall'!S101</f>
        <v>0</v>
      </c>
      <c r="T101" s="28">
        <f t="shared" si="91"/>
        <v>0</v>
      </c>
      <c r="U101" s="16">
        <f>BTC!U101+'Gulf Mall'!U101</f>
        <v>0</v>
      </c>
      <c r="V101" s="28">
        <f t="shared" si="92"/>
        <v>0</v>
      </c>
      <c r="W101" s="16">
        <f>BTC!W101+'Gulf Mall'!W101</f>
        <v>0</v>
      </c>
      <c r="X101" s="28">
        <f t="shared" si="93"/>
        <v>0</v>
      </c>
      <c r="Y101" s="16">
        <f>BTC!Y101+'Gulf Mall'!Y101</f>
        <v>0</v>
      </c>
      <c r="Z101" s="28">
        <f t="shared" si="94"/>
        <v>0</v>
      </c>
      <c r="AA101" s="59">
        <f t="shared" si="95"/>
        <v>0</v>
      </c>
      <c r="AB101" s="60">
        <f t="shared" si="96"/>
        <v>0</v>
      </c>
      <c r="AC101" s="67">
        <f t="shared" si="97"/>
        <v>0</v>
      </c>
      <c r="AD101" s="68">
        <f t="shared" si="98"/>
        <v>0</v>
      </c>
      <c r="AE101" s="44">
        <f t="shared" si="52"/>
        <v>0</v>
      </c>
      <c r="AF101" s="21">
        <f t="shared" si="53"/>
        <v>0</v>
      </c>
      <c r="AW101" s="44"/>
      <c r="AX101" s="44"/>
    </row>
    <row r="102" spans="1:50">
      <c r="A102" s="2">
        <v>6309</v>
      </c>
      <c r="B102" s="2" t="s">
        <v>127</v>
      </c>
      <c r="C102" s="16">
        <f>BTC!C102+'Gulf Mall'!C102</f>
        <v>0</v>
      </c>
      <c r="D102" s="28">
        <f t="shared" si="83"/>
        <v>0</v>
      </c>
      <c r="E102" s="16">
        <f>BTC!E102+'Gulf Mall'!E102</f>
        <v>0</v>
      </c>
      <c r="F102" s="28">
        <f t="shared" si="84"/>
        <v>0</v>
      </c>
      <c r="G102" s="16">
        <f>BTC!G102+'Gulf Mall'!G102</f>
        <v>0</v>
      </c>
      <c r="H102" s="28">
        <f t="shared" si="85"/>
        <v>0</v>
      </c>
      <c r="I102" s="16">
        <f>BTC!I102+'Gulf Mall'!I102</f>
        <v>0</v>
      </c>
      <c r="J102" s="28">
        <f t="shared" si="86"/>
        <v>0</v>
      </c>
      <c r="K102" s="16">
        <f>BTC!K102+'Gulf Mall'!K102</f>
        <v>0</v>
      </c>
      <c r="L102" s="28">
        <f t="shared" si="87"/>
        <v>0</v>
      </c>
      <c r="M102" s="16">
        <f>BTC!M102+'Gulf Mall'!M102</f>
        <v>0</v>
      </c>
      <c r="N102" s="28">
        <f t="shared" si="88"/>
        <v>0</v>
      </c>
      <c r="O102" s="16">
        <f>BTC!O102+'Gulf Mall'!O102</f>
        <v>0</v>
      </c>
      <c r="P102" s="28">
        <f t="shared" si="89"/>
        <v>0</v>
      </c>
      <c r="Q102" s="16">
        <f>BTC!Q102+'Gulf Mall'!Q102</f>
        <v>0</v>
      </c>
      <c r="R102" s="28">
        <f t="shared" si="90"/>
        <v>0</v>
      </c>
      <c r="S102" s="16">
        <f>BTC!S102+'Gulf Mall'!S102</f>
        <v>0</v>
      </c>
      <c r="T102" s="28">
        <f t="shared" si="91"/>
        <v>0</v>
      </c>
      <c r="U102" s="16">
        <f>BTC!U102+'Gulf Mall'!U102</f>
        <v>0</v>
      </c>
      <c r="V102" s="28">
        <f t="shared" si="92"/>
        <v>0</v>
      </c>
      <c r="W102" s="16">
        <f>BTC!W102+'Gulf Mall'!W102</f>
        <v>0</v>
      </c>
      <c r="X102" s="28">
        <f t="shared" si="93"/>
        <v>0</v>
      </c>
      <c r="Y102" s="16">
        <f>BTC!Y102+'Gulf Mall'!Y102</f>
        <v>0</v>
      </c>
      <c r="Z102" s="28">
        <f t="shared" si="94"/>
        <v>0</v>
      </c>
      <c r="AA102" s="59">
        <f t="shared" si="95"/>
        <v>0</v>
      </c>
      <c r="AB102" s="60">
        <f t="shared" si="96"/>
        <v>0</v>
      </c>
      <c r="AC102" s="67">
        <f t="shared" si="97"/>
        <v>0</v>
      </c>
      <c r="AD102" s="68">
        <f t="shared" si="98"/>
        <v>0</v>
      </c>
      <c r="AE102" s="44">
        <f t="shared" si="52"/>
        <v>0</v>
      </c>
      <c r="AF102" s="21">
        <f t="shared" si="53"/>
        <v>0</v>
      </c>
      <c r="AW102" s="44"/>
      <c r="AX102" s="44"/>
    </row>
    <row r="103" spans="1:50">
      <c r="A103" s="2">
        <v>6310</v>
      </c>
      <c r="B103" s="2" t="s">
        <v>128</v>
      </c>
      <c r="C103" s="16">
        <f>BTC!C103+'Gulf Mall'!C103</f>
        <v>0</v>
      </c>
      <c r="D103" s="28">
        <f t="shared" si="83"/>
        <v>0</v>
      </c>
      <c r="E103" s="16">
        <f>BTC!E103+'Gulf Mall'!E103</f>
        <v>0</v>
      </c>
      <c r="F103" s="28">
        <f t="shared" si="84"/>
        <v>0</v>
      </c>
      <c r="G103" s="16">
        <f>BTC!G103+'Gulf Mall'!G103</f>
        <v>0</v>
      </c>
      <c r="H103" s="28">
        <f t="shared" si="85"/>
        <v>0</v>
      </c>
      <c r="I103" s="16">
        <f>BTC!I103+'Gulf Mall'!I103</f>
        <v>0</v>
      </c>
      <c r="J103" s="28">
        <f t="shared" si="86"/>
        <v>0</v>
      </c>
      <c r="K103" s="16">
        <f>BTC!K103+'Gulf Mall'!K103</f>
        <v>0</v>
      </c>
      <c r="L103" s="28">
        <f t="shared" si="87"/>
        <v>0</v>
      </c>
      <c r="M103" s="16">
        <f>BTC!M103+'Gulf Mall'!M103</f>
        <v>0</v>
      </c>
      <c r="N103" s="28">
        <f t="shared" si="88"/>
        <v>0</v>
      </c>
      <c r="O103" s="16">
        <f>BTC!O103+'Gulf Mall'!O103</f>
        <v>0</v>
      </c>
      <c r="P103" s="28">
        <f t="shared" si="89"/>
        <v>0</v>
      </c>
      <c r="Q103" s="16">
        <f>BTC!Q103+'Gulf Mall'!Q103</f>
        <v>0</v>
      </c>
      <c r="R103" s="28">
        <f t="shared" si="90"/>
        <v>0</v>
      </c>
      <c r="S103" s="16">
        <f>BTC!S103+'Gulf Mall'!S103</f>
        <v>0</v>
      </c>
      <c r="T103" s="28">
        <f t="shared" si="91"/>
        <v>0</v>
      </c>
      <c r="U103" s="16">
        <f>BTC!U103+'Gulf Mall'!U103</f>
        <v>0</v>
      </c>
      <c r="V103" s="28">
        <f t="shared" si="92"/>
        <v>0</v>
      </c>
      <c r="W103" s="16">
        <f>BTC!W103+'Gulf Mall'!W103</f>
        <v>0</v>
      </c>
      <c r="X103" s="28">
        <f t="shared" si="93"/>
        <v>0</v>
      </c>
      <c r="Y103" s="16">
        <f>BTC!Y103+'Gulf Mall'!Y103</f>
        <v>0</v>
      </c>
      <c r="Z103" s="28">
        <f t="shared" si="94"/>
        <v>0</v>
      </c>
      <c r="AA103" s="59">
        <f t="shared" si="95"/>
        <v>0</v>
      </c>
      <c r="AB103" s="60">
        <f t="shared" si="96"/>
        <v>0</v>
      </c>
      <c r="AC103" s="67">
        <f t="shared" si="97"/>
        <v>0</v>
      </c>
      <c r="AD103" s="68">
        <f t="shared" si="98"/>
        <v>0</v>
      </c>
      <c r="AE103" s="44">
        <f t="shared" si="52"/>
        <v>0</v>
      </c>
      <c r="AF103" s="21">
        <f t="shared" si="53"/>
        <v>0</v>
      </c>
      <c r="AW103" s="44"/>
      <c r="AX103" s="44"/>
    </row>
    <row r="104" spans="1:50">
      <c r="A104" s="2">
        <v>6311</v>
      </c>
      <c r="B104" s="2" t="s">
        <v>129</v>
      </c>
      <c r="C104" s="16">
        <f>BTC!C104+'Gulf Mall'!C104</f>
        <v>0</v>
      </c>
      <c r="D104" s="28">
        <f t="shared" si="83"/>
        <v>0</v>
      </c>
      <c r="E104" s="16">
        <f>BTC!E104+'Gulf Mall'!E104</f>
        <v>0</v>
      </c>
      <c r="F104" s="28">
        <f t="shared" si="84"/>
        <v>0</v>
      </c>
      <c r="G104" s="16">
        <f>BTC!G104+'Gulf Mall'!G104</f>
        <v>0</v>
      </c>
      <c r="H104" s="28">
        <f t="shared" si="85"/>
        <v>0</v>
      </c>
      <c r="I104" s="16">
        <f>BTC!I104+'Gulf Mall'!I104</f>
        <v>0</v>
      </c>
      <c r="J104" s="28">
        <f t="shared" si="86"/>
        <v>0</v>
      </c>
      <c r="K104" s="16">
        <f>BTC!K104+'Gulf Mall'!K104</f>
        <v>0</v>
      </c>
      <c r="L104" s="28">
        <f t="shared" si="87"/>
        <v>0</v>
      </c>
      <c r="M104" s="16">
        <f>BTC!M104+'Gulf Mall'!M104</f>
        <v>0</v>
      </c>
      <c r="N104" s="28">
        <f t="shared" si="88"/>
        <v>0</v>
      </c>
      <c r="O104" s="16">
        <f>BTC!O104+'Gulf Mall'!O104</f>
        <v>0</v>
      </c>
      <c r="P104" s="28">
        <f t="shared" si="89"/>
        <v>0</v>
      </c>
      <c r="Q104" s="16">
        <f>BTC!Q104+'Gulf Mall'!Q104</f>
        <v>0</v>
      </c>
      <c r="R104" s="28">
        <f t="shared" si="90"/>
        <v>0</v>
      </c>
      <c r="S104" s="16">
        <f>BTC!S104+'Gulf Mall'!S104</f>
        <v>0</v>
      </c>
      <c r="T104" s="28">
        <f t="shared" si="91"/>
        <v>0</v>
      </c>
      <c r="U104" s="16">
        <f>BTC!U104+'Gulf Mall'!U104</f>
        <v>0</v>
      </c>
      <c r="V104" s="28">
        <f t="shared" si="92"/>
        <v>0</v>
      </c>
      <c r="W104" s="16">
        <f>BTC!W104+'Gulf Mall'!W104</f>
        <v>0</v>
      </c>
      <c r="X104" s="28">
        <f t="shared" si="93"/>
        <v>0</v>
      </c>
      <c r="Y104" s="16">
        <f>BTC!Y104+'Gulf Mall'!Y104</f>
        <v>0</v>
      </c>
      <c r="Z104" s="28">
        <f t="shared" si="94"/>
        <v>0</v>
      </c>
      <c r="AA104" s="59">
        <f t="shared" si="95"/>
        <v>0</v>
      </c>
      <c r="AB104" s="60">
        <f t="shared" si="96"/>
        <v>0</v>
      </c>
      <c r="AC104" s="67">
        <f t="shared" si="97"/>
        <v>0</v>
      </c>
      <c r="AD104" s="68">
        <f t="shared" si="98"/>
        <v>0</v>
      </c>
      <c r="AE104" s="44">
        <f t="shared" si="52"/>
        <v>0</v>
      </c>
      <c r="AF104" s="21">
        <f t="shared" si="53"/>
        <v>0</v>
      </c>
      <c r="AW104" s="44"/>
      <c r="AX104" s="44"/>
    </row>
    <row r="105" spans="1:50">
      <c r="A105" s="2">
        <v>6312</v>
      </c>
      <c r="B105" s="2" t="s">
        <v>130</v>
      </c>
      <c r="C105" s="16">
        <f>BTC!C105+'Gulf Mall'!C105</f>
        <v>0</v>
      </c>
      <c r="D105" s="28">
        <f t="shared" si="83"/>
        <v>0</v>
      </c>
      <c r="E105" s="16">
        <f>BTC!E105+'Gulf Mall'!E105</f>
        <v>0</v>
      </c>
      <c r="F105" s="28">
        <f t="shared" si="84"/>
        <v>0</v>
      </c>
      <c r="G105" s="16">
        <f>BTC!G105+'Gulf Mall'!G105</f>
        <v>0</v>
      </c>
      <c r="H105" s="28">
        <f t="shared" si="85"/>
        <v>0</v>
      </c>
      <c r="I105" s="16">
        <f>BTC!I105+'Gulf Mall'!I105</f>
        <v>0</v>
      </c>
      <c r="J105" s="28">
        <f t="shared" si="86"/>
        <v>0</v>
      </c>
      <c r="K105" s="16">
        <f>BTC!K105+'Gulf Mall'!K105</f>
        <v>0</v>
      </c>
      <c r="L105" s="28">
        <f t="shared" si="87"/>
        <v>0</v>
      </c>
      <c r="M105" s="16">
        <f>BTC!M105+'Gulf Mall'!M105</f>
        <v>0</v>
      </c>
      <c r="N105" s="28">
        <f t="shared" si="88"/>
        <v>0</v>
      </c>
      <c r="O105" s="16">
        <f>BTC!O105+'Gulf Mall'!O105</f>
        <v>0</v>
      </c>
      <c r="P105" s="28">
        <f t="shared" si="89"/>
        <v>0</v>
      </c>
      <c r="Q105" s="16">
        <f>BTC!Q105+'Gulf Mall'!Q105</f>
        <v>0</v>
      </c>
      <c r="R105" s="28">
        <f t="shared" si="90"/>
        <v>0</v>
      </c>
      <c r="S105" s="16">
        <f>BTC!S105+'Gulf Mall'!S105</f>
        <v>0</v>
      </c>
      <c r="T105" s="28">
        <f t="shared" si="91"/>
        <v>0</v>
      </c>
      <c r="U105" s="16">
        <f>BTC!U105+'Gulf Mall'!U105</f>
        <v>0</v>
      </c>
      <c r="V105" s="28">
        <f t="shared" si="92"/>
        <v>0</v>
      </c>
      <c r="W105" s="16">
        <f>BTC!W105+'Gulf Mall'!W105</f>
        <v>0</v>
      </c>
      <c r="X105" s="28">
        <f t="shared" si="93"/>
        <v>0</v>
      </c>
      <c r="Y105" s="16">
        <f>BTC!Y105+'Gulf Mall'!Y105</f>
        <v>0</v>
      </c>
      <c r="Z105" s="28">
        <f t="shared" si="94"/>
        <v>0</v>
      </c>
      <c r="AA105" s="59">
        <f t="shared" si="95"/>
        <v>0</v>
      </c>
      <c r="AB105" s="60">
        <f t="shared" si="96"/>
        <v>0</v>
      </c>
      <c r="AC105" s="67">
        <f t="shared" si="97"/>
        <v>0</v>
      </c>
      <c r="AD105" s="68">
        <f t="shared" si="98"/>
        <v>0</v>
      </c>
      <c r="AE105" s="44">
        <f t="shared" si="52"/>
        <v>0</v>
      </c>
      <c r="AF105" s="21">
        <f t="shared" si="53"/>
        <v>0</v>
      </c>
      <c r="AW105" s="44"/>
      <c r="AX105" s="44"/>
    </row>
    <row r="106" spans="1:50">
      <c r="A106" s="2">
        <v>6313</v>
      </c>
      <c r="B106" s="2" t="s">
        <v>131</v>
      </c>
      <c r="C106" s="16">
        <f>BTC!C106+'Gulf Mall'!C106</f>
        <v>0</v>
      </c>
      <c r="D106" s="28">
        <f t="shared" si="83"/>
        <v>0</v>
      </c>
      <c r="E106" s="16">
        <f>BTC!E106+'Gulf Mall'!E106</f>
        <v>0</v>
      </c>
      <c r="F106" s="28">
        <f t="shared" si="84"/>
        <v>0</v>
      </c>
      <c r="G106" s="16">
        <f>BTC!G106+'Gulf Mall'!G106</f>
        <v>0</v>
      </c>
      <c r="H106" s="28">
        <f t="shared" si="85"/>
        <v>0</v>
      </c>
      <c r="I106" s="16">
        <f>BTC!I106+'Gulf Mall'!I106</f>
        <v>0</v>
      </c>
      <c r="J106" s="28">
        <f t="shared" si="86"/>
        <v>0</v>
      </c>
      <c r="K106" s="16">
        <f>BTC!K106+'Gulf Mall'!K106</f>
        <v>0</v>
      </c>
      <c r="L106" s="28">
        <f t="shared" si="87"/>
        <v>0</v>
      </c>
      <c r="M106" s="16">
        <f>BTC!M106+'Gulf Mall'!M106</f>
        <v>0</v>
      </c>
      <c r="N106" s="28">
        <f t="shared" si="88"/>
        <v>0</v>
      </c>
      <c r="O106" s="16">
        <f>BTC!O106+'Gulf Mall'!O106</f>
        <v>0</v>
      </c>
      <c r="P106" s="28">
        <f t="shared" si="89"/>
        <v>0</v>
      </c>
      <c r="Q106" s="16">
        <f>BTC!Q106+'Gulf Mall'!Q106</f>
        <v>0</v>
      </c>
      <c r="R106" s="28">
        <f t="shared" si="90"/>
        <v>0</v>
      </c>
      <c r="S106" s="16">
        <f>BTC!S106+'Gulf Mall'!S106</f>
        <v>0</v>
      </c>
      <c r="T106" s="28">
        <f t="shared" si="91"/>
        <v>0</v>
      </c>
      <c r="U106" s="16">
        <f>BTC!U106+'Gulf Mall'!U106</f>
        <v>0</v>
      </c>
      <c r="V106" s="28">
        <f t="shared" si="92"/>
        <v>0</v>
      </c>
      <c r="W106" s="16">
        <f>BTC!W106+'Gulf Mall'!W106</f>
        <v>0</v>
      </c>
      <c r="X106" s="28">
        <f t="shared" si="93"/>
        <v>0</v>
      </c>
      <c r="Y106" s="16">
        <f>BTC!Y106+'Gulf Mall'!Y106</f>
        <v>0</v>
      </c>
      <c r="Z106" s="28">
        <f t="shared" si="94"/>
        <v>0</v>
      </c>
      <c r="AA106" s="59">
        <f t="shared" si="95"/>
        <v>0</v>
      </c>
      <c r="AB106" s="60">
        <f t="shared" si="96"/>
        <v>0</v>
      </c>
      <c r="AC106" s="67">
        <f t="shared" si="97"/>
        <v>0</v>
      </c>
      <c r="AD106" s="68">
        <f t="shared" si="98"/>
        <v>0</v>
      </c>
      <c r="AE106" s="44"/>
      <c r="AF106" s="21"/>
      <c r="AW106" s="44"/>
      <c r="AX106" s="44"/>
    </row>
    <row r="107" spans="1:50">
      <c r="A107" s="2">
        <v>6314</v>
      </c>
      <c r="B107" s="2" t="s">
        <v>210</v>
      </c>
      <c r="C107" s="16">
        <f>BTC!C107+'Gulf Mall'!C107</f>
        <v>0</v>
      </c>
      <c r="D107" s="28">
        <f t="shared" si="83"/>
        <v>0</v>
      </c>
      <c r="E107" s="16">
        <f>BTC!E107+'Gulf Mall'!E107</f>
        <v>0</v>
      </c>
      <c r="F107" s="28">
        <f t="shared" si="84"/>
        <v>0</v>
      </c>
      <c r="G107" s="16">
        <f>BTC!G107+'Gulf Mall'!G107</f>
        <v>0</v>
      </c>
      <c r="H107" s="28">
        <f t="shared" si="85"/>
        <v>0</v>
      </c>
      <c r="I107" s="16">
        <f>BTC!I107+'Gulf Mall'!I107</f>
        <v>0</v>
      </c>
      <c r="J107" s="28">
        <f t="shared" si="86"/>
        <v>0</v>
      </c>
      <c r="K107" s="16">
        <f>BTC!K107+'Gulf Mall'!K107</f>
        <v>0</v>
      </c>
      <c r="L107" s="28">
        <f t="shared" si="87"/>
        <v>0</v>
      </c>
      <c r="M107" s="16">
        <f>BTC!M107+'Gulf Mall'!M107</f>
        <v>0</v>
      </c>
      <c r="N107" s="28">
        <f t="shared" si="88"/>
        <v>0</v>
      </c>
      <c r="O107" s="16">
        <f>BTC!O107+'Gulf Mall'!O107</f>
        <v>0</v>
      </c>
      <c r="P107" s="28">
        <f t="shared" si="89"/>
        <v>0</v>
      </c>
      <c r="Q107" s="16">
        <f>BTC!Q107+'Gulf Mall'!Q107</f>
        <v>0</v>
      </c>
      <c r="R107" s="28">
        <f t="shared" si="90"/>
        <v>0</v>
      </c>
      <c r="S107" s="16">
        <f>BTC!S107+'Gulf Mall'!S107</f>
        <v>0</v>
      </c>
      <c r="T107" s="28">
        <f t="shared" si="91"/>
        <v>0</v>
      </c>
      <c r="U107" s="16">
        <f>BTC!U107+'Gulf Mall'!U107</f>
        <v>0</v>
      </c>
      <c r="V107" s="28">
        <f t="shared" si="92"/>
        <v>0</v>
      </c>
      <c r="W107" s="16">
        <f>BTC!W107+'Gulf Mall'!W107</f>
        <v>0</v>
      </c>
      <c r="X107" s="28">
        <f t="shared" si="93"/>
        <v>0</v>
      </c>
      <c r="Y107" s="16">
        <f>BTC!Y107+'Gulf Mall'!Y107</f>
        <v>0</v>
      </c>
      <c r="Z107" s="28">
        <f t="shared" si="94"/>
        <v>0</v>
      </c>
      <c r="AA107" s="59">
        <f t="shared" si="95"/>
        <v>0</v>
      </c>
      <c r="AB107" s="60">
        <f t="shared" si="96"/>
        <v>0</v>
      </c>
      <c r="AC107" s="67">
        <f t="shared" si="97"/>
        <v>0</v>
      </c>
      <c r="AD107" s="68">
        <f t="shared" si="98"/>
        <v>0</v>
      </c>
      <c r="AE107" s="44">
        <f t="shared" si="52"/>
        <v>0</v>
      </c>
      <c r="AF107" s="21">
        <f t="shared" si="53"/>
        <v>0</v>
      </c>
      <c r="AW107" s="44"/>
      <c r="AX107" s="44"/>
    </row>
    <row r="108" spans="1:50">
      <c r="A108" s="2">
        <v>6315</v>
      </c>
      <c r="B108" s="2" t="s">
        <v>250</v>
      </c>
      <c r="C108" s="16">
        <f>BTC!C108+'Gulf Mall'!C108</f>
        <v>0</v>
      </c>
      <c r="D108" s="28">
        <f t="shared" si="83"/>
        <v>0</v>
      </c>
      <c r="E108" s="16">
        <f>BTC!E108+'Gulf Mall'!E108</f>
        <v>0</v>
      </c>
      <c r="F108" s="28">
        <f t="shared" si="84"/>
        <v>0</v>
      </c>
      <c r="G108" s="16">
        <f>BTC!G108+'Gulf Mall'!G108</f>
        <v>0</v>
      </c>
      <c r="H108" s="28">
        <f t="shared" si="85"/>
        <v>0</v>
      </c>
      <c r="I108" s="16">
        <f>BTC!I108+'Gulf Mall'!I108</f>
        <v>0</v>
      </c>
      <c r="J108" s="28">
        <f t="shared" si="86"/>
        <v>0</v>
      </c>
      <c r="K108" s="16">
        <f>BTC!K108+'Gulf Mall'!K108</f>
        <v>0</v>
      </c>
      <c r="L108" s="28">
        <f t="shared" si="87"/>
        <v>0</v>
      </c>
      <c r="M108" s="16">
        <f>BTC!M108+'Gulf Mall'!M108</f>
        <v>0</v>
      </c>
      <c r="N108" s="28">
        <f t="shared" si="88"/>
        <v>0</v>
      </c>
      <c r="O108" s="16">
        <f>BTC!O108+'Gulf Mall'!O108</f>
        <v>0</v>
      </c>
      <c r="P108" s="28">
        <f t="shared" si="89"/>
        <v>0</v>
      </c>
      <c r="Q108" s="16">
        <f>BTC!Q108+'Gulf Mall'!Q108</f>
        <v>0</v>
      </c>
      <c r="R108" s="28">
        <f t="shared" si="90"/>
        <v>0</v>
      </c>
      <c r="S108" s="16">
        <f>BTC!S108+'Gulf Mall'!S108</f>
        <v>0</v>
      </c>
      <c r="T108" s="28">
        <f t="shared" si="91"/>
        <v>0</v>
      </c>
      <c r="U108" s="16">
        <f>BTC!U108+'Gulf Mall'!U108</f>
        <v>0</v>
      </c>
      <c r="V108" s="28">
        <f t="shared" si="92"/>
        <v>0</v>
      </c>
      <c r="W108" s="16">
        <f>BTC!W108+'Gulf Mall'!W108</f>
        <v>0</v>
      </c>
      <c r="X108" s="28">
        <f t="shared" si="93"/>
        <v>0</v>
      </c>
      <c r="Y108" s="16">
        <f>BTC!Y108+'Gulf Mall'!Y108</f>
        <v>0</v>
      </c>
      <c r="Z108" s="28">
        <f t="shared" si="94"/>
        <v>0</v>
      </c>
      <c r="AA108" s="59">
        <f t="shared" si="95"/>
        <v>0</v>
      </c>
      <c r="AB108" s="60">
        <f t="shared" si="96"/>
        <v>0</v>
      </c>
      <c r="AC108" s="67">
        <f t="shared" si="97"/>
        <v>0</v>
      </c>
      <c r="AD108" s="68">
        <f t="shared" si="98"/>
        <v>0</v>
      </c>
      <c r="AE108" s="44"/>
      <c r="AF108" s="21"/>
      <c r="AW108" s="44"/>
      <c r="AX108" s="44"/>
    </row>
    <row r="109" spans="1:50">
      <c r="A109" s="2">
        <v>6316</v>
      </c>
      <c r="B109" s="2" t="s">
        <v>251</v>
      </c>
      <c r="C109" s="16">
        <f>BTC!C109+'Gulf Mall'!C109</f>
        <v>0</v>
      </c>
      <c r="D109" s="28">
        <f t="shared" si="83"/>
        <v>0</v>
      </c>
      <c r="E109" s="16">
        <f>BTC!E109+'Gulf Mall'!E109</f>
        <v>0</v>
      </c>
      <c r="F109" s="28">
        <f t="shared" si="84"/>
        <v>0</v>
      </c>
      <c r="G109" s="16">
        <f>BTC!G109+'Gulf Mall'!G109</f>
        <v>0</v>
      </c>
      <c r="H109" s="28">
        <f t="shared" si="85"/>
        <v>0</v>
      </c>
      <c r="I109" s="16">
        <f>BTC!I109+'Gulf Mall'!I109</f>
        <v>0</v>
      </c>
      <c r="J109" s="28">
        <f t="shared" si="86"/>
        <v>0</v>
      </c>
      <c r="K109" s="16">
        <f>BTC!K109+'Gulf Mall'!K109</f>
        <v>0</v>
      </c>
      <c r="L109" s="28">
        <f t="shared" si="87"/>
        <v>0</v>
      </c>
      <c r="M109" s="16">
        <f>BTC!M109+'Gulf Mall'!M109</f>
        <v>0</v>
      </c>
      <c r="N109" s="28">
        <f t="shared" si="88"/>
        <v>0</v>
      </c>
      <c r="O109" s="16">
        <f>BTC!O109+'Gulf Mall'!O109</f>
        <v>0</v>
      </c>
      <c r="P109" s="28">
        <f t="shared" si="89"/>
        <v>0</v>
      </c>
      <c r="Q109" s="16">
        <f>BTC!Q109+'Gulf Mall'!Q109</f>
        <v>0</v>
      </c>
      <c r="R109" s="28">
        <f t="shared" si="90"/>
        <v>0</v>
      </c>
      <c r="S109" s="16">
        <f>BTC!S109+'Gulf Mall'!S109</f>
        <v>0</v>
      </c>
      <c r="T109" s="28">
        <f t="shared" si="91"/>
        <v>0</v>
      </c>
      <c r="U109" s="16">
        <f>BTC!U109+'Gulf Mall'!U109</f>
        <v>0</v>
      </c>
      <c r="V109" s="28">
        <f t="shared" si="92"/>
        <v>0</v>
      </c>
      <c r="W109" s="16">
        <f>BTC!W109+'Gulf Mall'!W109</f>
        <v>0</v>
      </c>
      <c r="X109" s="28">
        <f t="shared" si="93"/>
        <v>0</v>
      </c>
      <c r="Y109" s="16">
        <f>BTC!Y109+'Gulf Mall'!Y109</f>
        <v>0</v>
      </c>
      <c r="Z109" s="28">
        <f t="shared" si="94"/>
        <v>0</v>
      </c>
      <c r="AA109" s="59">
        <f t="shared" si="95"/>
        <v>0</v>
      </c>
      <c r="AB109" s="60">
        <f t="shared" si="96"/>
        <v>0</v>
      </c>
      <c r="AC109" s="67">
        <f t="shared" si="97"/>
        <v>0</v>
      </c>
      <c r="AD109" s="68">
        <f t="shared" si="98"/>
        <v>0</v>
      </c>
      <c r="AE109" s="44"/>
      <c r="AF109" s="21"/>
      <c r="AW109" s="44"/>
      <c r="AX109" s="44"/>
    </row>
    <row r="110" spans="1:50">
      <c r="A110" s="2">
        <v>6317</v>
      </c>
      <c r="B110" s="2" t="s">
        <v>252</v>
      </c>
      <c r="C110" s="16">
        <f>BTC!C110+'Gulf Mall'!C110</f>
        <v>0</v>
      </c>
      <c r="D110" s="28">
        <f t="shared" si="83"/>
        <v>0</v>
      </c>
      <c r="E110" s="16">
        <f>BTC!E110+'Gulf Mall'!E110</f>
        <v>0</v>
      </c>
      <c r="F110" s="28">
        <f t="shared" si="84"/>
        <v>0</v>
      </c>
      <c r="G110" s="16">
        <f>BTC!G110+'Gulf Mall'!G110</f>
        <v>0</v>
      </c>
      <c r="H110" s="28">
        <f t="shared" si="85"/>
        <v>0</v>
      </c>
      <c r="I110" s="16">
        <f>BTC!I110+'Gulf Mall'!I110</f>
        <v>0</v>
      </c>
      <c r="J110" s="28">
        <f t="shared" si="86"/>
        <v>0</v>
      </c>
      <c r="K110" s="16">
        <f>BTC!K110+'Gulf Mall'!K110</f>
        <v>0</v>
      </c>
      <c r="L110" s="28">
        <f t="shared" si="87"/>
        <v>0</v>
      </c>
      <c r="M110" s="16">
        <f>BTC!M110+'Gulf Mall'!M110</f>
        <v>0</v>
      </c>
      <c r="N110" s="28">
        <f t="shared" si="88"/>
        <v>0</v>
      </c>
      <c r="O110" s="16">
        <f>BTC!O110+'Gulf Mall'!O110</f>
        <v>0</v>
      </c>
      <c r="P110" s="28">
        <f t="shared" si="89"/>
        <v>0</v>
      </c>
      <c r="Q110" s="16">
        <f>BTC!Q110+'Gulf Mall'!Q110</f>
        <v>0</v>
      </c>
      <c r="R110" s="28">
        <f t="shared" si="90"/>
        <v>0</v>
      </c>
      <c r="S110" s="16">
        <f>BTC!S110+'Gulf Mall'!S110</f>
        <v>0</v>
      </c>
      <c r="T110" s="28">
        <f t="shared" si="91"/>
        <v>0</v>
      </c>
      <c r="U110" s="16">
        <f>BTC!U110+'Gulf Mall'!U110</f>
        <v>0</v>
      </c>
      <c r="V110" s="28">
        <f t="shared" si="92"/>
        <v>0</v>
      </c>
      <c r="W110" s="16">
        <f>BTC!W110+'Gulf Mall'!W110</f>
        <v>0</v>
      </c>
      <c r="X110" s="28">
        <f t="shared" si="93"/>
        <v>0</v>
      </c>
      <c r="Y110" s="16">
        <f>BTC!Y110+'Gulf Mall'!Y110</f>
        <v>0</v>
      </c>
      <c r="Z110" s="28">
        <f t="shared" si="94"/>
        <v>0</v>
      </c>
      <c r="AA110" s="59">
        <f t="shared" si="95"/>
        <v>0</v>
      </c>
      <c r="AB110" s="60">
        <f t="shared" si="96"/>
        <v>0</v>
      </c>
      <c r="AC110" s="67">
        <f t="shared" si="97"/>
        <v>0</v>
      </c>
      <c r="AD110" s="68">
        <f t="shared" si="98"/>
        <v>0</v>
      </c>
      <c r="AE110" s="44"/>
      <c r="AF110" s="21"/>
      <c r="AW110" s="44"/>
      <c r="AX110" s="44"/>
    </row>
    <row r="111" spans="1:50">
      <c r="A111" s="2">
        <v>6318</v>
      </c>
      <c r="B111" s="2" t="s">
        <v>253</v>
      </c>
      <c r="C111" s="16">
        <f>BTC!C111+'Gulf Mall'!C111</f>
        <v>0</v>
      </c>
      <c r="D111" s="28">
        <f t="shared" si="83"/>
        <v>0</v>
      </c>
      <c r="E111" s="16">
        <f>BTC!E111+'Gulf Mall'!E111</f>
        <v>0</v>
      </c>
      <c r="F111" s="28">
        <f t="shared" si="84"/>
        <v>0</v>
      </c>
      <c r="G111" s="16">
        <f>BTC!G111+'Gulf Mall'!G111</f>
        <v>0</v>
      </c>
      <c r="H111" s="28">
        <f t="shared" si="85"/>
        <v>0</v>
      </c>
      <c r="I111" s="16">
        <f>BTC!I111+'Gulf Mall'!I111</f>
        <v>0</v>
      </c>
      <c r="J111" s="28">
        <f t="shared" si="86"/>
        <v>0</v>
      </c>
      <c r="K111" s="16">
        <f>BTC!K111+'Gulf Mall'!K111</f>
        <v>0</v>
      </c>
      <c r="L111" s="28">
        <f t="shared" si="87"/>
        <v>0</v>
      </c>
      <c r="M111" s="16">
        <f>BTC!M111+'Gulf Mall'!M111</f>
        <v>0</v>
      </c>
      <c r="N111" s="28">
        <f t="shared" si="88"/>
        <v>0</v>
      </c>
      <c r="O111" s="16">
        <f>BTC!O111+'Gulf Mall'!O111</f>
        <v>0</v>
      </c>
      <c r="P111" s="28">
        <f t="shared" si="89"/>
        <v>0</v>
      </c>
      <c r="Q111" s="16">
        <f>BTC!Q111+'Gulf Mall'!Q111</f>
        <v>0</v>
      </c>
      <c r="R111" s="28">
        <f t="shared" si="90"/>
        <v>0</v>
      </c>
      <c r="S111" s="16">
        <f>BTC!S111+'Gulf Mall'!S111</f>
        <v>0</v>
      </c>
      <c r="T111" s="28">
        <f t="shared" si="91"/>
        <v>0</v>
      </c>
      <c r="U111" s="16">
        <f>BTC!U111+'Gulf Mall'!U111</f>
        <v>0</v>
      </c>
      <c r="V111" s="28">
        <f t="shared" si="92"/>
        <v>0</v>
      </c>
      <c r="W111" s="16">
        <f>BTC!W111+'Gulf Mall'!W111</f>
        <v>0</v>
      </c>
      <c r="X111" s="28">
        <f t="shared" si="93"/>
        <v>0</v>
      </c>
      <c r="Y111" s="16">
        <f>BTC!Y111+'Gulf Mall'!Y111</f>
        <v>0</v>
      </c>
      <c r="Z111" s="28">
        <f t="shared" si="94"/>
        <v>0</v>
      </c>
      <c r="AA111" s="59">
        <f t="shared" si="95"/>
        <v>0</v>
      </c>
      <c r="AB111" s="60">
        <f t="shared" si="96"/>
        <v>0</v>
      </c>
      <c r="AC111" s="67">
        <f t="shared" si="97"/>
        <v>0</v>
      </c>
      <c r="AD111" s="68">
        <f t="shared" si="98"/>
        <v>0</v>
      </c>
      <c r="AE111" s="44"/>
      <c r="AF111" s="21"/>
      <c r="AW111" s="44"/>
      <c r="AX111" s="44"/>
    </row>
    <row r="112" spans="1:50">
      <c r="A112" s="2">
        <v>6319</v>
      </c>
      <c r="B112" s="2" t="s">
        <v>254</v>
      </c>
      <c r="C112" s="16">
        <f>BTC!C112+'Gulf Mall'!C112</f>
        <v>0</v>
      </c>
      <c r="D112" s="28">
        <f t="shared" si="83"/>
        <v>0</v>
      </c>
      <c r="E112" s="16">
        <f>BTC!E112+'Gulf Mall'!E112</f>
        <v>0</v>
      </c>
      <c r="F112" s="28">
        <f t="shared" si="84"/>
        <v>0</v>
      </c>
      <c r="G112" s="16">
        <f>BTC!G112+'Gulf Mall'!G112</f>
        <v>0</v>
      </c>
      <c r="H112" s="28">
        <f t="shared" si="85"/>
        <v>0</v>
      </c>
      <c r="I112" s="16">
        <f>BTC!I112+'Gulf Mall'!I112</f>
        <v>0</v>
      </c>
      <c r="J112" s="28">
        <f t="shared" si="86"/>
        <v>0</v>
      </c>
      <c r="K112" s="16">
        <f>BTC!K112+'Gulf Mall'!K112</f>
        <v>0</v>
      </c>
      <c r="L112" s="28">
        <f t="shared" si="87"/>
        <v>0</v>
      </c>
      <c r="M112" s="16">
        <f>BTC!M112+'Gulf Mall'!M112</f>
        <v>0</v>
      </c>
      <c r="N112" s="28">
        <f t="shared" si="88"/>
        <v>0</v>
      </c>
      <c r="O112" s="16">
        <f>BTC!O112+'Gulf Mall'!O112</f>
        <v>0</v>
      </c>
      <c r="P112" s="28">
        <f t="shared" si="89"/>
        <v>0</v>
      </c>
      <c r="Q112" s="16">
        <f>BTC!Q112+'Gulf Mall'!Q112</f>
        <v>0</v>
      </c>
      <c r="R112" s="28">
        <f t="shared" si="90"/>
        <v>0</v>
      </c>
      <c r="S112" s="16">
        <f>BTC!S112+'Gulf Mall'!S112</f>
        <v>0</v>
      </c>
      <c r="T112" s="28">
        <f t="shared" si="91"/>
        <v>0</v>
      </c>
      <c r="U112" s="16">
        <f>BTC!U112+'Gulf Mall'!U112</f>
        <v>0</v>
      </c>
      <c r="V112" s="28">
        <f t="shared" si="92"/>
        <v>0</v>
      </c>
      <c r="W112" s="16">
        <f>BTC!W112+'Gulf Mall'!W112</f>
        <v>0</v>
      </c>
      <c r="X112" s="28">
        <f t="shared" si="93"/>
        <v>0</v>
      </c>
      <c r="Y112" s="16">
        <f>BTC!Y112+'Gulf Mall'!Y112</f>
        <v>0</v>
      </c>
      <c r="Z112" s="28">
        <f t="shared" si="94"/>
        <v>0</v>
      </c>
      <c r="AA112" s="59">
        <f t="shared" si="95"/>
        <v>0</v>
      </c>
      <c r="AB112" s="60">
        <f t="shared" si="96"/>
        <v>0</v>
      </c>
      <c r="AC112" s="67">
        <f t="shared" si="97"/>
        <v>0</v>
      </c>
      <c r="AD112" s="68">
        <f t="shared" si="98"/>
        <v>0</v>
      </c>
      <c r="AE112" s="44"/>
      <c r="AF112" s="21"/>
      <c r="AW112" s="44"/>
      <c r="AX112" s="44"/>
    </row>
    <row r="113" spans="1:50">
      <c r="A113" s="2">
        <v>6320</v>
      </c>
      <c r="B113" s="2" t="s">
        <v>255</v>
      </c>
      <c r="C113" s="16">
        <f>BTC!C113+'Gulf Mall'!C113</f>
        <v>0</v>
      </c>
      <c r="D113" s="28">
        <f t="shared" si="83"/>
        <v>0</v>
      </c>
      <c r="E113" s="16">
        <f>BTC!E113+'Gulf Mall'!E113</f>
        <v>0</v>
      </c>
      <c r="F113" s="28">
        <f t="shared" si="84"/>
        <v>0</v>
      </c>
      <c r="G113" s="16">
        <f>BTC!G113+'Gulf Mall'!G113</f>
        <v>0</v>
      </c>
      <c r="H113" s="28">
        <f t="shared" si="85"/>
        <v>0</v>
      </c>
      <c r="I113" s="16">
        <f>BTC!I113+'Gulf Mall'!I113</f>
        <v>0</v>
      </c>
      <c r="J113" s="28">
        <f t="shared" si="86"/>
        <v>0</v>
      </c>
      <c r="K113" s="16">
        <f>BTC!K113+'Gulf Mall'!K113</f>
        <v>0</v>
      </c>
      <c r="L113" s="28">
        <f t="shared" si="87"/>
        <v>0</v>
      </c>
      <c r="M113" s="16">
        <f>BTC!M113+'Gulf Mall'!M113</f>
        <v>0</v>
      </c>
      <c r="N113" s="28">
        <f t="shared" si="88"/>
        <v>0</v>
      </c>
      <c r="O113" s="16">
        <f>BTC!O113+'Gulf Mall'!O113</f>
        <v>0</v>
      </c>
      <c r="P113" s="28">
        <f t="shared" si="89"/>
        <v>0</v>
      </c>
      <c r="Q113" s="16">
        <f>BTC!Q113+'Gulf Mall'!Q113</f>
        <v>0</v>
      </c>
      <c r="R113" s="28">
        <f t="shared" si="90"/>
        <v>0</v>
      </c>
      <c r="S113" s="16">
        <f>BTC!S113+'Gulf Mall'!S113</f>
        <v>0</v>
      </c>
      <c r="T113" s="28">
        <f t="shared" si="91"/>
        <v>0</v>
      </c>
      <c r="U113" s="16">
        <f>BTC!U113+'Gulf Mall'!U113</f>
        <v>0</v>
      </c>
      <c r="V113" s="28">
        <f t="shared" si="92"/>
        <v>0</v>
      </c>
      <c r="W113" s="16">
        <f>BTC!W113+'Gulf Mall'!W113</f>
        <v>0</v>
      </c>
      <c r="X113" s="28">
        <f t="shared" si="93"/>
        <v>0</v>
      </c>
      <c r="Y113" s="16">
        <f>BTC!Y113+'Gulf Mall'!Y113</f>
        <v>0</v>
      </c>
      <c r="Z113" s="28">
        <f t="shared" si="94"/>
        <v>0</v>
      </c>
      <c r="AA113" s="59">
        <f t="shared" si="95"/>
        <v>0</v>
      </c>
      <c r="AB113" s="60">
        <f t="shared" si="96"/>
        <v>0</v>
      </c>
      <c r="AC113" s="67">
        <f t="shared" si="97"/>
        <v>0</v>
      </c>
      <c r="AD113" s="68">
        <f t="shared" si="98"/>
        <v>0</v>
      </c>
      <c r="AE113" s="44"/>
      <c r="AF113" s="21"/>
      <c r="AW113" s="44"/>
      <c r="AX113" s="44"/>
    </row>
    <row r="114" spans="1:50">
      <c r="A114" s="2">
        <v>6321</v>
      </c>
      <c r="B114" s="2" t="s">
        <v>256</v>
      </c>
      <c r="C114" s="16">
        <f>BTC!C114+'Gulf Mall'!C114</f>
        <v>0</v>
      </c>
      <c r="D114" s="28">
        <f t="shared" si="83"/>
        <v>0</v>
      </c>
      <c r="E114" s="16">
        <f>BTC!E114+'Gulf Mall'!E114</f>
        <v>0</v>
      </c>
      <c r="F114" s="28">
        <f t="shared" si="84"/>
        <v>0</v>
      </c>
      <c r="G114" s="16">
        <f>BTC!G114+'Gulf Mall'!G114</f>
        <v>0</v>
      </c>
      <c r="H114" s="28">
        <f t="shared" si="85"/>
        <v>0</v>
      </c>
      <c r="I114" s="16">
        <f>BTC!I114+'Gulf Mall'!I114</f>
        <v>0</v>
      </c>
      <c r="J114" s="28">
        <f t="shared" si="86"/>
        <v>0</v>
      </c>
      <c r="K114" s="16">
        <f>BTC!K114+'Gulf Mall'!K114</f>
        <v>0</v>
      </c>
      <c r="L114" s="28">
        <f t="shared" si="87"/>
        <v>0</v>
      </c>
      <c r="M114" s="16">
        <f>BTC!M114+'Gulf Mall'!M114</f>
        <v>0</v>
      </c>
      <c r="N114" s="28">
        <f t="shared" si="88"/>
        <v>0</v>
      </c>
      <c r="O114" s="16">
        <f>BTC!O114+'Gulf Mall'!O114</f>
        <v>0</v>
      </c>
      <c r="P114" s="28">
        <f t="shared" si="89"/>
        <v>0</v>
      </c>
      <c r="Q114" s="16">
        <f>BTC!Q114+'Gulf Mall'!Q114</f>
        <v>0</v>
      </c>
      <c r="R114" s="28">
        <f t="shared" si="90"/>
        <v>0</v>
      </c>
      <c r="S114" s="16">
        <f>BTC!S114+'Gulf Mall'!S114</f>
        <v>0</v>
      </c>
      <c r="T114" s="28">
        <f t="shared" si="91"/>
        <v>0</v>
      </c>
      <c r="U114" s="16">
        <f>BTC!U114+'Gulf Mall'!U114</f>
        <v>0</v>
      </c>
      <c r="V114" s="28">
        <f t="shared" si="92"/>
        <v>0</v>
      </c>
      <c r="W114" s="16">
        <f>BTC!W114+'Gulf Mall'!W114</f>
        <v>0</v>
      </c>
      <c r="X114" s="28">
        <f t="shared" si="93"/>
        <v>0</v>
      </c>
      <c r="Y114" s="16">
        <f>BTC!Y114+'Gulf Mall'!Y114</f>
        <v>0</v>
      </c>
      <c r="Z114" s="28">
        <f t="shared" si="94"/>
        <v>0</v>
      </c>
      <c r="AA114" s="59">
        <f t="shared" si="95"/>
        <v>0</v>
      </c>
      <c r="AB114" s="60">
        <f t="shared" si="96"/>
        <v>0</v>
      </c>
      <c r="AC114" s="67">
        <f t="shared" si="97"/>
        <v>0</v>
      </c>
      <c r="AD114" s="68">
        <f t="shared" si="98"/>
        <v>0</v>
      </c>
      <c r="AE114" s="44"/>
      <c r="AF114" s="21"/>
      <c r="AW114" s="44"/>
      <c r="AX114" s="44"/>
    </row>
    <row r="115" spans="1:50" ht="15.75" thickBot="1">
      <c r="A115" s="4">
        <v>6399</v>
      </c>
      <c r="B115" s="39" t="s">
        <v>103</v>
      </c>
      <c r="C115" s="31">
        <f>BTC!C115+'Gulf Mall'!C115</f>
        <v>0</v>
      </c>
      <c r="D115" s="52">
        <f>C115/C$145</f>
        <v>0</v>
      </c>
      <c r="E115" s="31">
        <f>BTC!E115+'Gulf Mall'!E115</f>
        <v>0</v>
      </c>
      <c r="F115" s="52">
        <f>SUM(F94:F107)</f>
        <v>0</v>
      </c>
      <c r="G115" s="31">
        <f>BTC!G115+'Gulf Mall'!G115</f>
        <v>0</v>
      </c>
      <c r="H115" s="52">
        <f>G115/G$145</f>
        <v>0</v>
      </c>
      <c r="I115" s="31">
        <f>BTC!I115+'Gulf Mall'!I115</f>
        <v>0</v>
      </c>
      <c r="J115" s="52">
        <f>I115/I$145</f>
        <v>0</v>
      </c>
      <c r="K115" s="31">
        <f>BTC!K115+'Gulf Mall'!K115</f>
        <v>0</v>
      </c>
      <c r="L115" s="52">
        <f>SUM(L94:L107)</f>
        <v>0</v>
      </c>
      <c r="M115" s="31">
        <f>BTC!M115+'Gulf Mall'!M115</f>
        <v>0</v>
      </c>
      <c r="N115" s="52">
        <f>M115/M$145</f>
        <v>0</v>
      </c>
      <c r="O115" s="31">
        <f>BTC!O115+'Gulf Mall'!O115</f>
        <v>0</v>
      </c>
      <c r="P115" s="52">
        <f>O115/O$145</f>
        <v>0</v>
      </c>
      <c r="Q115" s="31">
        <f>BTC!Q115+'Gulf Mall'!Q115</f>
        <v>0</v>
      </c>
      <c r="R115" s="52">
        <f>SUM(R94:R107)</f>
        <v>0</v>
      </c>
      <c r="S115" s="31">
        <f>BTC!S115+'Gulf Mall'!S115</f>
        <v>0</v>
      </c>
      <c r="T115" s="52">
        <f>S115/S$145</f>
        <v>0</v>
      </c>
      <c r="U115" s="31">
        <f>BTC!U115+'Gulf Mall'!U115</f>
        <v>0</v>
      </c>
      <c r="V115" s="52">
        <f>U115/U$145</f>
        <v>0</v>
      </c>
      <c r="W115" s="31">
        <f>BTC!W115+'Gulf Mall'!W115</f>
        <v>0</v>
      </c>
      <c r="X115" s="52">
        <f>SUM(X94:X107)</f>
        <v>0</v>
      </c>
      <c r="Y115" s="31">
        <f>BTC!Y115+'Gulf Mall'!Y115</f>
        <v>0</v>
      </c>
      <c r="Z115" s="52">
        <f>Y115/Y$145</f>
        <v>0</v>
      </c>
      <c r="AA115" s="61">
        <f>SUM(AA94:AA114)</f>
        <v>0</v>
      </c>
      <c r="AB115" s="74">
        <f>AA115/AA$145</f>
        <v>0</v>
      </c>
      <c r="AC115" s="24">
        <f t="shared" si="51"/>
        <v>0</v>
      </c>
      <c r="AD115" s="77">
        <f>SUM(AD94:AD114)</f>
        <v>0</v>
      </c>
      <c r="AE115" s="44">
        <f t="shared" si="52"/>
        <v>0</v>
      </c>
      <c r="AF115" s="21">
        <f t="shared" si="53"/>
        <v>0</v>
      </c>
      <c r="AW115" s="44"/>
      <c r="AX115" s="44"/>
    </row>
    <row r="116" spans="1:50" ht="15.75" thickTop="1">
      <c r="A116" s="15">
        <v>6401</v>
      </c>
      <c r="B116" s="15" t="s">
        <v>89</v>
      </c>
      <c r="C116" s="16">
        <f>BTC!C116+'Gulf Mall'!C116</f>
        <v>0</v>
      </c>
      <c r="D116" s="28">
        <f t="shared" ref="D116" si="99">C116/C$145</f>
        <v>0</v>
      </c>
      <c r="E116" s="16">
        <f>BTC!E116+'Gulf Mall'!E116</f>
        <v>0</v>
      </c>
      <c r="F116" s="28">
        <f t="shared" ref="F116" si="100">E116/E$145</f>
        <v>0</v>
      </c>
      <c r="G116" s="16">
        <f>BTC!G116+'Gulf Mall'!G116</f>
        <v>0</v>
      </c>
      <c r="H116" s="28">
        <f t="shared" ref="H116" si="101">G116/G$145</f>
        <v>0</v>
      </c>
      <c r="I116" s="16">
        <f>BTC!I116+'Gulf Mall'!I116</f>
        <v>0</v>
      </c>
      <c r="J116" s="28">
        <f t="shared" ref="J116" si="102">I116/I$145</f>
        <v>0</v>
      </c>
      <c r="K116" s="16">
        <f>BTC!K116+'Gulf Mall'!K116</f>
        <v>0</v>
      </c>
      <c r="L116" s="28">
        <f t="shared" ref="L116" si="103">K116/K$145</f>
        <v>0</v>
      </c>
      <c r="M116" s="16">
        <f>BTC!M116+'Gulf Mall'!M116</f>
        <v>0</v>
      </c>
      <c r="N116" s="28">
        <f t="shared" ref="N116" si="104">M116/M$145</f>
        <v>0</v>
      </c>
      <c r="O116" s="16">
        <f>BTC!O116+'Gulf Mall'!O116</f>
        <v>0</v>
      </c>
      <c r="P116" s="28">
        <f t="shared" ref="P116" si="105">O116/O$145</f>
        <v>0</v>
      </c>
      <c r="Q116" s="16">
        <f>BTC!Q116+'Gulf Mall'!Q116</f>
        <v>0</v>
      </c>
      <c r="R116" s="28">
        <f t="shared" ref="R116" si="106">Q116/Q$145</f>
        <v>0</v>
      </c>
      <c r="S116" s="16">
        <f>BTC!S116+'Gulf Mall'!S116</f>
        <v>0</v>
      </c>
      <c r="T116" s="28">
        <f t="shared" ref="T116" si="107">S116/S$145</f>
        <v>0</v>
      </c>
      <c r="U116" s="16">
        <f>BTC!U116+'Gulf Mall'!U116</f>
        <v>0</v>
      </c>
      <c r="V116" s="28">
        <f t="shared" ref="V116" si="108">U116/U$145</f>
        <v>0</v>
      </c>
      <c r="W116" s="16">
        <f>BTC!W116+'Gulf Mall'!W116</f>
        <v>0</v>
      </c>
      <c r="X116" s="28">
        <f t="shared" ref="X116" si="109">W116/W$145</f>
        <v>0</v>
      </c>
      <c r="Y116" s="16">
        <f>BTC!Y116+'Gulf Mall'!Y116</f>
        <v>0</v>
      </c>
      <c r="Z116" s="28">
        <f t="shared" ref="Z116" si="110">Y116/Y$145</f>
        <v>0</v>
      </c>
      <c r="AA116" s="59">
        <f t="shared" ref="AA116" si="111">C116+E116+G116+I116+K116+M116+O116+Q116+S116+U116+W116+Y116</f>
        <v>0</v>
      </c>
      <c r="AB116" s="60">
        <f t="shared" ref="AB116" si="112">AA116/AA$145</f>
        <v>0</v>
      </c>
      <c r="AC116" s="67">
        <f t="shared" si="51"/>
        <v>0</v>
      </c>
      <c r="AD116" s="68">
        <f t="shared" ref="AD116" si="113">AC116/AC$145</f>
        <v>0</v>
      </c>
      <c r="AE116" s="44">
        <f t="shared" si="52"/>
        <v>0</v>
      </c>
      <c r="AF116" s="21">
        <f t="shared" si="53"/>
        <v>0</v>
      </c>
      <c r="AW116" s="44"/>
      <c r="AX116" s="44"/>
    </row>
    <row r="117" spans="1:50">
      <c r="A117" s="2">
        <v>6402</v>
      </c>
      <c r="B117" s="2" t="s">
        <v>75</v>
      </c>
      <c r="C117" s="16">
        <f>BTC!C117+'Gulf Mall'!C117</f>
        <v>500</v>
      </c>
      <c r="D117" s="28">
        <f t="shared" ref="D117:D128" si="114">C117/C$145</f>
        <v>-3.1915290209391358</v>
      </c>
      <c r="E117" s="16">
        <f>BTC!E117+'Gulf Mall'!E117</f>
        <v>500</v>
      </c>
      <c r="F117" s="28">
        <f t="shared" ref="F117:F128" si="115">E117/E$145</f>
        <v>-3.1915290209391358</v>
      </c>
      <c r="G117" s="16">
        <f>BTC!G117+'Gulf Mall'!G117</f>
        <v>500</v>
      </c>
      <c r="H117" s="28">
        <f t="shared" ref="H117:H128" si="116">G117/G$145</f>
        <v>-3.1915290209391358</v>
      </c>
      <c r="I117" s="16">
        <f>BTC!I117+'Gulf Mall'!I117</f>
        <v>500</v>
      </c>
      <c r="J117" s="28">
        <f t="shared" ref="J117:J128" si="117">I117/I$145</f>
        <v>-3.1915290209391358</v>
      </c>
      <c r="K117" s="16">
        <f>BTC!K117+'Gulf Mall'!K117</f>
        <v>500</v>
      </c>
      <c r="L117" s="28">
        <f t="shared" ref="L117:L128" si="118">K117/K$145</f>
        <v>-3.1915290209391358</v>
      </c>
      <c r="M117" s="16">
        <f>BTC!M117+'Gulf Mall'!M117</f>
        <v>500</v>
      </c>
      <c r="N117" s="28">
        <f t="shared" ref="N117:N128" si="119">M117/M$145</f>
        <v>0.15982941571982021</v>
      </c>
      <c r="O117" s="16">
        <f>BTC!O117+'Gulf Mall'!O117</f>
        <v>500</v>
      </c>
      <c r="P117" s="28">
        <f t="shared" ref="P117:P128" si="120">O117/O$145</f>
        <v>-3.1915290209391358</v>
      </c>
      <c r="Q117" s="16">
        <f>BTC!Q117+'Gulf Mall'!Q117</f>
        <v>500</v>
      </c>
      <c r="R117" s="28">
        <f t="shared" ref="R117:R128" si="121">Q117/Q$145</f>
        <v>-3.1915290209391358</v>
      </c>
      <c r="S117" s="16">
        <f>BTC!S117+'Gulf Mall'!S117</f>
        <v>500</v>
      </c>
      <c r="T117" s="28">
        <f t="shared" ref="T117:T128" si="122">S117/S$145</f>
        <v>-3.1915290209391358</v>
      </c>
      <c r="U117" s="16">
        <f>BTC!U117+'Gulf Mall'!U117</f>
        <v>500</v>
      </c>
      <c r="V117" s="28">
        <f t="shared" ref="V117:V128" si="123">U117/U$145</f>
        <v>-3.1915290209391358</v>
      </c>
      <c r="W117" s="16">
        <f>BTC!W117+'Gulf Mall'!W117</f>
        <v>500</v>
      </c>
      <c r="X117" s="28">
        <f t="shared" ref="X117:X128" si="124">W117/W$145</f>
        <v>-3.1915290209391358</v>
      </c>
      <c r="Y117" s="16">
        <f>BTC!Y117+'Gulf Mall'!Y117</f>
        <v>500</v>
      </c>
      <c r="Z117" s="28">
        <f t="shared" ref="Z117:Z128" si="125">Y117/Y$145</f>
        <v>-3.1915290209391358</v>
      </c>
      <c r="AA117" s="59">
        <f t="shared" ref="AA117:AA128" si="126">C117+E117+G117+I117+K117+M117+O117+Q117+S117+U117+W117+Y117</f>
        <v>6000</v>
      </c>
      <c r="AB117" s="60">
        <f t="shared" ref="AB117:AB128" si="127">AA117/AA$145</f>
        <v>4.2703916274960951</v>
      </c>
      <c r="AC117" s="67">
        <f t="shared" ref="AC117:AC128" si="128">AA117/12</f>
        <v>500</v>
      </c>
      <c r="AD117" s="68">
        <f t="shared" ref="AD117:AD128" si="129">AC117/AC$145</f>
        <v>4.2703916274960951</v>
      </c>
      <c r="AE117" s="44">
        <f t="shared" si="52"/>
        <v>6000</v>
      </c>
      <c r="AF117" s="21">
        <f t="shared" si="53"/>
        <v>0</v>
      </c>
      <c r="AG117" s="114">
        <v>1000</v>
      </c>
      <c r="AH117" s="1" t="s">
        <v>139</v>
      </c>
      <c r="AW117" s="44"/>
      <c r="AX117" s="44"/>
    </row>
    <row r="118" spans="1:50">
      <c r="A118" s="2">
        <v>6403</v>
      </c>
      <c r="B118" s="2" t="s">
        <v>261</v>
      </c>
      <c r="C118" s="16">
        <f>BTC!C118+'Gulf Mall'!C118</f>
        <v>0</v>
      </c>
      <c r="D118" s="28">
        <f t="shared" si="114"/>
        <v>0</v>
      </c>
      <c r="E118" s="16">
        <f>BTC!E118+'Gulf Mall'!E118</f>
        <v>0</v>
      </c>
      <c r="F118" s="28">
        <f t="shared" si="115"/>
        <v>0</v>
      </c>
      <c r="G118" s="16">
        <f>BTC!G118+'Gulf Mall'!G118</f>
        <v>0</v>
      </c>
      <c r="H118" s="28">
        <f t="shared" si="116"/>
        <v>0</v>
      </c>
      <c r="I118" s="16">
        <f>BTC!I118+'Gulf Mall'!I118</f>
        <v>0</v>
      </c>
      <c r="J118" s="28">
        <f t="shared" si="117"/>
        <v>0</v>
      </c>
      <c r="K118" s="16">
        <f>BTC!K118+'Gulf Mall'!K118</f>
        <v>0</v>
      </c>
      <c r="L118" s="28">
        <f t="shared" si="118"/>
        <v>0</v>
      </c>
      <c r="M118" s="16">
        <f>BTC!M118+'Gulf Mall'!M118</f>
        <v>0</v>
      </c>
      <c r="N118" s="28">
        <f t="shared" si="119"/>
        <v>0</v>
      </c>
      <c r="O118" s="16">
        <f>BTC!O118+'Gulf Mall'!O118</f>
        <v>0</v>
      </c>
      <c r="P118" s="28">
        <f t="shared" si="120"/>
        <v>0</v>
      </c>
      <c r="Q118" s="16">
        <f>BTC!Q118+'Gulf Mall'!Q118</f>
        <v>0</v>
      </c>
      <c r="R118" s="28">
        <f t="shared" si="121"/>
        <v>0</v>
      </c>
      <c r="S118" s="16">
        <f>BTC!S118+'Gulf Mall'!S118</f>
        <v>0</v>
      </c>
      <c r="T118" s="28">
        <f t="shared" si="122"/>
        <v>0</v>
      </c>
      <c r="U118" s="16">
        <f>BTC!U118+'Gulf Mall'!U118</f>
        <v>0</v>
      </c>
      <c r="V118" s="28">
        <f t="shared" si="123"/>
        <v>0</v>
      </c>
      <c r="W118" s="16">
        <f>BTC!W118+'Gulf Mall'!W118</f>
        <v>0</v>
      </c>
      <c r="X118" s="28">
        <f t="shared" si="124"/>
        <v>0</v>
      </c>
      <c r="Y118" s="16">
        <f>BTC!Y118+'Gulf Mall'!Y118</f>
        <v>0</v>
      </c>
      <c r="Z118" s="28">
        <f t="shared" si="125"/>
        <v>0</v>
      </c>
      <c r="AA118" s="59">
        <f t="shared" si="126"/>
        <v>0</v>
      </c>
      <c r="AB118" s="60">
        <f t="shared" si="127"/>
        <v>0</v>
      </c>
      <c r="AC118" s="67">
        <f t="shared" si="128"/>
        <v>0</v>
      </c>
      <c r="AD118" s="68">
        <f t="shared" si="129"/>
        <v>0</v>
      </c>
      <c r="AE118" s="44"/>
      <c r="AF118" s="21"/>
      <c r="AG118" s="114"/>
      <c r="AW118" s="44"/>
      <c r="AX118" s="44"/>
    </row>
    <row r="119" spans="1:50">
      <c r="A119" s="2">
        <v>6404</v>
      </c>
      <c r="B119" s="2" t="s">
        <v>92</v>
      </c>
      <c r="C119" s="16">
        <f>BTC!C119+'Gulf Mall'!C119</f>
        <v>0</v>
      </c>
      <c r="D119" s="28">
        <f t="shared" si="114"/>
        <v>0</v>
      </c>
      <c r="E119" s="16">
        <f>BTC!E119+'Gulf Mall'!E119</f>
        <v>0</v>
      </c>
      <c r="F119" s="28">
        <f t="shared" si="115"/>
        <v>0</v>
      </c>
      <c r="G119" s="16">
        <f>BTC!G119+'Gulf Mall'!G119</f>
        <v>0</v>
      </c>
      <c r="H119" s="28">
        <f t="shared" si="116"/>
        <v>0</v>
      </c>
      <c r="I119" s="16">
        <f>BTC!I119+'Gulf Mall'!I119</f>
        <v>0</v>
      </c>
      <c r="J119" s="28">
        <f t="shared" si="117"/>
        <v>0</v>
      </c>
      <c r="K119" s="16">
        <f>BTC!K119+'Gulf Mall'!K119</f>
        <v>0</v>
      </c>
      <c r="L119" s="28">
        <f t="shared" si="118"/>
        <v>0</v>
      </c>
      <c r="M119" s="16">
        <f>BTC!M119+'Gulf Mall'!M119</f>
        <v>0</v>
      </c>
      <c r="N119" s="28">
        <f t="shared" si="119"/>
        <v>0</v>
      </c>
      <c r="O119" s="16">
        <f>BTC!O119+'Gulf Mall'!O119</f>
        <v>0</v>
      </c>
      <c r="P119" s="28">
        <f t="shared" si="120"/>
        <v>0</v>
      </c>
      <c r="Q119" s="16">
        <f>BTC!Q119+'Gulf Mall'!Q119</f>
        <v>0</v>
      </c>
      <c r="R119" s="28">
        <f t="shared" si="121"/>
        <v>0</v>
      </c>
      <c r="S119" s="16">
        <f>BTC!S119+'Gulf Mall'!S119</f>
        <v>0</v>
      </c>
      <c r="T119" s="28">
        <f t="shared" si="122"/>
        <v>0</v>
      </c>
      <c r="U119" s="16">
        <f>BTC!U119+'Gulf Mall'!U119</f>
        <v>0</v>
      </c>
      <c r="V119" s="28">
        <f t="shared" si="123"/>
        <v>0</v>
      </c>
      <c r="W119" s="16">
        <f>BTC!W119+'Gulf Mall'!W119</f>
        <v>0</v>
      </c>
      <c r="X119" s="28">
        <f t="shared" si="124"/>
        <v>0</v>
      </c>
      <c r="Y119" s="16">
        <f>BTC!Y119+'Gulf Mall'!Y119</f>
        <v>0</v>
      </c>
      <c r="Z119" s="28">
        <f t="shared" si="125"/>
        <v>0</v>
      </c>
      <c r="AA119" s="59">
        <f t="shared" si="126"/>
        <v>0</v>
      </c>
      <c r="AB119" s="60">
        <f t="shared" si="127"/>
        <v>0</v>
      </c>
      <c r="AC119" s="67">
        <f t="shared" si="128"/>
        <v>0</v>
      </c>
      <c r="AD119" s="68">
        <f t="shared" si="129"/>
        <v>0</v>
      </c>
      <c r="AE119" s="44">
        <f t="shared" si="52"/>
        <v>0</v>
      </c>
      <c r="AF119" s="21">
        <f t="shared" si="53"/>
        <v>0</v>
      </c>
      <c r="AW119" s="44"/>
      <c r="AX119" s="44"/>
    </row>
    <row r="120" spans="1:50">
      <c r="A120" s="2">
        <v>6406</v>
      </c>
      <c r="B120" s="2" t="s">
        <v>72</v>
      </c>
      <c r="C120" s="16">
        <f>BTC!C120+'Gulf Mall'!C120</f>
        <v>0</v>
      </c>
      <c r="D120" s="28">
        <f t="shared" si="114"/>
        <v>0</v>
      </c>
      <c r="E120" s="16">
        <f>BTC!E120+'Gulf Mall'!E120</f>
        <v>0</v>
      </c>
      <c r="F120" s="28">
        <f t="shared" si="115"/>
        <v>0</v>
      </c>
      <c r="G120" s="16">
        <f>BTC!G120+'Gulf Mall'!G120</f>
        <v>0</v>
      </c>
      <c r="H120" s="28">
        <f t="shared" si="116"/>
        <v>0</v>
      </c>
      <c r="I120" s="16">
        <f>BTC!I120+'Gulf Mall'!I120</f>
        <v>0</v>
      </c>
      <c r="J120" s="28">
        <f t="shared" si="117"/>
        <v>0</v>
      </c>
      <c r="K120" s="16">
        <f>BTC!K120+'Gulf Mall'!K120</f>
        <v>0</v>
      </c>
      <c r="L120" s="28">
        <f t="shared" si="118"/>
        <v>0</v>
      </c>
      <c r="M120" s="16">
        <f>BTC!M120+'Gulf Mall'!M120</f>
        <v>0</v>
      </c>
      <c r="N120" s="28">
        <f t="shared" si="119"/>
        <v>0</v>
      </c>
      <c r="O120" s="16">
        <f>BTC!O120+'Gulf Mall'!O120</f>
        <v>0</v>
      </c>
      <c r="P120" s="28">
        <f t="shared" si="120"/>
        <v>0</v>
      </c>
      <c r="Q120" s="16">
        <f>BTC!Q120+'Gulf Mall'!Q120</f>
        <v>0</v>
      </c>
      <c r="R120" s="28">
        <f t="shared" si="121"/>
        <v>0</v>
      </c>
      <c r="S120" s="16">
        <f>BTC!S120+'Gulf Mall'!S120</f>
        <v>0</v>
      </c>
      <c r="T120" s="28">
        <f t="shared" si="122"/>
        <v>0</v>
      </c>
      <c r="U120" s="16">
        <f>BTC!U120+'Gulf Mall'!U120</f>
        <v>0</v>
      </c>
      <c r="V120" s="28">
        <f t="shared" si="123"/>
        <v>0</v>
      </c>
      <c r="W120" s="16">
        <f>BTC!W120+'Gulf Mall'!W120</f>
        <v>0</v>
      </c>
      <c r="X120" s="28">
        <f t="shared" si="124"/>
        <v>0</v>
      </c>
      <c r="Y120" s="16">
        <f>BTC!Y120+'Gulf Mall'!Y120</f>
        <v>0</v>
      </c>
      <c r="Z120" s="28">
        <f t="shared" si="125"/>
        <v>0</v>
      </c>
      <c r="AA120" s="59">
        <f t="shared" si="126"/>
        <v>0</v>
      </c>
      <c r="AB120" s="60">
        <f t="shared" si="127"/>
        <v>0</v>
      </c>
      <c r="AC120" s="67">
        <f t="shared" si="128"/>
        <v>0</v>
      </c>
      <c r="AD120" s="68">
        <f t="shared" si="129"/>
        <v>0</v>
      </c>
      <c r="AE120" s="44">
        <f t="shared" si="52"/>
        <v>0</v>
      </c>
      <c r="AF120" s="21">
        <f t="shared" si="53"/>
        <v>0</v>
      </c>
      <c r="AW120" s="44"/>
      <c r="AX120" s="44"/>
    </row>
    <row r="121" spans="1:50">
      <c r="A121" s="2">
        <v>6407</v>
      </c>
      <c r="B121" s="2" t="s">
        <v>73</v>
      </c>
      <c r="C121" s="16">
        <f>BTC!C121+'Gulf Mall'!C121</f>
        <v>0</v>
      </c>
      <c r="D121" s="28">
        <f t="shared" si="114"/>
        <v>0</v>
      </c>
      <c r="E121" s="16">
        <f>BTC!E121+'Gulf Mall'!E121</f>
        <v>0</v>
      </c>
      <c r="F121" s="28">
        <f t="shared" si="115"/>
        <v>0</v>
      </c>
      <c r="G121" s="16">
        <f>BTC!G121+'Gulf Mall'!G121</f>
        <v>0</v>
      </c>
      <c r="H121" s="28">
        <f t="shared" si="116"/>
        <v>0</v>
      </c>
      <c r="I121" s="16">
        <f>BTC!I121+'Gulf Mall'!I121</f>
        <v>0</v>
      </c>
      <c r="J121" s="28">
        <f t="shared" si="117"/>
        <v>0</v>
      </c>
      <c r="K121" s="16">
        <f>BTC!K121+'Gulf Mall'!K121</f>
        <v>0</v>
      </c>
      <c r="L121" s="28">
        <f t="shared" si="118"/>
        <v>0</v>
      </c>
      <c r="M121" s="16">
        <f>BTC!M121+'Gulf Mall'!M121</f>
        <v>0</v>
      </c>
      <c r="N121" s="28">
        <f t="shared" si="119"/>
        <v>0</v>
      </c>
      <c r="O121" s="16">
        <f>BTC!O121+'Gulf Mall'!O121</f>
        <v>0</v>
      </c>
      <c r="P121" s="28">
        <f t="shared" si="120"/>
        <v>0</v>
      </c>
      <c r="Q121" s="16">
        <f>BTC!Q121+'Gulf Mall'!Q121</f>
        <v>0</v>
      </c>
      <c r="R121" s="28">
        <f t="shared" si="121"/>
        <v>0</v>
      </c>
      <c r="S121" s="16">
        <f>BTC!S121+'Gulf Mall'!S121</f>
        <v>0</v>
      </c>
      <c r="T121" s="28">
        <f t="shared" si="122"/>
        <v>0</v>
      </c>
      <c r="U121" s="16">
        <f>BTC!U121+'Gulf Mall'!U121</f>
        <v>0</v>
      </c>
      <c r="V121" s="28">
        <f t="shared" si="123"/>
        <v>0</v>
      </c>
      <c r="W121" s="16">
        <f>BTC!W121+'Gulf Mall'!W121</f>
        <v>0</v>
      </c>
      <c r="X121" s="28">
        <f t="shared" si="124"/>
        <v>0</v>
      </c>
      <c r="Y121" s="16">
        <f>BTC!Y121+'Gulf Mall'!Y121</f>
        <v>0</v>
      </c>
      <c r="Z121" s="28">
        <f t="shared" si="125"/>
        <v>0</v>
      </c>
      <c r="AA121" s="59">
        <f t="shared" si="126"/>
        <v>0</v>
      </c>
      <c r="AB121" s="60">
        <f t="shared" si="127"/>
        <v>0</v>
      </c>
      <c r="AC121" s="67">
        <f t="shared" si="128"/>
        <v>0</v>
      </c>
      <c r="AD121" s="68">
        <f t="shared" si="129"/>
        <v>0</v>
      </c>
      <c r="AE121" s="44">
        <f t="shared" si="52"/>
        <v>0</v>
      </c>
      <c r="AF121" s="21">
        <f t="shared" si="53"/>
        <v>0</v>
      </c>
      <c r="AW121" s="44"/>
      <c r="AX121" s="44"/>
    </row>
    <row r="122" spans="1:50">
      <c r="A122" s="2">
        <v>6408</v>
      </c>
      <c r="B122" s="2" t="s">
        <v>42</v>
      </c>
      <c r="C122" s="16">
        <f>BTC!C122+'Gulf Mall'!C122</f>
        <v>0</v>
      </c>
      <c r="D122" s="28">
        <f t="shared" si="114"/>
        <v>0</v>
      </c>
      <c r="E122" s="16">
        <f>BTC!E122+'Gulf Mall'!E122</f>
        <v>0</v>
      </c>
      <c r="F122" s="28">
        <f t="shared" si="115"/>
        <v>0</v>
      </c>
      <c r="G122" s="16">
        <f>BTC!G122+'Gulf Mall'!G122</f>
        <v>0</v>
      </c>
      <c r="H122" s="28">
        <f t="shared" si="116"/>
        <v>0</v>
      </c>
      <c r="I122" s="16">
        <f>BTC!I122+'Gulf Mall'!I122</f>
        <v>0</v>
      </c>
      <c r="J122" s="28">
        <f t="shared" si="117"/>
        <v>0</v>
      </c>
      <c r="K122" s="16">
        <f>BTC!K122+'Gulf Mall'!K122</f>
        <v>0</v>
      </c>
      <c r="L122" s="28">
        <f t="shared" si="118"/>
        <v>0</v>
      </c>
      <c r="M122" s="16">
        <f>BTC!M122+'Gulf Mall'!M122</f>
        <v>0</v>
      </c>
      <c r="N122" s="28">
        <f t="shared" si="119"/>
        <v>0</v>
      </c>
      <c r="O122" s="16">
        <f>BTC!O122+'Gulf Mall'!O122</f>
        <v>0</v>
      </c>
      <c r="P122" s="28">
        <f t="shared" si="120"/>
        <v>0</v>
      </c>
      <c r="Q122" s="16">
        <f>BTC!Q122+'Gulf Mall'!Q122</f>
        <v>0</v>
      </c>
      <c r="R122" s="28">
        <f t="shared" si="121"/>
        <v>0</v>
      </c>
      <c r="S122" s="16">
        <f>BTC!S122+'Gulf Mall'!S122</f>
        <v>0</v>
      </c>
      <c r="T122" s="28">
        <f t="shared" si="122"/>
        <v>0</v>
      </c>
      <c r="U122" s="16">
        <f>BTC!U122+'Gulf Mall'!U122</f>
        <v>0</v>
      </c>
      <c r="V122" s="28">
        <f t="shared" si="123"/>
        <v>0</v>
      </c>
      <c r="W122" s="16">
        <f>BTC!W122+'Gulf Mall'!W122</f>
        <v>0</v>
      </c>
      <c r="X122" s="28">
        <f t="shared" si="124"/>
        <v>0</v>
      </c>
      <c r="Y122" s="16">
        <f>BTC!Y122+'Gulf Mall'!Y122</f>
        <v>0</v>
      </c>
      <c r="Z122" s="28">
        <f t="shared" si="125"/>
        <v>0</v>
      </c>
      <c r="AA122" s="59">
        <f t="shared" si="126"/>
        <v>0</v>
      </c>
      <c r="AB122" s="60">
        <f t="shared" si="127"/>
        <v>0</v>
      </c>
      <c r="AC122" s="67">
        <f t="shared" si="128"/>
        <v>0</v>
      </c>
      <c r="AD122" s="68">
        <f t="shared" si="129"/>
        <v>0</v>
      </c>
      <c r="AE122" s="44">
        <f t="shared" si="52"/>
        <v>0</v>
      </c>
      <c r="AF122" s="21">
        <f t="shared" si="53"/>
        <v>0</v>
      </c>
      <c r="AW122" s="44"/>
      <c r="AX122" s="44"/>
    </row>
    <row r="123" spans="1:50">
      <c r="A123" s="2">
        <v>6410</v>
      </c>
      <c r="B123" s="2" t="s">
        <v>106</v>
      </c>
      <c r="C123" s="16">
        <f>BTC!C123+'Gulf Mall'!C123</f>
        <v>0</v>
      </c>
      <c r="D123" s="28">
        <f t="shared" si="114"/>
        <v>0</v>
      </c>
      <c r="E123" s="16">
        <f>BTC!E123+'Gulf Mall'!E123</f>
        <v>0</v>
      </c>
      <c r="F123" s="28">
        <f t="shared" si="115"/>
        <v>0</v>
      </c>
      <c r="G123" s="16">
        <f>BTC!G123+'Gulf Mall'!G123</f>
        <v>0</v>
      </c>
      <c r="H123" s="28">
        <f t="shared" si="116"/>
        <v>0</v>
      </c>
      <c r="I123" s="16">
        <f>BTC!I123+'Gulf Mall'!I123</f>
        <v>0</v>
      </c>
      <c r="J123" s="28">
        <f t="shared" si="117"/>
        <v>0</v>
      </c>
      <c r="K123" s="16">
        <f>BTC!K123+'Gulf Mall'!K123</f>
        <v>0</v>
      </c>
      <c r="L123" s="28">
        <f t="shared" si="118"/>
        <v>0</v>
      </c>
      <c r="M123" s="16">
        <f>BTC!M123+'Gulf Mall'!M123</f>
        <v>0</v>
      </c>
      <c r="N123" s="28">
        <f t="shared" si="119"/>
        <v>0</v>
      </c>
      <c r="O123" s="16">
        <f>BTC!O123+'Gulf Mall'!O123</f>
        <v>0</v>
      </c>
      <c r="P123" s="28">
        <f t="shared" si="120"/>
        <v>0</v>
      </c>
      <c r="Q123" s="16">
        <f>BTC!Q123+'Gulf Mall'!Q123</f>
        <v>0</v>
      </c>
      <c r="R123" s="28">
        <f t="shared" si="121"/>
        <v>0</v>
      </c>
      <c r="S123" s="16">
        <f>BTC!S123+'Gulf Mall'!S123</f>
        <v>0</v>
      </c>
      <c r="T123" s="28">
        <f t="shared" si="122"/>
        <v>0</v>
      </c>
      <c r="U123" s="16">
        <f>BTC!U123+'Gulf Mall'!U123</f>
        <v>0</v>
      </c>
      <c r="V123" s="28">
        <f t="shared" si="123"/>
        <v>0</v>
      </c>
      <c r="W123" s="16">
        <f>BTC!W123+'Gulf Mall'!W123</f>
        <v>0</v>
      </c>
      <c r="X123" s="28">
        <f t="shared" si="124"/>
        <v>0</v>
      </c>
      <c r="Y123" s="16">
        <f>BTC!Y123+'Gulf Mall'!Y123</f>
        <v>0</v>
      </c>
      <c r="Z123" s="28">
        <f t="shared" si="125"/>
        <v>0</v>
      </c>
      <c r="AA123" s="59">
        <f t="shared" si="126"/>
        <v>0</v>
      </c>
      <c r="AB123" s="60">
        <f t="shared" si="127"/>
        <v>0</v>
      </c>
      <c r="AC123" s="67">
        <f t="shared" si="128"/>
        <v>0</v>
      </c>
      <c r="AD123" s="68">
        <f t="shared" si="129"/>
        <v>0</v>
      </c>
      <c r="AE123" s="44">
        <f t="shared" si="52"/>
        <v>0</v>
      </c>
      <c r="AF123" s="21">
        <f t="shared" si="53"/>
        <v>0</v>
      </c>
      <c r="AG123" s="114">
        <v>22914</v>
      </c>
      <c r="AH123" s="1" t="s">
        <v>140</v>
      </c>
      <c r="AW123" s="44"/>
      <c r="AX123" s="44"/>
    </row>
    <row r="124" spans="1:50">
      <c r="A124" s="2">
        <v>6411</v>
      </c>
      <c r="B124" s="2" t="s">
        <v>107</v>
      </c>
      <c r="C124" s="16">
        <f>BTC!C124+'Gulf Mall'!C124</f>
        <v>0</v>
      </c>
      <c r="D124" s="28">
        <f t="shared" si="114"/>
        <v>0</v>
      </c>
      <c r="E124" s="16">
        <f>BTC!E124+'Gulf Mall'!E124</f>
        <v>0</v>
      </c>
      <c r="F124" s="28">
        <f t="shared" si="115"/>
        <v>0</v>
      </c>
      <c r="G124" s="16">
        <f>BTC!G124+'Gulf Mall'!G124</f>
        <v>0</v>
      </c>
      <c r="H124" s="28">
        <f t="shared" si="116"/>
        <v>0</v>
      </c>
      <c r="I124" s="16">
        <f>BTC!I124+'Gulf Mall'!I124</f>
        <v>0</v>
      </c>
      <c r="J124" s="28">
        <f t="shared" si="117"/>
        <v>0</v>
      </c>
      <c r="K124" s="16">
        <f>BTC!K124+'Gulf Mall'!K124</f>
        <v>0</v>
      </c>
      <c r="L124" s="28">
        <f t="shared" si="118"/>
        <v>0</v>
      </c>
      <c r="M124" s="16">
        <f>BTC!M124+'Gulf Mall'!M124</f>
        <v>0</v>
      </c>
      <c r="N124" s="28">
        <f t="shared" si="119"/>
        <v>0</v>
      </c>
      <c r="O124" s="16">
        <f>BTC!O124+'Gulf Mall'!O124</f>
        <v>0</v>
      </c>
      <c r="P124" s="28">
        <f t="shared" si="120"/>
        <v>0</v>
      </c>
      <c r="Q124" s="16">
        <f>BTC!Q124+'Gulf Mall'!Q124</f>
        <v>0</v>
      </c>
      <c r="R124" s="28">
        <f t="shared" si="121"/>
        <v>0</v>
      </c>
      <c r="S124" s="16">
        <f>BTC!S124+'Gulf Mall'!S124</f>
        <v>0</v>
      </c>
      <c r="T124" s="28">
        <f t="shared" si="122"/>
        <v>0</v>
      </c>
      <c r="U124" s="16">
        <f>BTC!U124+'Gulf Mall'!U124</f>
        <v>0</v>
      </c>
      <c r="V124" s="28">
        <f t="shared" si="123"/>
        <v>0</v>
      </c>
      <c r="W124" s="16">
        <f>BTC!W124+'Gulf Mall'!W124</f>
        <v>0</v>
      </c>
      <c r="X124" s="28">
        <f t="shared" si="124"/>
        <v>0</v>
      </c>
      <c r="Y124" s="16">
        <f>BTC!Y124+'Gulf Mall'!Y124</f>
        <v>0</v>
      </c>
      <c r="Z124" s="28">
        <f t="shared" si="125"/>
        <v>0</v>
      </c>
      <c r="AA124" s="59">
        <f t="shared" si="126"/>
        <v>0</v>
      </c>
      <c r="AB124" s="60">
        <f t="shared" si="127"/>
        <v>0</v>
      </c>
      <c r="AC124" s="67">
        <f t="shared" si="128"/>
        <v>0</v>
      </c>
      <c r="AD124" s="68">
        <f t="shared" si="129"/>
        <v>0</v>
      </c>
      <c r="AE124" s="44">
        <f t="shared" si="52"/>
        <v>0</v>
      </c>
      <c r="AF124" s="21">
        <f t="shared" si="53"/>
        <v>0</v>
      </c>
      <c r="AG124" s="114">
        <v>20794</v>
      </c>
      <c r="AH124" s="1" t="s">
        <v>223</v>
      </c>
      <c r="AW124" s="44"/>
      <c r="AX124" s="44"/>
    </row>
    <row r="125" spans="1:50">
      <c r="A125" s="82">
        <v>6412</v>
      </c>
      <c r="B125" s="2" t="s">
        <v>93</v>
      </c>
      <c r="C125" s="16">
        <f>BTC!C125+'Gulf Mall'!C125</f>
        <v>0</v>
      </c>
      <c r="D125" s="28">
        <f t="shared" si="114"/>
        <v>0</v>
      </c>
      <c r="E125" s="16">
        <f>BTC!E125+'Gulf Mall'!E125</f>
        <v>0</v>
      </c>
      <c r="F125" s="28">
        <f t="shared" si="115"/>
        <v>0</v>
      </c>
      <c r="G125" s="16">
        <f>BTC!G125+'Gulf Mall'!G125</f>
        <v>0</v>
      </c>
      <c r="H125" s="28">
        <f t="shared" si="116"/>
        <v>0</v>
      </c>
      <c r="I125" s="16">
        <f>BTC!I125+'Gulf Mall'!I125</f>
        <v>0</v>
      </c>
      <c r="J125" s="28">
        <f t="shared" si="117"/>
        <v>0</v>
      </c>
      <c r="K125" s="16">
        <f>BTC!K125+'Gulf Mall'!K125</f>
        <v>0</v>
      </c>
      <c r="L125" s="28">
        <f t="shared" si="118"/>
        <v>0</v>
      </c>
      <c r="M125" s="16">
        <f>BTC!M125+'Gulf Mall'!M125</f>
        <v>0</v>
      </c>
      <c r="N125" s="28">
        <f t="shared" si="119"/>
        <v>0</v>
      </c>
      <c r="O125" s="16">
        <f>BTC!O125+'Gulf Mall'!O125</f>
        <v>0</v>
      </c>
      <c r="P125" s="28">
        <f t="shared" si="120"/>
        <v>0</v>
      </c>
      <c r="Q125" s="16">
        <f>BTC!Q125+'Gulf Mall'!Q125</f>
        <v>0</v>
      </c>
      <c r="R125" s="28">
        <f t="shared" si="121"/>
        <v>0</v>
      </c>
      <c r="S125" s="16">
        <f>BTC!S125+'Gulf Mall'!S125</f>
        <v>0</v>
      </c>
      <c r="T125" s="28">
        <f t="shared" si="122"/>
        <v>0</v>
      </c>
      <c r="U125" s="16">
        <f>BTC!U125+'Gulf Mall'!U125</f>
        <v>0</v>
      </c>
      <c r="V125" s="28">
        <f t="shared" si="123"/>
        <v>0</v>
      </c>
      <c r="W125" s="16">
        <f>BTC!W125+'Gulf Mall'!W125</f>
        <v>0</v>
      </c>
      <c r="X125" s="28">
        <f t="shared" si="124"/>
        <v>0</v>
      </c>
      <c r="Y125" s="16">
        <f>BTC!Y125+'Gulf Mall'!Y125</f>
        <v>0</v>
      </c>
      <c r="Z125" s="28">
        <f t="shared" si="125"/>
        <v>0</v>
      </c>
      <c r="AA125" s="59">
        <f t="shared" si="126"/>
        <v>0</v>
      </c>
      <c r="AB125" s="60">
        <f t="shared" si="127"/>
        <v>0</v>
      </c>
      <c r="AC125" s="67">
        <f t="shared" si="128"/>
        <v>0</v>
      </c>
      <c r="AD125" s="68">
        <f t="shared" si="129"/>
        <v>0</v>
      </c>
      <c r="AE125" s="44">
        <f t="shared" si="52"/>
        <v>0</v>
      </c>
      <c r="AF125" s="21">
        <f t="shared" si="53"/>
        <v>0</v>
      </c>
      <c r="AW125" s="44"/>
      <c r="AX125" s="44"/>
    </row>
    <row r="126" spans="1:50">
      <c r="A126" s="2">
        <v>6413</v>
      </c>
      <c r="B126" s="2" t="s">
        <v>41</v>
      </c>
      <c r="C126" s="16">
        <f>BTC!C126+'Gulf Mall'!C126</f>
        <v>0</v>
      </c>
      <c r="D126" s="28">
        <f t="shared" si="114"/>
        <v>0</v>
      </c>
      <c r="E126" s="16">
        <f>BTC!E126+'Gulf Mall'!E126</f>
        <v>0</v>
      </c>
      <c r="F126" s="28">
        <f t="shared" si="115"/>
        <v>0</v>
      </c>
      <c r="G126" s="16">
        <f>BTC!G126+'Gulf Mall'!G126</f>
        <v>0</v>
      </c>
      <c r="H126" s="28">
        <f t="shared" si="116"/>
        <v>0</v>
      </c>
      <c r="I126" s="16">
        <f>BTC!I126+'Gulf Mall'!I126</f>
        <v>0</v>
      </c>
      <c r="J126" s="28">
        <f t="shared" si="117"/>
        <v>0</v>
      </c>
      <c r="K126" s="16">
        <f>BTC!K126+'Gulf Mall'!K126</f>
        <v>0</v>
      </c>
      <c r="L126" s="28">
        <f t="shared" si="118"/>
        <v>0</v>
      </c>
      <c r="M126" s="16">
        <f>BTC!M126+'Gulf Mall'!M126</f>
        <v>0</v>
      </c>
      <c r="N126" s="28">
        <f t="shared" si="119"/>
        <v>0</v>
      </c>
      <c r="O126" s="16">
        <f>BTC!O126+'Gulf Mall'!O126</f>
        <v>0</v>
      </c>
      <c r="P126" s="28">
        <f t="shared" si="120"/>
        <v>0</v>
      </c>
      <c r="Q126" s="16">
        <f>BTC!Q126+'Gulf Mall'!Q126</f>
        <v>0</v>
      </c>
      <c r="R126" s="28">
        <f t="shared" si="121"/>
        <v>0</v>
      </c>
      <c r="S126" s="16">
        <f>BTC!S126+'Gulf Mall'!S126</f>
        <v>0</v>
      </c>
      <c r="T126" s="28">
        <f t="shared" si="122"/>
        <v>0</v>
      </c>
      <c r="U126" s="16">
        <f>BTC!U126+'Gulf Mall'!U126</f>
        <v>0</v>
      </c>
      <c r="V126" s="28">
        <f t="shared" si="123"/>
        <v>0</v>
      </c>
      <c r="W126" s="16">
        <f>BTC!W126+'Gulf Mall'!W126</f>
        <v>0</v>
      </c>
      <c r="X126" s="28">
        <f t="shared" si="124"/>
        <v>0</v>
      </c>
      <c r="Y126" s="16">
        <f>BTC!Y126+'Gulf Mall'!Y126</f>
        <v>0</v>
      </c>
      <c r="Z126" s="28">
        <f t="shared" si="125"/>
        <v>0</v>
      </c>
      <c r="AA126" s="59">
        <f t="shared" si="126"/>
        <v>0</v>
      </c>
      <c r="AB126" s="60">
        <f t="shared" si="127"/>
        <v>0</v>
      </c>
      <c r="AC126" s="67">
        <f t="shared" si="128"/>
        <v>0</v>
      </c>
      <c r="AD126" s="68">
        <f t="shared" si="129"/>
        <v>0</v>
      </c>
      <c r="AE126" s="44">
        <f t="shared" si="52"/>
        <v>0</v>
      </c>
      <c r="AF126" s="21">
        <f t="shared" si="53"/>
        <v>0</v>
      </c>
      <c r="AW126" s="44"/>
      <c r="AX126" s="44"/>
    </row>
    <row r="127" spans="1:50">
      <c r="A127" s="2">
        <v>6414</v>
      </c>
      <c r="B127" s="2" t="s">
        <v>43</v>
      </c>
      <c r="C127" s="16">
        <f>BTC!C127+'Gulf Mall'!C127</f>
        <v>500</v>
      </c>
      <c r="D127" s="28">
        <f t="shared" si="114"/>
        <v>-3.1915290209391358</v>
      </c>
      <c r="E127" s="16">
        <f>BTC!E127+'Gulf Mall'!E127</f>
        <v>500</v>
      </c>
      <c r="F127" s="28">
        <f t="shared" si="115"/>
        <v>-3.1915290209391358</v>
      </c>
      <c r="G127" s="16">
        <f>BTC!G127+'Gulf Mall'!G127</f>
        <v>500</v>
      </c>
      <c r="H127" s="28">
        <f t="shared" si="116"/>
        <v>-3.1915290209391358</v>
      </c>
      <c r="I127" s="16">
        <f>BTC!I127+'Gulf Mall'!I127</f>
        <v>500</v>
      </c>
      <c r="J127" s="28">
        <f t="shared" si="117"/>
        <v>-3.1915290209391358</v>
      </c>
      <c r="K127" s="16">
        <f>BTC!K127+'Gulf Mall'!K127</f>
        <v>500</v>
      </c>
      <c r="L127" s="28">
        <f t="shared" si="118"/>
        <v>-3.1915290209391358</v>
      </c>
      <c r="M127" s="16">
        <f>BTC!M127+'Gulf Mall'!M127</f>
        <v>500</v>
      </c>
      <c r="N127" s="28">
        <f t="shared" si="119"/>
        <v>0.15982941571982021</v>
      </c>
      <c r="O127" s="16">
        <f>BTC!O127+'Gulf Mall'!O127</f>
        <v>500</v>
      </c>
      <c r="P127" s="28">
        <f t="shared" si="120"/>
        <v>-3.1915290209391358</v>
      </c>
      <c r="Q127" s="16">
        <f>BTC!Q127+'Gulf Mall'!Q127</f>
        <v>500</v>
      </c>
      <c r="R127" s="28">
        <f t="shared" si="121"/>
        <v>-3.1915290209391358</v>
      </c>
      <c r="S127" s="16">
        <f>BTC!S127+'Gulf Mall'!S127</f>
        <v>500</v>
      </c>
      <c r="T127" s="28">
        <f t="shared" si="122"/>
        <v>-3.1915290209391358</v>
      </c>
      <c r="U127" s="16">
        <f>BTC!U127+'Gulf Mall'!U127</f>
        <v>500</v>
      </c>
      <c r="V127" s="28">
        <f t="shared" si="123"/>
        <v>-3.1915290209391358</v>
      </c>
      <c r="W127" s="16">
        <f>BTC!W127+'Gulf Mall'!W127</f>
        <v>500</v>
      </c>
      <c r="X127" s="28">
        <f t="shared" si="124"/>
        <v>-3.1915290209391358</v>
      </c>
      <c r="Y127" s="16">
        <f>BTC!Y127+'Gulf Mall'!Y127</f>
        <v>500</v>
      </c>
      <c r="Z127" s="28">
        <f t="shared" si="125"/>
        <v>-3.1915290209391358</v>
      </c>
      <c r="AA127" s="59">
        <f t="shared" si="126"/>
        <v>6000</v>
      </c>
      <c r="AB127" s="60">
        <f t="shared" si="127"/>
        <v>4.2703916274960951</v>
      </c>
      <c r="AC127" s="67">
        <f t="shared" si="128"/>
        <v>500</v>
      </c>
      <c r="AD127" s="68">
        <f t="shared" si="129"/>
        <v>4.2703916274960951</v>
      </c>
      <c r="AE127" s="44">
        <f t="shared" si="52"/>
        <v>6000</v>
      </c>
      <c r="AF127" s="21">
        <f t="shared" si="53"/>
        <v>0</v>
      </c>
      <c r="AG127" s="113">
        <v>410</v>
      </c>
      <c r="AW127" s="44"/>
      <c r="AX127" s="44"/>
    </row>
    <row r="128" spans="1:50">
      <c r="A128" s="2">
        <v>6415</v>
      </c>
      <c r="B128" s="2" t="s">
        <v>44</v>
      </c>
      <c r="C128" s="16">
        <f>BTC!C128+'Gulf Mall'!C128</f>
        <v>0</v>
      </c>
      <c r="D128" s="28">
        <f t="shared" si="114"/>
        <v>0</v>
      </c>
      <c r="E128" s="16">
        <f>BTC!E128+'Gulf Mall'!E128</f>
        <v>0</v>
      </c>
      <c r="F128" s="28">
        <f t="shared" si="115"/>
        <v>0</v>
      </c>
      <c r="G128" s="16">
        <f>BTC!G128+'Gulf Mall'!G128</f>
        <v>0</v>
      </c>
      <c r="H128" s="28">
        <f t="shared" si="116"/>
        <v>0</v>
      </c>
      <c r="I128" s="16">
        <f>BTC!I128+'Gulf Mall'!I128</f>
        <v>0</v>
      </c>
      <c r="J128" s="28">
        <f t="shared" si="117"/>
        <v>0</v>
      </c>
      <c r="K128" s="16">
        <f>BTC!K128+'Gulf Mall'!K128</f>
        <v>0</v>
      </c>
      <c r="L128" s="28">
        <f t="shared" si="118"/>
        <v>0</v>
      </c>
      <c r="M128" s="16">
        <f>BTC!M128+'Gulf Mall'!M128</f>
        <v>0</v>
      </c>
      <c r="N128" s="28">
        <f t="shared" si="119"/>
        <v>0</v>
      </c>
      <c r="O128" s="16">
        <f>BTC!O128+'Gulf Mall'!O128</f>
        <v>0</v>
      </c>
      <c r="P128" s="28">
        <f t="shared" si="120"/>
        <v>0</v>
      </c>
      <c r="Q128" s="16">
        <f>BTC!Q128+'Gulf Mall'!Q128</f>
        <v>0</v>
      </c>
      <c r="R128" s="28">
        <f t="shared" si="121"/>
        <v>0</v>
      </c>
      <c r="S128" s="16">
        <f>BTC!S128+'Gulf Mall'!S128</f>
        <v>0</v>
      </c>
      <c r="T128" s="28">
        <f t="shared" si="122"/>
        <v>0</v>
      </c>
      <c r="U128" s="16">
        <f>BTC!U128+'Gulf Mall'!U128</f>
        <v>0</v>
      </c>
      <c r="V128" s="28">
        <f t="shared" si="123"/>
        <v>0</v>
      </c>
      <c r="W128" s="16">
        <f>BTC!W128+'Gulf Mall'!W128</f>
        <v>0</v>
      </c>
      <c r="X128" s="28">
        <f t="shared" si="124"/>
        <v>0</v>
      </c>
      <c r="Y128" s="16">
        <f>BTC!Y128+'Gulf Mall'!Y128</f>
        <v>0</v>
      </c>
      <c r="Z128" s="28">
        <f t="shared" si="125"/>
        <v>0</v>
      </c>
      <c r="AA128" s="59">
        <f t="shared" si="126"/>
        <v>0</v>
      </c>
      <c r="AB128" s="60">
        <f t="shared" si="127"/>
        <v>0</v>
      </c>
      <c r="AC128" s="67">
        <f t="shared" si="128"/>
        <v>0</v>
      </c>
      <c r="AD128" s="68">
        <f t="shared" si="129"/>
        <v>0</v>
      </c>
      <c r="AE128" s="44">
        <f t="shared" si="52"/>
        <v>0</v>
      </c>
      <c r="AF128" s="21">
        <f t="shared" si="53"/>
        <v>0</v>
      </c>
      <c r="AG128" s="113"/>
      <c r="AW128" s="44"/>
      <c r="AX128" s="44"/>
    </row>
    <row r="129" spans="1:50" ht="15.75" thickBot="1">
      <c r="A129" s="39">
        <v>6499</v>
      </c>
      <c r="B129" s="39" t="s">
        <v>104</v>
      </c>
      <c r="C129" s="31">
        <f>BTC!C129+'Gulf Mall'!C129</f>
        <v>1000</v>
      </c>
      <c r="D129" s="52">
        <f t="shared" ref="D129:D145" si="130">C129/C$145</f>
        <v>-6.3830580418782716</v>
      </c>
      <c r="E129" s="31">
        <f>BTC!E129+'Gulf Mall'!E129</f>
        <v>1000</v>
      </c>
      <c r="F129" s="52">
        <f t="shared" ref="F129" si="131">E129/E$145</f>
        <v>-6.3830580418782716</v>
      </c>
      <c r="G129" s="31">
        <f>BTC!G129+'Gulf Mall'!G129</f>
        <v>1000</v>
      </c>
      <c r="H129" s="52">
        <f t="shared" ref="H129" si="132">G129/G$145</f>
        <v>-6.3830580418782716</v>
      </c>
      <c r="I129" s="31">
        <f>BTC!I129+'Gulf Mall'!I129</f>
        <v>1000</v>
      </c>
      <c r="J129" s="52">
        <f t="shared" ref="J129" si="133">I129/I$145</f>
        <v>-6.3830580418782716</v>
      </c>
      <c r="K129" s="31">
        <f>BTC!K129+'Gulf Mall'!K129</f>
        <v>1000</v>
      </c>
      <c r="L129" s="52">
        <f t="shared" ref="L129" si="134">K129/K$145</f>
        <v>-6.3830580418782716</v>
      </c>
      <c r="M129" s="31">
        <f>BTC!M129+'Gulf Mall'!M129</f>
        <v>1000</v>
      </c>
      <c r="N129" s="52">
        <f t="shared" ref="N129:N145" si="135">M129/M$145</f>
        <v>0.31965883143964041</v>
      </c>
      <c r="O129" s="31">
        <f>BTC!O129+'Gulf Mall'!O129</f>
        <v>1000</v>
      </c>
      <c r="P129" s="52">
        <f t="shared" ref="P129" si="136">O129/O$145</f>
        <v>-6.3830580418782716</v>
      </c>
      <c r="Q129" s="31">
        <f>BTC!Q129+'Gulf Mall'!Q129</f>
        <v>1000</v>
      </c>
      <c r="R129" s="52">
        <f t="shared" ref="R129" si="137">Q129/Q$145</f>
        <v>-6.3830580418782716</v>
      </c>
      <c r="S129" s="31">
        <f>BTC!S129+'Gulf Mall'!S129</f>
        <v>1000</v>
      </c>
      <c r="T129" s="52">
        <f t="shared" ref="T129:AD129" si="138">S129/S$145</f>
        <v>-6.3830580418782716</v>
      </c>
      <c r="U129" s="31">
        <f>BTC!U129+'Gulf Mall'!U129</f>
        <v>1000</v>
      </c>
      <c r="V129" s="52">
        <f t="shared" ref="V129" si="139">U129/U$145</f>
        <v>-6.3830580418782716</v>
      </c>
      <c r="W129" s="31">
        <f>BTC!W129+'Gulf Mall'!W129</f>
        <v>1000</v>
      </c>
      <c r="X129" s="52">
        <f t="shared" ref="X129" si="140">W129/W$145</f>
        <v>-6.3830580418782716</v>
      </c>
      <c r="Y129" s="31">
        <f>BTC!Y129+'Gulf Mall'!Y129</f>
        <v>1000</v>
      </c>
      <c r="Z129" s="52">
        <f t="shared" ref="Z129" si="141">Y129/Y$145</f>
        <v>-6.3830580418782716</v>
      </c>
      <c r="AA129" s="61">
        <f>SUM(AA116:AA128)</f>
        <v>12000</v>
      </c>
      <c r="AB129" s="74">
        <f t="shared" si="138"/>
        <v>8.5407832549921903</v>
      </c>
      <c r="AC129" s="24">
        <f t="shared" si="51"/>
        <v>1000</v>
      </c>
      <c r="AD129" s="77">
        <f t="shared" si="138"/>
        <v>8.5407832549921903</v>
      </c>
      <c r="AE129" s="44">
        <f t="shared" si="52"/>
        <v>12000</v>
      </c>
      <c r="AF129" s="21">
        <f t="shared" si="53"/>
        <v>0</v>
      </c>
      <c r="AW129" s="44"/>
      <c r="AX129" s="44"/>
    </row>
    <row r="130" spans="1:50" ht="15.75" thickTop="1">
      <c r="A130" s="89"/>
      <c r="B130" s="89"/>
      <c r="C130" s="20">
        <f>BTC!C130+'Gulf Mall'!C130</f>
        <v>0</v>
      </c>
      <c r="D130" s="28"/>
      <c r="E130" s="20">
        <f>BTC!E130+'Gulf Mall'!E130</f>
        <v>0</v>
      </c>
      <c r="F130" s="28"/>
      <c r="G130" s="20">
        <f>BTC!G130+'Gulf Mall'!G130</f>
        <v>0</v>
      </c>
      <c r="H130" s="28"/>
      <c r="I130" s="20">
        <f>BTC!I130+'Gulf Mall'!I130</f>
        <v>0</v>
      </c>
      <c r="J130" s="28"/>
      <c r="K130" s="20">
        <f>BTC!K130+'Gulf Mall'!K130</f>
        <v>0</v>
      </c>
      <c r="L130" s="28"/>
      <c r="M130" s="20">
        <f>BTC!M130+'Gulf Mall'!M130</f>
        <v>0</v>
      </c>
      <c r="N130" s="28"/>
      <c r="O130" s="20">
        <f>BTC!O130+'Gulf Mall'!O130</f>
        <v>0</v>
      </c>
      <c r="P130" s="28"/>
      <c r="Q130" s="20">
        <f>BTC!Q130+'Gulf Mall'!Q130</f>
        <v>0</v>
      </c>
      <c r="R130" s="28"/>
      <c r="S130" s="20">
        <f>BTC!S130+'Gulf Mall'!S130</f>
        <v>0</v>
      </c>
      <c r="T130" s="28"/>
      <c r="U130" s="20">
        <f>BTC!U130+'Gulf Mall'!U130</f>
        <v>0</v>
      </c>
      <c r="V130" s="28"/>
      <c r="W130" s="20">
        <f>BTC!W130+'Gulf Mall'!W130</f>
        <v>0</v>
      </c>
      <c r="X130" s="28"/>
      <c r="Y130" s="20">
        <f>BTC!Y130+'Gulf Mall'!Y130</f>
        <v>0</v>
      </c>
      <c r="Z130" s="28"/>
      <c r="AA130" s="64"/>
      <c r="AB130" s="60"/>
      <c r="AC130" s="96">
        <f t="shared" si="51"/>
        <v>0</v>
      </c>
      <c r="AD130" s="68"/>
      <c r="AE130" s="44">
        <f t="shared" si="52"/>
        <v>0</v>
      </c>
      <c r="AF130" s="21">
        <f t="shared" si="53"/>
        <v>0</v>
      </c>
      <c r="AW130" s="44"/>
      <c r="AX130" s="44"/>
    </row>
    <row r="131" spans="1:50" ht="15.75" thickBot="1">
      <c r="A131" s="39"/>
      <c r="B131" s="39" t="s">
        <v>116</v>
      </c>
      <c r="C131" s="105">
        <f>BTC!C131+'Gulf Mall'!C131</f>
        <v>-415110.33528013702</v>
      </c>
      <c r="D131" s="52">
        <f>C131/C145</f>
        <v>2649.6733638766641</v>
      </c>
      <c r="E131" s="105">
        <f>BTC!E131+'Gulf Mall'!E131</f>
        <v>-415110.33528013702</v>
      </c>
      <c r="F131" s="52">
        <f>E131/E145</f>
        <v>2649.6733638766641</v>
      </c>
      <c r="G131" s="105">
        <f>BTC!G131+'Gulf Mall'!G131</f>
        <v>-415110.33528013702</v>
      </c>
      <c r="H131" s="52">
        <f>G131/G145</f>
        <v>2649.6733638766641</v>
      </c>
      <c r="I131" s="105">
        <f>BTC!I131+'Gulf Mall'!I131</f>
        <v>-415110.33528013702</v>
      </c>
      <c r="J131" s="52">
        <f>I131/I145</f>
        <v>2649.6733638766641</v>
      </c>
      <c r="K131" s="105">
        <f>BTC!K131+'Gulf Mall'!K131</f>
        <v>-415110.33528013702</v>
      </c>
      <c r="L131" s="52">
        <f>K131/K145</f>
        <v>2649.6733638766641</v>
      </c>
      <c r="M131" s="105">
        <f>BTC!M131+'Gulf Mall'!M131</f>
        <v>-418395.33528013702</v>
      </c>
      <c r="N131" s="52">
        <f>M131/M145</f>
        <v>-133.74376395544516</v>
      </c>
      <c r="O131" s="105">
        <f>BTC!O131+'Gulf Mall'!O131</f>
        <v>-415110.33528013702</v>
      </c>
      <c r="P131" s="52">
        <f>O131/O145</f>
        <v>2649.6733638766641</v>
      </c>
      <c r="Q131" s="105">
        <f>BTC!Q131+'Gulf Mall'!Q131</f>
        <v>-415110.33528013702</v>
      </c>
      <c r="R131" s="52">
        <f>Q131/Q145</f>
        <v>2649.6733638766641</v>
      </c>
      <c r="S131" s="105">
        <f>BTC!S131+'Gulf Mall'!S131</f>
        <v>-415110.33528013702</v>
      </c>
      <c r="T131" s="52">
        <f>S131/S145</f>
        <v>2649.6733638766641</v>
      </c>
      <c r="U131" s="105">
        <f>BTC!U131+'Gulf Mall'!U131</f>
        <v>-415110.33528013702</v>
      </c>
      <c r="V131" s="52">
        <f>U131/U145</f>
        <v>2649.6733638766641</v>
      </c>
      <c r="W131" s="105">
        <f>BTC!W131+'Gulf Mall'!W131</f>
        <v>-415110.33528013702</v>
      </c>
      <c r="X131" s="52">
        <f>W131/W145</f>
        <v>2649.6733638766641</v>
      </c>
      <c r="Y131" s="105">
        <f>BTC!Y131+'Gulf Mall'!Y131</f>
        <v>-415110.33528013702</v>
      </c>
      <c r="Z131" s="52">
        <f>Y131/Y145</f>
        <v>2649.6733638766641</v>
      </c>
      <c r="AA131" s="98">
        <f>AA37-(AA41+AA76+AA93+AA115+AA129)</f>
        <v>-4984609.0233616438</v>
      </c>
      <c r="AB131" s="52">
        <f>AA131/AA145</f>
        <v>-3547.7054399508415</v>
      </c>
      <c r="AC131" s="98">
        <f t="shared" si="51"/>
        <v>-415384.08528013696</v>
      </c>
      <c r="AD131" s="52">
        <f>AC131/AC145</f>
        <v>-3547.7054399508415</v>
      </c>
      <c r="AE131" s="44">
        <f t="shared" si="52"/>
        <v>-4984609.0233616447</v>
      </c>
      <c r="AF131" s="21">
        <f t="shared" si="53"/>
        <v>0</v>
      </c>
      <c r="AW131" s="44"/>
      <c r="AX131" s="44"/>
    </row>
    <row r="132" spans="1:50" ht="15.75" thickTop="1">
      <c r="A132" s="89"/>
      <c r="B132" s="89"/>
      <c r="C132" s="20">
        <f>BTC!C132+'Gulf Mall'!C132</f>
        <v>0</v>
      </c>
      <c r="D132" s="28"/>
      <c r="E132" s="20">
        <f>BTC!E132+'Gulf Mall'!E132</f>
        <v>0</v>
      </c>
      <c r="F132" s="28"/>
      <c r="G132" s="20">
        <f>BTC!G132+'Gulf Mall'!G132</f>
        <v>0</v>
      </c>
      <c r="H132" s="28"/>
      <c r="I132" s="20">
        <f>BTC!I132+'Gulf Mall'!I132</f>
        <v>0</v>
      </c>
      <c r="J132" s="28"/>
      <c r="K132" s="20">
        <f>BTC!K132+'Gulf Mall'!K132</f>
        <v>0</v>
      </c>
      <c r="L132" s="28"/>
      <c r="M132" s="20">
        <f>BTC!M132+'Gulf Mall'!M132</f>
        <v>0</v>
      </c>
      <c r="N132" s="28"/>
      <c r="O132" s="20">
        <f>BTC!O132+'Gulf Mall'!O132</f>
        <v>0</v>
      </c>
      <c r="P132" s="28"/>
      <c r="Q132" s="20">
        <f>BTC!Q132+'Gulf Mall'!Q132</f>
        <v>0</v>
      </c>
      <c r="R132" s="28"/>
      <c r="S132" s="20">
        <f>BTC!S132+'Gulf Mall'!S132</f>
        <v>0</v>
      </c>
      <c r="T132" s="28"/>
      <c r="U132" s="20">
        <f>BTC!U132+'Gulf Mall'!U132</f>
        <v>0</v>
      </c>
      <c r="V132" s="28"/>
      <c r="W132" s="20">
        <f>BTC!W132+'Gulf Mall'!W132</f>
        <v>0</v>
      </c>
      <c r="X132" s="28"/>
      <c r="Y132" s="20">
        <f>BTC!Y132+'Gulf Mall'!Y132</f>
        <v>0</v>
      </c>
      <c r="Z132" s="28"/>
      <c r="AA132" s="64"/>
      <c r="AB132" s="60"/>
      <c r="AC132" s="96">
        <f t="shared" si="51"/>
        <v>0</v>
      </c>
      <c r="AD132" s="68"/>
      <c r="AE132" s="44">
        <f t="shared" si="52"/>
        <v>0</v>
      </c>
      <c r="AF132" s="21">
        <f t="shared" si="53"/>
        <v>0</v>
      </c>
      <c r="AW132" s="44"/>
      <c r="AX132" s="44"/>
    </row>
    <row r="133" spans="1:50" ht="15.75" thickBot="1">
      <c r="A133" s="121"/>
      <c r="B133" s="4" t="s">
        <v>125</v>
      </c>
      <c r="C133" s="127">
        <f>BTC!C133+'Gulf Mall'!C133</f>
        <v>0</v>
      </c>
      <c r="D133" s="128">
        <f t="shared" ref="D133" si="142">C133/C$145</f>
        <v>0</v>
      </c>
      <c r="E133" s="127">
        <f>BTC!E133+'Gulf Mall'!E133</f>
        <v>0</v>
      </c>
      <c r="F133" s="128">
        <f t="shared" ref="F133" si="143">E133/E$145</f>
        <v>0</v>
      </c>
      <c r="G133" s="127">
        <f>BTC!G133+'Gulf Mall'!G133</f>
        <v>0</v>
      </c>
      <c r="H133" s="108">
        <f t="shared" ref="H133" si="144">G133/G$145</f>
        <v>0</v>
      </c>
      <c r="I133" s="127">
        <f>BTC!I133+'Gulf Mall'!I133</f>
        <v>0</v>
      </c>
      <c r="J133" s="108">
        <f t="shared" ref="J133" si="145">I133/I$145</f>
        <v>0</v>
      </c>
      <c r="K133" s="127">
        <f>BTC!K133+'Gulf Mall'!K133</f>
        <v>0</v>
      </c>
      <c r="L133" s="108">
        <f t="shared" ref="L133" si="146">K133/K$145</f>
        <v>0</v>
      </c>
      <c r="M133" s="127">
        <f>BTC!M133+'Gulf Mall'!M133</f>
        <v>0</v>
      </c>
      <c r="N133" s="108">
        <f t="shared" ref="N133" si="147">M133/M$145</f>
        <v>0</v>
      </c>
      <c r="O133" s="127">
        <f>BTC!O133+'Gulf Mall'!O133</f>
        <v>0</v>
      </c>
      <c r="P133" s="108">
        <f t="shared" ref="P133" si="148">O133/O$145</f>
        <v>0</v>
      </c>
      <c r="Q133" s="127">
        <f>BTC!Q133+'Gulf Mall'!Q133</f>
        <v>0</v>
      </c>
      <c r="R133" s="108">
        <f t="shared" ref="R133" si="149">Q133/Q$145</f>
        <v>0</v>
      </c>
      <c r="S133" s="127">
        <f>BTC!S133+'Gulf Mall'!S133</f>
        <v>0</v>
      </c>
      <c r="T133" s="108">
        <f t="shared" ref="T133" si="150">S133/S$145</f>
        <v>0</v>
      </c>
      <c r="U133" s="127">
        <f>BTC!U133+'Gulf Mall'!U133</f>
        <v>0</v>
      </c>
      <c r="V133" s="108">
        <f t="shared" ref="V133" si="151">U133/U$145</f>
        <v>0</v>
      </c>
      <c r="W133" s="127">
        <f>BTC!W133+'Gulf Mall'!W133</f>
        <v>0</v>
      </c>
      <c r="X133" s="108">
        <f t="shared" ref="X133" si="152">W133/W$145</f>
        <v>0</v>
      </c>
      <c r="Y133" s="127">
        <f>BTC!Y133+'Gulf Mall'!Y133</f>
        <v>0</v>
      </c>
      <c r="Z133" s="108">
        <f t="shared" ref="Z133" si="153">Y133/Y$145</f>
        <v>0</v>
      </c>
      <c r="AA133" s="109">
        <f t="shared" ref="AA133" si="154">C133+E133+G133+I133+K133+M133+O133+Q133+S133+U133+W133+Y133</f>
        <v>0</v>
      </c>
      <c r="AB133" s="108">
        <f t="shared" ref="AB133" si="155">AA133/AA$145</f>
        <v>0</v>
      </c>
      <c r="AC133" s="109">
        <f t="shared" si="51"/>
        <v>0</v>
      </c>
      <c r="AD133" s="108">
        <f t="shared" ref="AD133" si="156">AC133/AC$145</f>
        <v>0</v>
      </c>
      <c r="AE133" s="44">
        <f t="shared" si="52"/>
        <v>0</v>
      </c>
      <c r="AF133" s="21">
        <f t="shared" si="53"/>
        <v>0</v>
      </c>
      <c r="AG133" s="21">
        <v>238000</v>
      </c>
      <c r="AH133" s="1" t="s">
        <v>142</v>
      </c>
      <c r="AW133" s="44"/>
      <c r="AX133" s="44"/>
    </row>
    <row r="134" spans="1:50" ht="15.75" thickTop="1">
      <c r="A134" s="89"/>
      <c r="B134" s="89"/>
      <c r="C134" s="20">
        <f>BTC!C134+'Gulf Mall'!C134</f>
        <v>0</v>
      </c>
      <c r="D134" s="28"/>
      <c r="E134" s="20">
        <f>BTC!E134+'Gulf Mall'!E134</f>
        <v>0</v>
      </c>
      <c r="F134" s="28"/>
      <c r="G134" s="20">
        <f>BTC!G134+'Gulf Mall'!G134</f>
        <v>0</v>
      </c>
      <c r="H134" s="28"/>
      <c r="I134" s="20">
        <f>BTC!I134+'Gulf Mall'!I134</f>
        <v>0</v>
      </c>
      <c r="J134" s="28"/>
      <c r="K134" s="20">
        <f>BTC!K134+'Gulf Mall'!K134</f>
        <v>0</v>
      </c>
      <c r="L134" s="28"/>
      <c r="M134" s="20">
        <f>BTC!M134+'Gulf Mall'!M134</f>
        <v>0</v>
      </c>
      <c r="N134" s="28"/>
      <c r="O134" s="20">
        <f>BTC!O134+'Gulf Mall'!O134</f>
        <v>0</v>
      </c>
      <c r="P134" s="28"/>
      <c r="Q134" s="20">
        <f>BTC!Q134+'Gulf Mall'!Q134</f>
        <v>0</v>
      </c>
      <c r="R134" s="28"/>
      <c r="S134" s="20">
        <f>BTC!S134+'Gulf Mall'!S134</f>
        <v>0</v>
      </c>
      <c r="T134" s="28"/>
      <c r="U134" s="20">
        <f>BTC!U134+'Gulf Mall'!U134</f>
        <v>0</v>
      </c>
      <c r="V134" s="28"/>
      <c r="W134" s="20">
        <f>BTC!W134+'Gulf Mall'!W134</f>
        <v>0</v>
      </c>
      <c r="X134" s="28"/>
      <c r="Y134" s="20">
        <f>BTC!Y134+'Gulf Mall'!Y134</f>
        <v>0</v>
      </c>
      <c r="Z134" s="28"/>
      <c r="AA134" s="64"/>
      <c r="AB134" s="60"/>
      <c r="AC134" s="96">
        <f t="shared" si="51"/>
        <v>0</v>
      </c>
      <c r="AD134" s="68"/>
      <c r="AE134" s="44">
        <f t="shared" si="52"/>
        <v>0</v>
      </c>
      <c r="AF134" s="21">
        <f t="shared" si="53"/>
        <v>0</v>
      </c>
      <c r="AW134" s="44"/>
      <c r="AX134" s="44"/>
    </row>
    <row r="135" spans="1:50" ht="15.75" thickBot="1">
      <c r="A135" s="39"/>
      <c r="B135" s="4" t="s">
        <v>122</v>
      </c>
      <c r="C135" s="23">
        <f>BTC!C135+'Gulf Mall'!C135</f>
        <v>-415110.33528013702</v>
      </c>
      <c r="D135" s="52">
        <f>C135/C145</f>
        <v>2649.6733638766641</v>
      </c>
      <c r="E135" s="23">
        <f>BTC!E135+'Gulf Mall'!E135</f>
        <v>-415110.33528013702</v>
      </c>
      <c r="F135" s="52">
        <f>E135/E145</f>
        <v>2649.6733638766641</v>
      </c>
      <c r="G135" s="23">
        <f>BTC!G135+'Gulf Mall'!G135</f>
        <v>-415110.33528013702</v>
      </c>
      <c r="H135" s="52">
        <f>G135/G145</f>
        <v>2649.6733638766641</v>
      </c>
      <c r="I135" s="23">
        <f>BTC!I135+'Gulf Mall'!I135</f>
        <v>-415110.33528013702</v>
      </c>
      <c r="J135" s="52">
        <f>I135/I145</f>
        <v>2649.6733638766641</v>
      </c>
      <c r="K135" s="23">
        <f>BTC!K135+'Gulf Mall'!K135</f>
        <v>-415110.33528013702</v>
      </c>
      <c r="L135" s="52">
        <f>K135/K145</f>
        <v>2649.6733638766641</v>
      </c>
      <c r="M135" s="23">
        <f>BTC!M135+'Gulf Mall'!M135</f>
        <v>-418395.33528013702</v>
      </c>
      <c r="N135" s="52">
        <f>M135/M145</f>
        <v>-133.74376395544516</v>
      </c>
      <c r="O135" s="23">
        <f>BTC!O135+'Gulf Mall'!O135</f>
        <v>-415110.33528013702</v>
      </c>
      <c r="P135" s="52">
        <f>O135/O145</f>
        <v>2649.6733638766641</v>
      </c>
      <c r="Q135" s="23">
        <f>BTC!Q135+'Gulf Mall'!Q135</f>
        <v>-415110.33528013702</v>
      </c>
      <c r="R135" s="52">
        <f>Q135/Q145</f>
        <v>2649.6733638766641</v>
      </c>
      <c r="S135" s="23">
        <f>BTC!S135+'Gulf Mall'!S135</f>
        <v>-415110.33528013702</v>
      </c>
      <c r="T135" s="52">
        <f>S135/S145</f>
        <v>2649.6733638766641</v>
      </c>
      <c r="U135" s="23">
        <f>BTC!U135+'Gulf Mall'!U135</f>
        <v>-415110.33528013702</v>
      </c>
      <c r="V135" s="52">
        <f>U135/U145</f>
        <v>2649.6733638766641</v>
      </c>
      <c r="W135" s="23">
        <f>BTC!W135+'Gulf Mall'!W135</f>
        <v>-415110.33528013702</v>
      </c>
      <c r="X135" s="52">
        <f>W135/W145</f>
        <v>2649.6733638766641</v>
      </c>
      <c r="Y135" s="23">
        <f>BTC!Y135+'Gulf Mall'!Y135</f>
        <v>-415110.33528013702</v>
      </c>
      <c r="Z135" s="52">
        <f>Y135/Y145</f>
        <v>2649.6733638766641</v>
      </c>
      <c r="AA135" s="23">
        <f>AA131-AA133</f>
        <v>-4984609.0233616438</v>
      </c>
      <c r="AB135" s="52">
        <f>AA135/AA145</f>
        <v>-3547.7054399508415</v>
      </c>
      <c r="AC135" s="23">
        <f t="shared" si="51"/>
        <v>-415384.08528013696</v>
      </c>
      <c r="AD135" s="52">
        <f>AC135/AC145</f>
        <v>-3547.7054399508415</v>
      </c>
      <c r="AE135" s="44">
        <f t="shared" si="52"/>
        <v>-4984609.0233616447</v>
      </c>
      <c r="AF135" s="21">
        <f t="shared" si="53"/>
        <v>0</v>
      </c>
      <c r="AW135" s="44"/>
      <c r="AX135" s="44"/>
    </row>
    <row r="136" spans="1:50" ht="15.75" thickTop="1">
      <c r="A136" s="15">
        <v>6501</v>
      </c>
      <c r="B136" s="92" t="s">
        <v>124</v>
      </c>
      <c r="C136" s="16">
        <f>BTC!C136+'Gulf Mall'!C136</f>
        <v>0</v>
      </c>
      <c r="D136" s="28">
        <f t="shared" ref="D136" si="157">C136/C$145</f>
        <v>0</v>
      </c>
      <c r="E136" s="16">
        <f>BTC!E136+'Gulf Mall'!E136</f>
        <v>0</v>
      </c>
      <c r="F136" s="28">
        <f t="shared" ref="F136" si="158">E136/E$145</f>
        <v>0</v>
      </c>
      <c r="G136" s="16">
        <f>BTC!G136+'Gulf Mall'!G136</f>
        <v>0</v>
      </c>
      <c r="H136" s="28">
        <f t="shared" ref="H136" si="159">G136/G$145</f>
        <v>0</v>
      </c>
      <c r="I136" s="16">
        <f>BTC!I136+'Gulf Mall'!I136</f>
        <v>0</v>
      </c>
      <c r="J136" s="28">
        <f t="shared" ref="J136" si="160">I136/I$145</f>
        <v>0</v>
      </c>
      <c r="K136" s="16">
        <f>BTC!K136+'Gulf Mall'!K136</f>
        <v>0</v>
      </c>
      <c r="L136" s="28">
        <f t="shared" ref="L136" si="161">K136/K$145</f>
        <v>0</v>
      </c>
      <c r="M136" s="16">
        <f>BTC!M136+'Gulf Mall'!M136</f>
        <v>0</v>
      </c>
      <c r="N136" s="28">
        <f t="shared" ref="N136" si="162">M136/M$145</f>
        <v>0</v>
      </c>
      <c r="O136" s="16">
        <f>BTC!O136+'Gulf Mall'!O136</f>
        <v>0</v>
      </c>
      <c r="P136" s="28">
        <f t="shared" ref="P136" si="163">O136/O$145</f>
        <v>0</v>
      </c>
      <c r="Q136" s="16">
        <f>BTC!Q136+'Gulf Mall'!Q136</f>
        <v>0</v>
      </c>
      <c r="R136" s="28">
        <f t="shared" ref="R136" si="164">Q136/Q$145</f>
        <v>0</v>
      </c>
      <c r="S136" s="16">
        <f>BTC!S136+'Gulf Mall'!S136</f>
        <v>0</v>
      </c>
      <c r="T136" s="28">
        <f t="shared" ref="T136" si="165">S136/S$145</f>
        <v>0</v>
      </c>
      <c r="U136" s="16">
        <f>BTC!U136+'Gulf Mall'!U136</f>
        <v>0</v>
      </c>
      <c r="V136" s="28">
        <f t="shared" ref="V136" si="166">U136/U$145</f>
        <v>0</v>
      </c>
      <c r="W136" s="16">
        <f>BTC!W136+'Gulf Mall'!W136</f>
        <v>0</v>
      </c>
      <c r="X136" s="28">
        <f t="shared" ref="X136" si="167">W136/W$145</f>
        <v>0</v>
      </c>
      <c r="Y136" s="16">
        <f>BTC!Y136+'Gulf Mall'!Y136</f>
        <v>0</v>
      </c>
      <c r="Z136" s="28">
        <f t="shared" ref="Z136" si="168">Y136/Y$145</f>
        <v>0</v>
      </c>
      <c r="AA136" s="59">
        <f t="shared" ref="AA136" si="169">C136+E136+G136+I136+K136+M136+O136+Q136+S136+U136+W136+Y136</f>
        <v>0</v>
      </c>
      <c r="AB136" s="60">
        <f t="shared" ref="AB136" si="170">AA136/AA$145</f>
        <v>0</v>
      </c>
      <c r="AC136" s="67">
        <f t="shared" si="51"/>
        <v>0</v>
      </c>
      <c r="AD136" s="68">
        <f t="shared" ref="AD136" si="171">AC136/AC$145</f>
        <v>0</v>
      </c>
      <c r="AE136" s="44">
        <f t="shared" si="52"/>
        <v>0</v>
      </c>
      <c r="AF136" s="21">
        <f t="shared" si="53"/>
        <v>0</v>
      </c>
      <c r="AW136" s="44"/>
      <c r="AX136" s="44"/>
    </row>
    <row r="137" spans="1:50">
      <c r="A137" s="2">
        <v>6502</v>
      </c>
      <c r="B137" s="92" t="s">
        <v>118</v>
      </c>
      <c r="C137" s="16">
        <f>BTC!C137+'Gulf Mall'!C137</f>
        <v>0</v>
      </c>
      <c r="D137" s="28">
        <f t="shared" ref="D137:D143" si="172">C137/C$145</f>
        <v>0</v>
      </c>
      <c r="E137" s="16">
        <f>BTC!E137+'Gulf Mall'!E137</f>
        <v>0</v>
      </c>
      <c r="F137" s="28">
        <f t="shared" ref="F137:F143" si="173">E137/E$145</f>
        <v>0</v>
      </c>
      <c r="G137" s="16">
        <f>BTC!G137+'Gulf Mall'!G137</f>
        <v>0</v>
      </c>
      <c r="H137" s="28">
        <f t="shared" ref="H137:H143" si="174">G137/G$145</f>
        <v>0</v>
      </c>
      <c r="I137" s="16">
        <f>BTC!I137+'Gulf Mall'!I137</f>
        <v>0</v>
      </c>
      <c r="J137" s="28">
        <f t="shared" ref="J137:J143" si="175">I137/I$145</f>
        <v>0</v>
      </c>
      <c r="K137" s="16">
        <f>BTC!K137+'Gulf Mall'!K137</f>
        <v>0</v>
      </c>
      <c r="L137" s="28">
        <f t="shared" ref="L137:L143" si="176">K137/K$145</f>
        <v>0</v>
      </c>
      <c r="M137" s="16">
        <f>BTC!M137+'Gulf Mall'!M137</f>
        <v>0</v>
      </c>
      <c r="N137" s="28">
        <f t="shared" ref="N137:N143" si="177">M137/M$145</f>
        <v>0</v>
      </c>
      <c r="O137" s="16">
        <f>BTC!O137+'Gulf Mall'!O137</f>
        <v>0</v>
      </c>
      <c r="P137" s="28">
        <f t="shared" ref="P137:P143" si="178">O137/O$145</f>
        <v>0</v>
      </c>
      <c r="Q137" s="16">
        <f>BTC!Q137+'Gulf Mall'!Q137</f>
        <v>0</v>
      </c>
      <c r="R137" s="28">
        <f t="shared" ref="R137:R143" si="179">Q137/Q$145</f>
        <v>0</v>
      </c>
      <c r="S137" s="16">
        <f>BTC!S137+'Gulf Mall'!S137</f>
        <v>0</v>
      </c>
      <c r="T137" s="28">
        <f t="shared" ref="T137:T143" si="180">S137/S$145</f>
        <v>0</v>
      </c>
      <c r="U137" s="16">
        <f>BTC!U137+'Gulf Mall'!U137</f>
        <v>0</v>
      </c>
      <c r="V137" s="28">
        <f t="shared" ref="V137:V143" si="181">U137/U$145</f>
        <v>0</v>
      </c>
      <c r="W137" s="16">
        <f>BTC!W137+'Gulf Mall'!W137</f>
        <v>0</v>
      </c>
      <c r="X137" s="28">
        <f t="shared" ref="X137:X143" si="182">W137/W$145</f>
        <v>0</v>
      </c>
      <c r="Y137" s="16">
        <f>BTC!Y137+'Gulf Mall'!Y137</f>
        <v>0</v>
      </c>
      <c r="Z137" s="28">
        <f t="shared" ref="Z137:Z143" si="183">Y137/Y$145</f>
        <v>0</v>
      </c>
      <c r="AA137" s="59">
        <f t="shared" ref="AA137:AA143" si="184">C137+E137+G137+I137+K137+M137+O137+Q137+S137+U137+W137+Y137</f>
        <v>0</v>
      </c>
      <c r="AB137" s="60">
        <f t="shared" ref="AB137:AB143" si="185">AA137/AA$145</f>
        <v>0</v>
      </c>
      <c r="AC137" s="67">
        <f t="shared" ref="AC137:AC143" si="186">AA137/12</f>
        <v>0</v>
      </c>
      <c r="AD137" s="68">
        <f t="shared" ref="AD137:AD143" si="187">AC137/AC$145</f>
        <v>0</v>
      </c>
      <c r="AE137" s="44">
        <f t="shared" si="52"/>
        <v>0</v>
      </c>
      <c r="AF137" s="21">
        <f t="shared" si="53"/>
        <v>0</v>
      </c>
      <c r="AG137" s="113">
        <v>59</v>
      </c>
      <c r="AH137" s="1" t="s">
        <v>143</v>
      </c>
      <c r="AW137" s="44"/>
      <c r="AX137" s="44"/>
    </row>
    <row r="138" spans="1:50">
      <c r="A138" s="82">
        <v>6503</v>
      </c>
      <c r="B138" s="92" t="s">
        <v>121</v>
      </c>
      <c r="C138" s="16">
        <f>BTC!C138+'Gulf Mall'!C138</f>
        <v>1400</v>
      </c>
      <c r="D138" s="28">
        <f t="shared" si="172"/>
        <v>-8.9362812586295792</v>
      </c>
      <c r="E138" s="16">
        <f>BTC!E138+'Gulf Mall'!E138</f>
        <v>1400</v>
      </c>
      <c r="F138" s="28">
        <f t="shared" si="173"/>
        <v>-8.9362812586295792</v>
      </c>
      <c r="G138" s="16">
        <f>BTC!G138+'Gulf Mall'!G138</f>
        <v>1400</v>
      </c>
      <c r="H138" s="28">
        <f t="shared" si="174"/>
        <v>-8.9362812586295792</v>
      </c>
      <c r="I138" s="16">
        <f>BTC!I138+'Gulf Mall'!I138</f>
        <v>1400</v>
      </c>
      <c r="J138" s="28">
        <f t="shared" si="175"/>
        <v>-8.9362812586295792</v>
      </c>
      <c r="K138" s="16">
        <f>BTC!K138+'Gulf Mall'!K138</f>
        <v>1400</v>
      </c>
      <c r="L138" s="28">
        <f t="shared" si="176"/>
        <v>-8.9362812586295792</v>
      </c>
      <c r="M138" s="16">
        <f>BTC!M138+'Gulf Mall'!M138</f>
        <v>1400</v>
      </c>
      <c r="N138" s="28">
        <f t="shared" si="177"/>
        <v>0.44752236401549655</v>
      </c>
      <c r="O138" s="16">
        <f>BTC!O138+'Gulf Mall'!O138</f>
        <v>1400</v>
      </c>
      <c r="P138" s="28">
        <f t="shared" si="178"/>
        <v>-8.9362812586295792</v>
      </c>
      <c r="Q138" s="16">
        <f>BTC!Q138+'Gulf Mall'!Q138</f>
        <v>1400</v>
      </c>
      <c r="R138" s="28">
        <f t="shared" si="179"/>
        <v>-8.9362812586295792</v>
      </c>
      <c r="S138" s="16">
        <f>BTC!S138+'Gulf Mall'!S138</f>
        <v>1400</v>
      </c>
      <c r="T138" s="28">
        <f t="shared" si="180"/>
        <v>-8.9362812586295792</v>
      </c>
      <c r="U138" s="16">
        <f>BTC!U138+'Gulf Mall'!U138</f>
        <v>1400</v>
      </c>
      <c r="V138" s="28">
        <f t="shared" si="181"/>
        <v>-8.9362812586295792</v>
      </c>
      <c r="W138" s="16">
        <f>BTC!W138+'Gulf Mall'!W138</f>
        <v>1400</v>
      </c>
      <c r="X138" s="28">
        <f t="shared" si="182"/>
        <v>-8.9362812586295792</v>
      </c>
      <c r="Y138" s="16">
        <f>BTC!Y138+'Gulf Mall'!Y138</f>
        <v>1400</v>
      </c>
      <c r="Z138" s="28">
        <f t="shared" si="183"/>
        <v>-8.9362812586295792</v>
      </c>
      <c r="AA138" s="59">
        <f t="shared" si="184"/>
        <v>16800</v>
      </c>
      <c r="AB138" s="60">
        <f t="shared" si="185"/>
        <v>11.957096556989065</v>
      </c>
      <c r="AC138" s="67">
        <f t="shared" si="186"/>
        <v>1400</v>
      </c>
      <c r="AD138" s="68">
        <f t="shared" si="187"/>
        <v>11.957096556989066</v>
      </c>
      <c r="AE138" s="44">
        <f t="shared" si="52"/>
        <v>16800</v>
      </c>
      <c r="AF138" s="21">
        <f t="shared" si="53"/>
        <v>0</v>
      </c>
      <c r="AG138" s="113">
        <v>4295</v>
      </c>
      <c r="AH138" s="1" t="s">
        <v>179</v>
      </c>
      <c r="AI138" s="1" t="s">
        <v>149</v>
      </c>
      <c r="AW138" s="44"/>
      <c r="AX138" s="44"/>
    </row>
    <row r="139" spans="1:50">
      <c r="A139" s="2">
        <v>6504</v>
      </c>
      <c r="B139" s="92" t="s">
        <v>119</v>
      </c>
      <c r="C139" s="16">
        <f>BTC!C139+'Gulf Mall'!C139</f>
        <v>0</v>
      </c>
      <c r="D139" s="28">
        <f t="shared" si="172"/>
        <v>0</v>
      </c>
      <c r="E139" s="16">
        <f>BTC!E139+'Gulf Mall'!E139</f>
        <v>0</v>
      </c>
      <c r="F139" s="28">
        <f t="shared" si="173"/>
        <v>0</v>
      </c>
      <c r="G139" s="16">
        <f>BTC!G139+'Gulf Mall'!G139</f>
        <v>0</v>
      </c>
      <c r="H139" s="28">
        <f t="shared" si="174"/>
        <v>0</v>
      </c>
      <c r="I139" s="16">
        <f>BTC!I139+'Gulf Mall'!I139</f>
        <v>0</v>
      </c>
      <c r="J139" s="28">
        <f t="shared" si="175"/>
        <v>0</v>
      </c>
      <c r="K139" s="16">
        <f>BTC!K139+'Gulf Mall'!K139</f>
        <v>0</v>
      </c>
      <c r="L139" s="28">
        <f t="shared" si="176"/>
        <v>0</v>
      </c>
      <c r="M139" s="16">
        <f>BTC!M139+'Gulf Mall'!M139</f>
        <v>0</v>
      </c>
      <c r="N139" s="28">
        <f t="shared" si="177"/>
        <v>0</v>
      </c>
      <c r="O139" s="16">
        <f>BTC!O139+'Gulf Mall'!O139</f>
        <v>0</v>
      </c>
      <c r="P139" s="28">
        <f t="shared" si="178"/>
        <v>0</v>
      </c>
      <c r="Q139" s="16">
        <f>BTC!Q139+'Gulf Mall'!Q139</f>
        <v>0</v>
      </c>
      <c r="R139" s="28">
        <f t="shared" si="179"/>
        <v>0</v>
      </c>
      <c r="S139" s="16">
        <f>BTC!S139+'Gulf Mall'!S139</f>
        <v>0</v>
      </c>
      <c r="T139" s="28">
        <f t="shared" si="180"/>
        <v>0</v>
      </c>
      <c r="U139" s="16">
        <f>BTC!U139+'Gulf Mall'!U139</f>
        <v>0</v>
      </c>
      <c r="V139" s="28">
        <f t="shared" si="181"/>
        <v>0</v>
      </c>
      <c r="W139" s="16">
        <f>BTC!W139+'Gulf Mall'!W139</f>
        <v>0</v>
      </c>
      <c r="X139" s="28">
        <f t="shared" si="182"/>
        <v>0</v>
      </c>
      <c r="Y139" s="16">
        <f>BTC!Y139+'Gulf Mall'!Y139</f>
        <v>0</v>
      </c>
      <c r="Z139" s="28">
        <f t="shared" si="183"/>
        <v>0</v>
      </c>
      <c r="AA139" s="59">
        <f t="shared" si="184"/>
        <v>0</v>
      </c>
      <c r="AB139" s="60">
        <f t="shared" si="185"/>
        <v>0</v>
      </c>
      <c r="AC139" s="67">
        <f t="shared" si="186"/>
        <v>0</v>
      </c>
      <c r="AD139" s="68">
        <f t="shared" si="187"/>
        <v>0</v>
      </c>
      <c r="AE139" s="44">
        <f t="shared" si="52"/>
        <v>0</v>
      </c>
      <c r="AF139" s="21">
        <f t="shared" si="53"/>
        <v>0</v>
      </c>
      <c r="AH139" s="110"/>
      <c r="AW139" s="44"/>
      <c r="AX139" s="44"/>
    </row>
    <row r="140" spans="1:50">
      <c r="A140" s="2">
        <v>6505</v>
      </c>
      <c r="B140" s="2" t="s">
        <v>120</v>
      </c>
      <c r="C140" s="16">
        <f>BTC!C140+'Gulf Mall'!C140</f>
        <v>0</v>
      </c>
      <c r="D140" s="28">
        <f t="shared" si="172"/>
        <v>0</v>
      </c>
      <c r="E140" s="16">
        <f>BTC!E140+'Gulf Mall'!E140</f>
        <v>0</v>
      </c>
      <c r="F140" s="28">
        <f t="shared" si="173"/>
        <v>0</v>
      </c>
      <c r="G140" s="16">
        <f>BTC!G140+'Gulf Mall'!G140</f>
        <v>0</v>
      </c>
      <c r="H140" s="28">
        <f t="shared" si="174"/>
        <v>0</v>
      </c>
      <c r="I140" s="16">
        <f>BTC!I140+'Gulf Mall'!I140</f>
        <v>0</v>
      </c>
      <c r="J140" s="28">
        <f t="shared" si="175"/>
        <v>0</v>
      </c>
      <c r="K140" s="16">
        <f>BTC!K140+'Gulf Mall'!K140</f>
        <v>0</v>
      </c>
      <c r="L140" s="28">
        <f t="shared" si="176"/>
        <v>0</v>
      </c>
      <c r="M140" s="16">
        <f>BTC!M140+'Gulf Mall'!M140</f>
        <v>0</v>
      </c>
      <c r="N140" s="28">
        <f t="shared" si="177"/>
        <v>0</v>
      </c>
      <c r="O140" s="16">
        <f>BTC!O140+'Gulf Mall'!O140</f>
        <v>0</v>
      </c>
      <c r="P140" s="28">
        <f t="shared" si="178"/>
        <v>0</v>
      </c>
      <c r="Q140" s="16">
        <f>BTC!Q140+'Gulf Mall'!Q140</f>
        <v>0</v>
      </c>
      <c r="R140" s="28">
        <f t="shared" si="179"/>
        <v>0</v>
      </c>
      <c r="S140" s="16">
        <f>BTC!S140+'Gulf Mall'!S140</f>
        <v>0</v>
      </c>
      <c r="T140" s="28">
        <f t="shared" si="180"/>
        <v>0</v>
      </c>
      <c r="U140" s="16">
        <f>BTC!U140+'Gulf Mall'!U140</f>
        <v>0</v>
      </c>
      <c r="V140" s="28">
        <f t="shared" si="181"/>
        <v>0</v>
      </c>
      <c r="W140" s="16">
        <f>BTC!W140+'Gulf Mall'!W140</f>
        <v>0</v>
      </c>
      <c r="X140" s="28">
        <f t="shared" si="182"/>
        <v>0</v>
      </c>
      <c r="Y140" s="16">
        <f>BTC!Y140+'Gulf Mall'!Y140</f>
        <v>0</v>
      </c>
      <c r="Z140" s="28">
        <f t="shared" si="183"/>
        <v>0</v>
      </c>
      <c r="AA140" s="59">
        <f t="shared" si="184"/>
        <v>0</v>
      </c>
      <c r="AB140" s="60">
        <f t="shared" si="185"/>
        <v>0</v>
      </c>
      <c r="AC140" s="67">
        <f t="shared" si="186"/>
        <v>0</v>
      </c>
      <c r="AD140" s="68">
        <f t="shared" si="187"/>
        <v>0</v>
      </c>
      <c r="AE140" s="44">
        <f t="shared" si="52"/>
        <v>0</v>
      </c>
      <c r="AF140" s="21">
        <f t="shared" si="53"/>
        <v>0</v>
      </c>
      <c r="AH140" s="110"/>
      <c r="AW140" s="44"/>
      <c r="AX140" s="44"/>
    </row>
    <row r="141" spans="1:50">
      <c r="A141" s="2">
        <v>6506</v>
      </c>
      <c r="B141" s="2" t="s">
        <v>160</v>
      </c>
      <c r="C141" s="16">
        <f>BTC!C141+'Gulf Mall'!C141</f>
        <v>0</v>
      </c>
      <c r="D141" s="28">
        <f t="shared" si="172"/>
        <v>0</v>
      </c>
      <c r="E141" s="16">
        <f>BTC!E141+'Gulf Mall'!E141</f>
        <v>0</v>
      </c>
      <c r="F141" s="28">
        <f t="shared" si="173"/>
        <v>0</v>
      </c>
      <c r="G141" s="16">
        <f>BTC!G141+'Gulf Mall'!G141</f>
        <v>0</v>
      </c>
      <c r="H141" s="28">
        <f t="shared" si="174"/>
        <v>0</v>
      </c>
      <c r="I141" s="16">
        <f>BTC!I141+'Gulf Mall'!I141</f>
        <v>0</v>
      </c>
      <c r="J141" s="28">
        <f t="shared" si="175"/>
        <v>0</v>
      </c>
      <c r="K141" s="16">
        <f>BTC!K141+'Gulf Mall'!K141</f>
        <v>0</v>
      </c>
      <c r="L141" s="28">
        <f t="shared" si="176"/>
        <v>0</v>
      </c>
      <c r="M141" s="16">
        <f>BTC!M141+'Gulf Mall'!M141</f>
        <v>0</v>
      </c>
      <c r="N141" s="28">
        <f t="shared" si="177"/>
        <v>0</v>
      </c>
      <c r="O141" s="16">
        <f>BTC!O141+'Gulf Mall'!O141</f>
        <v>0</v>
      </c>
      <c r="P141" s="28">
        <f t="shared" si="178"/>
        <v>0</v>
      </c>
      <c r="Q141" s="16">
        <f>BTC!Q141+'Gulf Mall'!Q141</f>
        <v>0</v>
      </c>
      <c r="R141" s="28">
        <f t="shared" si="179"/>
        <v>0</v>
      </c>
      <c r="S141" s="16">
        <f>BTC!S141+'Gulf Mall'!S141</f>
        <v>0</v>
      </c>
      <c r="T141" s="28">
        <f t="shared" si="180"/>
        <v>0</v>
      </c>
      <c r="U141" s="16">
        <f>BTC!U141+'Gulf Mall'!U141</f>
        <v>0</v>
      </c>
      <c r="V141" s="28">
        <f t="shared" si="181"/>
        <v>0</v>
      </c>
      <c r="W141" s="16">
        <f>BTC!W141+'Gulf Mall'!W141</f>
        <v>0</v>
      </c>
      <c r="X141" s="28">
        <f t="shared" si="182"/>
        <v>0</v>
      </c>
      <c r="Y141" s="16">
        <f>BTC!Y141+'Gulf Mall'!Y141</f>
        <v>0</v>
      </c>
      <c r="Z141" s="28">
        <f t="shared" si="183"/>
        <v>0</v>
      </c>
      <c r="AA141" s="59">
        <f t="shared" si="184"/>
        <v>0</v>
      </c>
      <c r="AB141" s="60">
        <f t="shared" si="185"/>
        <v>0</v>
      </c>
      <c r="AC141" s="67">
        <f t="shared" si="186"/>
        <v>0</v>
      </c>
      <c r="AD141" s="68">
        <f t="shared" si="187"/>
        <v>0</v>
      </c>
      <c r="AE141" s="44">
        <f t="shared" si="52"/>
        <v>0</v>
      </c>
      <c r="AF141" s="21">
        <f t="shared" si="53"/>
        <v>0</v>
      </c>
      <c r="AW141" s="44"/>
      <c r="AX141" s="44"/>
    </row>
    <row r="142" spans="1:50">
      <c r="A142" s="2">
        <v>6607</v>
      </c>
      <c r="B142" s="2" t="s">
        <v>180</v>
      </c>
      <c r="C142" s="16">
        <f>BTC!C142+'Gulf Mall'!C142</f>
        <v>-416667</v>
      </c>
      <c r="D142" s="28">
        <f t="shared" si="172"/>
        <v>2659.6096451352937</v>
      </c>
      <c r="E142" s="16">
        <f>BTC!E142+'Gulf Mall'!E142</f>
        <v>-416667</v>
      </c>
      <c r="F142" s="28">
        <f t="shared" si="173"/>
        <v>2659.6096451352937</v>
      </c>
      <c r="G142" s="16">
        <f>BTC!G142+'Gulf Mall'!G142</f>
        <v>-416667</v>
      </c>
      <c r="H142" s="28">
        <f t="shared" si="174"/>
        <v>2659.6096451352937</v>
      </c>
      <c r="I142" s="16">
        <f>BTC!I142+'Gulf Mall'!I142</f>
        <v>-416667</v>
      </c>
      <c r="J142" s="28">
        <f t="shared" si="175"/>
        <v>2659.6096451352937</v>
      </c>
      <c r="K142" s="16">
        <f>BTC!K142+'Gulf Mall'!K142</f>
        <v>-416667</v>
      </c>
      <c r="L142" s="28">
        <f t="shared" si="176"/>
        <v>2659.6096451352937</v>
      </c>
      <c r="M142" s="16">
        <f>BTC!M142+'Gulf Mall'!M142</f>
        <v>-416667</v>
      </c>
      <c r="N142" s="28">
        <f t="shared" si="177"/>
        <v>-133.19128631946066</v>
      </c>
      <c r="O142" s="16">
        <f>BTC!O142+'Gulf Mall'!O142</f>
        <v>-416667</v>
      </c>
      <c r="P142" s="28">
        <f t="shared" si="178"/>
        <v>2659.6096451352937</v>
      </c>
      <c r="Q142" s="16">
        <f>BTC!Q142+'Gulf Mall'!Q142</f>
        <v>-416667</v>
      </c>
      <c r="R142" s="28">
        <f t="shared" si="179"/>
        <v>2659.6096451352937</v>
      </c>
      <c r="S142" s="16">
        <f>BTC!S142+'Gulf Mall'!S142</f>
        <v>-416667</v>
      </c>
      <c r="T142" s="28">
        <f t="shared" si="180"/>
        <v>2659.6096451352937</v>
      </c>
      <c r="U142" s="16">
        <f>BTC!U142+'Gulf Mall'!U142</f>
        <v>-416667</v>
      </c>
      <c r="V142" s="28">
        <f t="shared" si="181"/>
        <v>2659.6096451352937</v>
      </c>
      <c r="W142" s="16">
        <f>BTC!W142+'Gulf Mall'!W142</f>
        <v>-416667</v>
      </c>
      <c r="X142" s="28">
        <f t="shared" si="182"/>
        <v>2659.6096451352937</v>
      </c>
      <c r="Y142" s="16">
        <f>BTC!Y142+'Gulf Mall'!Y142</f>
        <v>-416667</v>
      </c>
      <c r="Z142" s="28">
        <f t="shared" si="183"/>
        <v>2659.6096451352937</v>
      </c>
      <c r="AA142" s="59">
        <f t="shared" si="184"/>
        <v>-5000004</v>
      </c>
      <c r="AB142" s="60">
        <f t="shared" si="185"/>
        <v>-3558.6625365078307</v>
      </c>
      <c r="AC142" s="67">
        <f t="shared" si="186"/>
        <v>-416667</v>
      </c>
      <c r="AD142" s="68">
        <f t="shared" si="187"/>
        <v>-3558.6625365078307</v>
      </c>
      <c r="AE142" s="44">
        <f t="shared" si="52"/>
        <v>-5000004</v>
      </c>
      <c r="AF142" s="21">
        <f t="shared" si="53"/>
        <v>0</v>
      </c>
      <c r="AI142" s="1" t="s">
        <v>150</v>
      </c>
      <c r="AW142" s="44"/>
      <c r="AX142" s="44"/>
    </row>
    <row r="143" spans="1:50">
      <c r="A143" s="2"/>
      <c r="B143" s="2"/>
      <c r="C143" s="16">
        <f>BTC!C143+'Gulf Mall'!C143</f>
        <v>0</v>
      </c>
      <c r="D143" s="28">
        <f t="shared" si="172"/>
        <v>0</v>
      </c>
      <c r="E143" s="16">
        <f>BTC!E143+'Gulf Mall'!E143</f>
        <v>0</v>
      </c>
      <c r="F143" s="28">
        <f t="shared" si="173"/>
        <v>0</v>
      </c>
      <c r="G143" s="16">
        <f>BTC!G143+'Gulf Mall'!G143</f>
        <v>0</v>
      </c>
      <c r="H143" s="28">
        <f t="shared" si="174"/>
        <v>0</v>
      </c>
      <c r="I143" s="16">
        <f>BTC!I143+'Gulf Mall'!I143</f>
        <v>0</v>
      </c>
      <c r="J143" s="28">
        <f t="shared" si="175"/>
        <v>0</v>
      </c>
      <c r="K143" s="16">
        <f>BTC!K143+'Gulf Mall'!K143</f>
        <v>0</v>
      </c>
      <c r="L143" s="28">
        <f t="shared" si="176"/>
        <v>0</v>
      </c>
      <c r="M143" s="16">
        <f>BTC!M143+'Gulf Mall'!M143</f>
        <v>0</v>
      </c>
      <c r="N143" s="28">
        <f t="shared" si="177"/>
        <v>0</v>
      </c>
      <c r="O143" s="16">
        <f>BTC!O143+'Gulf Mall'!O143</f>
        <v>0</v>
      </c>
      <c r="P143" s="28">
        <f t="shared" si="178"/>
        <v>0</v>
      </c>
      <c r="Q143" s="16">
        <f>BTC!Q143+'Gulf Mall'!Q143</f>
        <v>0</v>
      </c>
      <c r="R143" s="28">
        <f t="shared" si="179"/>
        <v>0</v>
      </c>
      <c r="S143" s="16">
        <f>BTC!S143+'Gulf Mall'!S143</f>
        <v>0</v>
      </c>
      <c r="T143" s="28">
        <f t="shared" si="180"/>
        <v>0</v>
      </c>
      <c r="U143" s="16">
        <f>BTC!U143+'Gulf Mall'!U143</f>
        <v>0</v>
      </c>
      <c r="V143" s="28">
        <f t="shared" si="181"/>
        <v>0</v>
      </c>
      <c r="W143" s="16">
        <f>BTC!W143+'Gulf Mall'!W143</f>
        <v>0</v>
      </c>
      <c r="X143" s="28">
        <f t="shared" si="182"/>
        <v>0</v>
      </c>
      <c r="Y143" s="16">
        <f>BTC!Y143+'Gulf Mall'!Y143</f>
        <v>0</v>
      </c>
      <c r="Z143" s="28">
        <f t="shared" si="183"/>
        <v>0</v>
      </c>
      <c r="AA143" s="59">
        <f t="shared" si="184"/>
        <v>0</v>
      </c>
      <c r="AB143" s="60">
        <f t="shared" si="185"/>
        <v>0</v>
      </c>
      <c r="AC143" s="67">
        <f t="shared" si="186"/>
        <v>0</v>
      </c>
      <c r="AD143" s="68">
        <f t="shared" si="187"/>
        <v>0</v>
      </c>
      <c r="AE143" s="44">
        <f t="shared" si="52"/>
        <v>0</v>
      </c>
      <c r="AF143" s="21">
        <f t="shared" si="53"/>
        <v>0</v>
      </c>
      <c r="AW143" s="44"/>
      <c r="AX143" s="44"/>
    </row>
    <row r="144" spans="1:50">
      <c r="A144" s="40">
        <v>6798</v>
      </c>
      <c r="B144" s="26" t="s">
        <v>147</v>
      </c>
      <c r="C144" s="32">
        <f>BTC!C144+'Gulf Mall'!C144</f>
        <v>-415267</v>
      </c>
      <c r="D144" s="106"/>
      <c r="E144" s="32">
        <f>BTC!E144+'Gulf Mall'!E144</f>
        <v>-415267</v>
      </c>
      <c r="F144" s="106"/>
      <c r="G144" s="32">
        <f>BTC!G144+'Gulf Mall'!G144</f>
        <v>-415267</v>
      </c>
      <c r="H144" s="53">
        <f t="shared" ref="H144:H145" si="188">G144/G$145</f>
        <v>2650.6733638766641</v>
      </c>
      <c r="I144" s="32">
        <f>BTC!I144+'Gulf Mall'!I144</f>
        <v>-415267</v>
      </c>
      <c r="J144" s="106"/>
      <c r="K144" s="32">
        <f>BTC!K144+'Gulf Mall'!K144</f>
        <v>-415267</v>
      </c>
      <c r="L144" s="53">
        <f t="shared" ref="L144:L145" si="189">K144/K$145</f>
        <v>2650.6733638766641</v>
      </c>
      <c r="M144" s="32">
        <f>BTC!M144+'Gulf Mall'!M144</f>
        <v>-415267</v>
      </c>
      <c r="N144" s="53">
        <f t="shared" si="135"/>
        <v>-132.74376395544516</v>
      </c>
      <c r="O144" s="32">
        <f>BTC!O144+'Gulf Mall'!O144</f>
        <v>-415267</v>
      </c>
      <c r="P144" s="53">
        <f t="shared" ref="P144:P145" si="190">O144/O$145</f>
        <v>2650.6733638766641</v>
      </c>
      <c r="Q144" s="32">
        <f>BTC!Q144+'Gulf Mall'!Q144</f>
        <v>-415267</v>
      </c>
      <c r="R144" s="53">
        <f t="shared" ref="R144:R145" si="191">Q144/Q$145</f>
        <v>2650.6733638766641</v>
      </c>
      <c r="S144" s="32">
        <f>BTC!S144+'Gulf Mall'!S144</f>
        <v>-415267</v>
      </c>
      <c r="T144" s="53"/>
      <c r="U144" s="32">
        <f>BTC!U144+'Gulf Mall'!U144</f>
        <v>-415267</v>
      </c>
      <c r="V144" s="53">
        <f t="shared" ref="V144:V145" si="192">U144/U$145</f>
        <v>2650.6733638766641</v>
      </c>
      <c r="W144" s="32">
        <f>BTC!W144+'Gulf Mall'!W144</f>
        <v>-415267</v>
      </c>
      <c r="X144" s="53">
        <f t="shared" ref="X144:X145" si="193">W144/W$145</f>
        <v>2650.6733638766641</v>
      </c>
      <c r="Y144" s="32">
        <f>BTC!Y144+'Gulf Mall'!Y144</f>
        <v>-415267</v>
      </c>
      <c r="Z144" s="53">
        <f t="shared" ref="Z144:Z145" si="194">Y144/Y$145</f>
        <v>2650.6733638766641</v>
      </c>
      <c r="AA144" s="63">
        <f>SUM(AA136:AA143)</f>
        <v>-4983204</v>
      </c>
      <c r="AB144" s="107"/>
      <c r="AC144" s="70">
        <f t="shared" si="51"/>
        <v>-415267</v>
      </c>
      <c r="AD144" s="78">
        <f t="shared" ref="T144:AD145" si="195">AC144/AC$145</f>
        <v>-3546.7054399508415</v>
      </c>
      <c r="AE144" s="44">
        <f t="shared" si="52"/>
        <v>-4983204</v>
      </c>
      <c r="AF144" s="21">
        <f t="shared" si="53"/>
        <v>0</v>
      </c>
      <c r="AW144" s="44"/>
      <c r="AX144" s="44"/>
    </row>
    <row r="145" spans="1:50" ht="15.75" thickBot="1">
      <c r="A145" s="39">
        <v>6799</v>
      </c>
      <c r="B145" s="26" t="s">
        <v>117</v>
      </c>
      <c r="C145" s="31">
        <f>BTC!C145+'Gulf Mall'!C145</f>
        <v>-156.66471986297984</v>
      </c>
      <c r="D145" s="51">
        <f t="shared" si="130"/>
        <v>1</v>
      </c>
      <c r="E145" s="31">
        <f>BTC!E145+'Gulf Mall'!E145</f>
        <v>-156.66471986297984</v>
      </c>
      <c r="F145" s="51">
        <f t="shared" ref="F145" si="196">E145/E$145</f>
        <v>1</v>
      </c>
      <c r="G145" s="31">
        <f>BTC!G145+'Gulf Mall'!G145</f>
        <v>-156.66471986297984</v>
      </c>
      <c r="H145" s="51">
        <f t="shared" si="188"/>
        <v>1</v>
      </c>
      <c r="I145" s="31">
        <f>BTC!I145+'Gulf Mall'!I145</f>
        <v>-156.66471986297984</v>
      </c>
      <c r="J145" s="51">
        <f t="shared" ref="J145" si="197">I145/I$145</f>
        <v>1</v>
      </c>
      <c r="K145" s="31">
        <f>BTC!K145+'Gulf Mall'!K145</f>
        <v>-156.66471986297984</v>
      </c>
      <c r="L145" s="51">
        <f t="shared" si="189"/>
        <v>1</v>
      </c>
      <c r="M145" s="31">
        <f>BTC!M145+'Gulf Mall'!M145</f>
        <v>3128.3352801370202</v>
      </c>
      <c r="N145" s="51">
        <f t="shared" si="135"/>
        <v>1</v>
      </c>
      <c r="O145" s="31">
        <f>BTC!O145+'Gulf Mall'!O145</f>
        <v>-156.66471986297984</v>
      </c>
      <c r="P145" s="51">
        <f t="shared" si="190"/>
        <v>1</v>
      </c>
      <c r="Q145" s="31">
        <f>BTC!Q145+'Gulf Mall'!Q145</f>
        <v>-156.66471986297984</v>
      </c>
      <c r="R145" s="51">
        <f t="shared" si="191"/>
        <v>1</v>
      </c>
      <c r="S145" s="31">
        <f>BTC!S145+'Gulf Mall'!S145</f>
        <v>-156.66471986297984</v>
      </c>
      <c r="T145" s="51">
        <f t="shared" si="195"/>
        <v>1</v>
      </c>
      <c r="U145" s="31">
        <f>BTC!U145+'Gulf Mall'!U145</f>
        <v>-156.66471986297984</v>
      </c>
      <c r="V145" s="51">
        <f t="shared" si="192"/>
        <v>1</v>
      </c>
      <c r="W145" s="31">
        <f>BTC!W145+'Gulf Mall'!W145</f>
        <v>-156.66471986297984</v>
      </c>
      <c r="X145" s="51">
        <f t="shared" si="193"/>
        <v>1</v>
      </c>
      <c r="Y145" s="31">
        <f>BTC!Y145+'Gulf Mall'!Y145</f>
        <v>-156.66471986297984</v>
      </c>
      <c r="Z145" s="51">
        <f t="shared" si="194"/>
        <v>1</v>
      </c>
      <c r="AA145" s="71">
        <f>AA41+AA76+AA93+AA115+AA129+AA144+AA133</f>
        <v>1405.0233616437763</v>
      </c>
      <c r="AB145" s="81">
        <f t="shared" si="195"/>
        <v>1</v>
      </c>
      <c r="AC145" s="24">
        <f t="shared" si="51"/>
        <v>117.08528013698135</v>
      </c>
      <c r="AD145" s="79">
        <f t="shared" si="195"/>
        <v>1</v>
      </c>
      <c r="AE145" s="44">
        <f t="shared" si="52"/>
        <v>1405.023361644242</v>
      </c>
      <c r="AF145" s="21">
        <f t="shared" si="53"/>
        <v>-4.6566128730773926E-10</v>
      </c>
      <c r="AW145" s="44"/>
      <c r="AX145" s="44"/>
    </row>
    <row r="146" spans="1:50" ht="16.5" thickTop="1" thickBot="1">
      <c r="A146" s="1"/>
      <c r="B146" s="8" t="s">
        <v>123</v>
      </c>
      <c r="C146" s="42">
        <f>BTC!C146+'Gulf Mall'!C146</f>
        <v>156.66471986297984</v>
      </c>
      <c r="D146" s="42">
        <f t="shared" ref="D146:X146" si="198">D14-D145</f>
        <v>-1</v>
      </c>
      <c r="E146" s="42">
        <f>BTC!E146+'Gulf Mall'!E146</f>
        <v>156.66471986297984</v>
      </c>
      <c r="F146" s="42">
        <f t="shared" si="198"/>
        <v>-1</v>
      </c>
      <c r="G146" s="42">
        <f>BTC!G146+'Gulf Mall'!G146</f>
        <v>156.66471986297984</v>
      </c>
      <c r="H146" s="42">
        <f t="shared" si="198"/>
        <v>-1</v>
      </c>
      <c r="I146" s="42">
        <f>BTC!I146+'Gulf Mall'!I146</f>
        <v>156.66471986297984</v>
      </c>
      <c r="J146" s="42">
        <f t="shared" si="198"/>
        <v>-1</v>
      </c>
      <c r="K146" s="42">
        <f>BTC!K146+'Gulf Mall'!K146</f>
        <v>156.66471986297984</v>
      </c>
      <c r="L146" s="42">
        <f t="shared" si="198"/>
        <v>-1</v>
      </c>
      <c r="M146" s="42">
        <f>BTC!M146+'Gulf Mall'!M146</f>
        <v>-3128.3352801370202</v>
      </c>
      <c r="N146" s="42">
        <f t="shared" si="198"/>
        <v>-1</v>
      </c>
      <c r="O146" s="42">
        <f>BTC!O146+'Gulf Mall'!O146</f>
        <v>156.66471986297984</v>
      </c>
      <c r="P146" s="42">
        <f t="shared" si="198"/>
        <v>-1</v>
      </c>
      <c r="Q146" s="42">
        <f>BTC!Q146+'Gulf Mall'!Q146</f>
        <v>156.66471986297984</v>
      </c>
      <c r="R146" s="42">
        <f t="shared" si="198"/>
        <v>-1</v>
      </c>
      <c r="S146" s="42">
        <f>BTC!S146+'Gulf Mall'!S146</f>
        <v>156.66471986297984</v>
      </c>
      <c r="T146" s="42">
        <f t="shared" si="198"/>
        <v>-1</v>
      </c>
      <c r="U146" s="42">
        <f>BTC!U146+'Gulf Mall'!U146</f>
        <v>156.66471986297984</v>
      </c>
      <c r="V146" s="42">
        <f t="shared" si="198"/>
        <v>-1</v>
      </c>
      <c r="W146" s="42">
        <f>BTC!W146+'Gulf Mall'!W146</f>
        <v>156.66471986297984</v>
      </c>
      <c r="X146" s="42">
        <f t="shared" si="198"/>
        <v>-1</v>
      </c>
      <c r="Y146" s="42">
        <f>BTC!Y146+'Gulf Mall'!Y146</f>
        <v>156.66471986297984</v>
      </c>
      <c r="Z146" s="42">
        <f>Z37-Z145</f>
        <v>-1</v>
      </c>
      <c r="AA146" s="42">
        <f>AA37-AA145</f>
        <v>-1405.0233616437763</v>
      </c>
      <c r="AB146" s="120">
        <f>AB14-AB145</f>
        <v>-1</v>
      </c>
      <c r="AC146" s="42">
        <f t="shared" si="51"/>
        <v>-117.08528013698135</v>
      </c>
      <c r="AD146" s="120">
        <f>AD14-AD145</f>
        <v>-1</v>
      </c>
      <c r="AE146" s="44">
        <f t="shared" si="52"/>
        <v>-1405.023361644242</v>
      </c>
      <c r="AF146" s="21">
        <f t="shared" si="53"/>
        <v>4.6566128730773926E-10</v>
      </c>
      <c r="AW146" s="44"/>
      <c r="AX146" s="44"/>
    </row>
    <row r="147" spans="1:50" ht="15.75" thickTop="1">
      <c r="A147" s="1"/>
      <c r="B147" s="1"/>
      <c r="C147" s="21">
        <f>BTC!C147+'Gulf Mall'!C147</f>
        <v>0</v>
      </c>
      <c r="D147" s="50"/>
      <c r="E147" s="21">
        <f>BTC!E147+'Gulf Mall'!E147</f>
        <v>0</v>
      </c>
      <c r="F147" s="50"/>
      <c r="G147" s="21">
        <f>BTC!G147+'Gulf Mall'!G147</f>
        <v>0</v>
      </c>
      <c r="H147" s="50"/>
      <c r="I147" s="21">
        <f>BTC!I147+'Gulf Mall'!I147</f>
        <v>0</v>
      </c>
      <c r="J147" s="50"/>
      <c r="K147" s="21">
        <f>BTC!K147+'Gulf Mall'!K147</f>
        <v>0</v>
      </c>
      <c r="L147" s="50"/>
      <c r="M147" s="21">
        <f>BTC!M147+'Gulf Mall'!M147</f>
        <v>0</v>
      </c>
      <c r="N147" s="50"/>
      <c r="O147" s="21">
        <f>BTC!O147+'Gulf Mall'!O147</f>
        <v>0</v>
      </c>
      <c r="P147" s="50"/>
      <c r="Q147" s="21">
        <f>BTC!Q147+'Gulf Mall'!Q147</f>
        <v>0</v>
      </c>
      <c r="R147" s="50"/>
      <c r="S147" s="21">
        <f>BTC!S147+'Gulf Mall'!S147</f>
        <v>0</v>
      </c>
      <c r="T147" s="50"/>
      <c r="U147" s="21">
        <f>BTC!U147+'Gulf Mall'!U147</f>
        <v>0</v>
      </c>
      <c r="V147" s="50"/>
      <c r="W147" s="21">
        <f>BTC!W147+'Gulf Mall'!W147</f>
        <v>0</v>
      </c>
      <c r="X147" s="50"/>
      <c r="Y147" s="21">
        <f>BTC!Y147+'Gulf Mall'!Y147</f>
        <v>0</v>
      </c>
      <c r="Z147" s="50"/>
      <c r="AA147" s="58"/>
      <c r="AB147" s="72"/>
      <c r="AC147" s="66">
        <f t="shared" si="51"/>
        <v>0</v>
      </c>
      <c r="AD147" s="76"/>
      <c r="AE147" s="44">
        <f t="shared" si="52"/>
        <v>0</v>
      </c>
      <c r="AF147" s="21">
        <f t="shared" si="53"/>
        <v>0</v>
      </c>
      <c r="AW147" s="44"/>
      <c r="AX147" s="44"/>
    </row>
    <row r="148" spans="1:50" ht="15.75" thickBot="1">
      <c r="A148" s="90"/>
      <c r="B148" s="8" t="s">
        <v>146</v>
      </c>
      <c r="C148" s="292">
        <f>BTC!C148+'Gulf Mall'!C148</f>
        <v>0</v>
      </c>
      <c r="D148" s="95">
        <f t="shared" ref="D148" si="199">C148/C$145</f>
        <v>0</v>
      </c>
      <c r="E148" s="292">
        <f>BTC!E148+'Gulf Mall'!E148</f>
        <v>0</v>
      </c>
      <c r="F148" s="95">
        <f t="shared" ref="F148" si="200">E148/E$145</f>
        <v>0</v>
      </c>
      <c r="G148" s="292">
        <f>BTC!G148+'Gulf Mall'!G148</f>
        <v>0</v>
      </c>
      <c r="H148" s="95">
        <f t="shared" ref="H148" si="201">G148/G$145</f>
        <v>0</v>
      </c>
      <c r="I148" s="292">
        <f>BTC!I148+'Gulf Mall'!I148</f>
        <v>0</v>
      </c>
      <c r="J148" s="95">
        <f t="shared" ref="J148" si="202">I148/I$145</f>
        <v>0</v>
      </c>
      <c r="K148" s="292">
        <f>BTC!K148+'Gulf Mall'!K148</f>
        <v>0</v>
      </c>
      <c r="L148" s="95">
        <f t="shared" ref="L148" si="203">K148/K$145</f>
        <v>0</v>
      </c>
      <c r="M148" s="292">
        <f>BTC!M148+'Gulf Mall'!M148</f>
        <v>0</v>
      </c>
      <c r="N148" s="95">
        <f t="shared" ref="N148" si="204">M148/M$145</f>
        <v>0</v>
      </c>
      <c r="O148" s="292">
        <f>BTC!O148+'Gulf Mall'!O148</f>
        <v>0</v>
      </c>
      <c r="P148" s="95">
        <f t="shared" ref="P148" si="205">O148/O$145</f>
        <v>0</v>
      </c>
      <c r="Q148" s="292">
        <f>BTC!Q148+'Gulf Mall'!Q148</f>
        <v>0</v>
      </c>
      <c r="R148" s="95">
        <f t="shared" ref="R148" si="206">Q148/Q$145</f>
        <v>0</v>
      </c>
      <c r="S148" s="292">
        <f>BTC!S148+'Gulf Mall'!S148</f>
        <v>0</v>
      </c>
      <c r="T148" s="95">
        <f t="shared" ref="T148" si="207">S148/S$145</f>
        <v>0</v>
      </c>
      <c r="U148" s="292">
        <f>BTC!U148+'Gulf Mall'!U148</f>
        <v>0</v>
      </c>
      <c r="V148" s="95">
        <f t="shared" ref="V148" si="208">U148/U$145</f>
        <v>0</v>
      </c>
      <c r="W148" s="292">
        <f>BTC!W148+'Gulf Mall'!W148</f>
        <v>0</v>
      </c>
      <c r="X148" s="95">
        <f t="shared" ref="X148" si="209">W148/W$145</f>
        <v>0</v>
      </c>
      <c r="Y148" s="292">
        <f>BTC!Y148+'Gulf Mall'!Y148</f>
        <v>0</v>
      </c>
      <c r="Z148" s="95">
        <f t="shared" ref="Z148" si="210">Y148/Y$145</f>
        <v>0</v>
      </c>
      <c r="AA148" s="101">
        <f t="shared" ref="AA148" si="211">C148+E148+G148+I148+K148+M148+O148+Q148+S148+U148+W148+Y148</f>
        <v>0</v>
      </c>
      <c r="AB148" s="95">
        <f t="shared" ref="AB148" si="212">AA148/AA$145</f>
        <v>0</v>
      </c>
      <c r="AC148" s="117">
        <f t="shared" si="51"/>
        <v>0</v>
      </c>
      <c r="AD148" s="95">
        <f t="shared" ref="AD148" si="213">AC148/AC$145</f>
        <v>0</v>
      </c>
      <c r="AE148" s="44">
        <f t="shared" si="52"/>
        <v>0</v>
      </c>
      <c r="AF148" s="21">
        <f t="shared" si="53"/>
        <v>0</v>
      </c>
      <c r="AW148" s="44"/>
      <c r="AX148" s="44"/>
    </row>
    <row r="149" spans="1:50" ht="15.75" thickTop="1">
      <c r="A149" s="1"/>
      <c r="B149" s="46"/>
      <c r="C149" s="21">
        <f>BTC!C149+'Gulf Mall'!C149</f>
        <v>0</v>
      </c>
      <c r="D149" s="50"/>
      <c r="E149" s="21">
        <f>BTC!E149+'Gulf Mall'!E149</f>
        <v>0</v>
      </c>
      <c r="F149" s="50"/>
      <c r="G149" s="21">
        <f>BTC!G149+'Gulf Mall'!G149</f>
        <v>0</v>
      </c>
      <c r="H149" s="50"/>
      <c r="I149" s="21">
        <f>BTC!I149+'Gulf Mall'!I149</f>
        <v>0</v>
      </c>
      <c r="J149" s="50"/>
      <c r="K149" s="21">
        <f>BTC!K149+'Gulf Mall'!K149</f>
        <v>0</v>
      </c>
      <c r="L149" s="50"/>
      <c r="M149" s="21">
        <f>BTC!M149+'Gulf Mall'!M149</f>
        <v>0</v>
      </c>
      <c r="N149" s="50"/>
      <c r="O149" s="21">
        <f>BTC!O149+'Gulf Mall'!O149</f>
        <v>0</v>
      </c>
      <c r="P149" s="50"/>
      <c r="Q149" s="21">
        <f>BTC!Q149+'Gulf Mall'!Q149</f>
        <v>0</v>
      </c>
      <c r="R149" s="50"/>
      <c r="S149" s="21">
        <f>BTC!S149+'Gulf Mall'!S149</f>
        <v>0</v>
      </c>
      <c r="T149" s="50"/>
      <c r="U149" s="21">
        <f>BTC!U149+'Gulf Mall'!U149</f>
        <v>0</v>
      </c>
      <c r="V149" s="50"/>
      <c r="W149" s="21">
        <f>BTC!W149+'Gulf Mall'!W149</f>
        <v>0</v>
      </c>
      <c r="X149" s="50"/>
      <c r="Y149" s="21">
        <f>BTC!Y149+'Gulf Mall'!Y149</f>
        <v>0</v>
      </c>
      <c r="Z149" s="50"/>
      <c r="AA149" s="58"/>
      <c r="AB149" s="72"/>
      <c r="AC149" s="66">
        <f t="shared" ref="AC149:AC152" si="214">AA149/12</f>
        <v>0</v>
      </c>
      <c r="AD149" s="76"/>
      <c r="AE149" s="44">
        <f t="shared" si="52"/>
        <v>0</v>
      </c>
      <c r="AF149" s="21">
        <f t="shared" si="53"/>
        <v>0</v>
      </c>
      <c r="AW149" s="44"/>
      <c r="AX149" s="44"/>
    </row>
    <row r="150" spans="1:50" ht="15.75" thickBot="1">
      <c r="A150" s="130"/>
      <c r="B150" s="129" t="s">
        <v>161</v>
      </c>
      <c r="C150" s="18">
        <f>BTC!C150+'Gulf Mall'!C150</f>
        <v>0</v>
      </c>
      <c r="D150" s="131">
        <f t="shared" ref="D150" si="215">C150/C$145</f>
        <v>0</v>
      </c>
      <c r="E150" s="18">
        <f>BTC!E150+'Gulf Mall'!E150</f>
        <v>0</v>
      </c>
      <c r="F150" s="131">
        <f t="shared" ref="F150" si="216">E150/E$145</f>
        <v>0</v>
      </c>
      <c r="G150" s="18">
        <f>BTC!G150+'Gulf Mall'!G150</f>
        <v>0</v>
      </c>
      <c r="H150" s="131">
        <f t="shared" ref="H150" si="217">G150/G$145</f>
        <v>0</v>
      </c>
      <c r="I150" s="18">
        <f>BTC!I150+'Gulf Mall'!I150</f>
        <v>0</v>
      </c>
      <c r="J150" s="131">
        <f t="shared" ref="J150" si="218">I150/I$145</f>
        <v>0</v>
      </c>
      <c r="K150" s="18">
        <f>BTC!K150+'Gulf Mall'!K150</f>
        <v>0</v>
      </c>
      <c r="L150" s="131">
        <f t="shared" ref="L150" si="219">K150/K$145</f>
        <v>0</v>
      </c>
      <c r="M150" s="18">
        <f>BTC!M150+'Gulf Mall'!M150</f>
        <v>0</v>
      </c>
      <c r="N150" s="131">
        <f t="shared" ref="N150" si="220">M150/M$145</f>
        <v>0</v>
      </c>
      <c r="O150" s="18">
        <f>BTC!O150+'Gulf Mall'!O150</f>
        <v>0</v>
      </c>
      <c r="P150" s="131">
        <f t="shared" ref="P150" si="221">O150/O$145</f>
        <v>0</v>
      </c>
      <c r="Q150" s="18">
        <f>BTC!Q150+'Gulf Mall'!Q150</f>
        <v>0</v>
      </c>
      <c r="R150" s="131">
        <f t="shared" ref="R150" si="222">Q150/Q$145</f>
        <v>0</v>
      </c>
      <c r="S150" s="18">
        <f>BTC!S150+'Gulf Mall'!S150</f>
        <v>0</v>
      </c>
      <c r="T150" s="131">
        <f t="shared" ref="T150" si="223">S150/S$145</f>
        <v>0</v>
      </c>
      <c r="U150" s="18">
        <f>BTC!U150+'Gulf Mall'!U150</f>
        <v>0</v>
      </c>
      <c r="V150" s="131">
        <f t="shared" ref="V150" si="224">U150/U$145</f>
        <v>0</v>
      </c>
      <c r="W150" s="18">
        <f>BTC!W150+'Gulf Mall'!W150</f>
        <v>0</v>
      </c>
      <c r="X150" s="131">
        <f t="shared" ref="X150" si="225">W150/W$145</f>
        <v>0</v>
      </c>
      <c r="Y150" s="18">
        <f>BTC!Y150+'Gulf Mall'!Y150</f>
        <v>0</v>
      </c>
      <c r="Z150" s="131">
        <f t="shared" ref="Z150" si="226">Y150/Y$145</f>
        <v>0</v>
      </c>
      <c r="AA150" s="101">
        <f t="shared" ref="AA150" si="227">C150+E150+G150+I150+K150+M150+O150+Q150+S150+U150+W150+Y150</f>
        <v>0</v>
      </c>
      <c r="AB150" s="131">
        <f t="shared" ref="AB150" si="228">AA150/AA$145</f>
        <v>0</v>
      </c>
      <c r="AC150" s="117">
        <f t="shared" si="214"/>
        <v>0</v>
      </c>
      <c r="AD150" s="131">
        <f t="shared" ref="AD150" si="229">AC150/AC$145</f>
        <v>0</v>
      </c>
      <c r="AE150" s="44">
        <f t="shared" ref="AE150:AE152" si="230">C150+E150+G150+I150+K150+M150+O150+Q150+S150+U150+W150+Y150</f>
        <v>0</v>
      </c>
      <c r="AF150" s="21">
        <f t="shared" ref="AF150:AF152" si="231">AA150-AE150</f>
        <v>0</v>
      </c>
      <c r="AW150" s="44"/>
      <c r="AX150" s="44"/>
    </row>
    <row r="151" spans="1:50" ht="15.75" thickTop="1">
      <c r="A151" s="1"/>
      <c r="B151" s="46"/>
      <c r="C151" s="21">
        <f>BTC!C151+'Gulf Mall'!C151</f>
        <v>0</v>
      </c>
      <c r="D151" s="50"/>
      <c r="E151" s="21">
        <f>BTC!E151+'Gulf Mall'!E151</f>
        <v>0</v>
      </c>
      <c r="F151" s="50"/>
      <c r="G151" s="21">
        <f>BTC!G151+'Gulf Mall'!G151</f>
        <v>0</v>
      </c>
      <c r="H151" s="50"/>
      <c r="I151" s="21">
        <f>BTC!I151+'Gulf Mall'!I151</f>
        <v>0</v>
      </c>
      <c r="J151" s="50"/>
      <c r="K151" s="21">
        <f>BTC!K151+'Gulf Mall'!K151</f>
        <v>0</v>
      </c>
      <c r="L151" s="50"/>
      <c r="M151" s="21">
        <f>BTC!M151+'Gulf Mall'!M151</f>
        <v>0</v>
      </c>
      <c r="N151" s="50"/>
      <c r="O151" s="21">
        <f>BTC!O151+'Gulf Mall'!O151</f>
        <v>0</v>
      </c>
      <c r="P151" s="50"/>
      <c r="Q151" s="21">
        <f>BTC!Q151+'Gulf Mall'!Q151</f>
        <v>0</v>
      </c>
      <c r="R151" s="50"/>
      <c r="S151" s="21">
        <f>BTC!S151+'Gulf Mall'!S151</f>
        <v>0</v>
      </c>
      <c r="T151" s="50"/>
      <c r="U151" s="21">
        <f>BTC!U151+'Gulf Mall'!U151</f>
        <v>0</v>
      </c>
      <c r="V151" s="50"/>
      <c r="W151" s="21">
        <f>BTC!W151+'Gulf Mall'!W151</f>
        <v>0</v>
      </c>
      <c r="X151" s="50"/>
      <c r="Y151" s="21">
        <f>BTC!Y151+'Gulf Mall'!Y151</f>
        <v>0</v>
      </c>
      <c r="Z151" s="50"/>
      <c r="AA151" s="58"/>
      <c r="AB151" s="72"/>
      <c r="AC151" s="66">
        <f t="shared" si="214"/>
        <v>0</v>
      </c>
      <c r="AD151" s="76"/>
      <c r="AE151" s="44">
        <f t="shared" si="230"/>
        <v>0</v>
      </c>
      <c r="AF151" s="21">
        <f t="shared" si="231"/>
        <v>0</v>
      </c>
      <c r="AW151" s="44"/>
      <c r="AX151" s="44"/>
    </row>
    <row r="152" spans="1:50" ht="15.75" thickBot="1">
      <c r="A152" s="90"/>
      <c r="B152" s="93" t="s">
        <v>148</v>
      </c>
      <c r="C152" s="94">
        <f>BTC!C152+'Gulf Mall'!C152</f>
        <v>156.66471986297984</v>
      </c>
      <c r="D152" s="95">
        <f>C152/C145</f>
        <v>-1</v>
      </c>
      <c r="E152" s="94">
        <f>BTC!E152+'Gulf Mall'!E152</f>
        <v>156.66471986297984</v>
      </c>
      <c r="F152" s="95">
        <f t="shared" ref="F152" si="232">E152/E145</f>
        <v>-1</v>
      </c>
      <c r="G152" s="94">
        <f>BTC!G152+'Gulf Mall'!G152</f>
        <v>156.66471986297984</v>
      </c>
      <c r="H152" s="95">
        <f t="shared" ref="H152" si="233">G152/G145</f>
        <v>-1</v>
      </c>
      <c r="I152" s="94">
        <f>BTC!I152+'Gulf Mall'!I152</f>
        <v>156.66471986297984</v>
      </c>
      <c r="J152" s="95">
        <f t="shared" ref="J152" si="234">I152/I145</f>
        <v>-1</v>
      </c>
      <c r="K152" s="94">
        <f>BTC!K152+'Gulf Mall'!K152</f>
        <v>156.66471986297984</v>
      </c>
      <c r="L152" s="95">
        <f t="shared" ref="L152" si="235">K152/K145</f>
        <v>-1</v>
      </c>
      <c r="M152" s="94">
        <f>BTC!M152+'Gulf Mall'!M152</f>
        <v>-3128.3352801370202</v>
      </c>
      <c r="N152" s="95">
        <f t="shared" ref="N152" si="236">M152/M145</f>
        <v>-1</v>
      </c>
      <c r="O152" s="94">
        <f>BTC!O152+'Gulf Mall'!O152</f>
        <v>156.66471986297984</v>
      </c>
      <c r="P152" s="95">
        <f t="shared" ref="P152" si="237">O152/O145</f>
        <v>-1</v>
      </c>
      <c r="Q152" s="94">
        <f>BTC!Q152+'Gulf Mall'!Q152</f>
        <v>156.66471986297984</v>
      </c>
      <c r="R152" s="95">
        <f t="shared" ref="R152" si="238">Q152/Q145</f>
        <v>-1</v>
      </c>
      <c r="S152" s="94">
        <f>BTC!S152+'Gulf Mall'!S152</f>
        <v>156.66471986297984</v>
      </c>
      <c r="T152" s="95">
        <f t="shared" ref="T152" si="239">S152/S145</f>
        <v>-1</v>
      </c>
      <c r="U152" s="94">
        <f>BTC!U152+'Gulf Mall'!U152</f>
        <v>156.66471986297984</v>
      </c>
      <c r="V152" s="95">
        <f t="shared" ref="V152" si="240">U152/U145</f>
        <v>-1</v>
      </c>
      <c r="W152" s="94">
        <f>BTC!W152+'Gulf Mall'!W152</f>
        <v>156.66471986297984</v>
      </c>
      <c r="X152" s="95">
        <f t="shared" ref="X152" si="241">W152/W145</f>
        <v>-1</v>
      </c>
      <c r="Y152" s="94">
        <f>BTC!Y152+'Gulf Mall'!Y152</f>
        <v>156.66471986297984</v>
      </c>
      <c r="Z152" s="95">
        <f t="shared" ref="Z152:AD152" si="242">Y152/Y145</f>
        <v>-1</v>
      </c>
      <c r="AA152" s="101">
        <f t="shared" ref="AA152" si="243">C152+E152+G152+I152+K152+M152+O152+Q152+S152+U152+W152+Y152</f>
        <v>-1405.023361644242</v>
      </c>
      <c r="AB152" s="95">
        <f t="shared" si="242"/>
        <v>-1.0000000000003315</v>
      </c>
      <c r="AC152" s="117">
        <f t="shared" si="214"/>
        <v>-117.08528013702016</v>
      </c>
      <c r="AD152" s="95">
        <f t="shared" si="242"/>
        <v>-1.0000000000003315</v>
      </c>
      <c r="AE152" s="44">
        <f t="shared" si="230"/>
        <v>-1405.023361644242</v>
      </c>
      <c r="AF152" s="21">
        <f t="shared" si="231"/>
        <v>0</v>
      </c>
      <c r="AW152" s="44"/>
      <c r="AX152" s="44"/>
    </row>
    <row r="153" spans="1:50" ht="15.75" thickTop="1">
      <c r="A153" s="15"/>
      <c r="B153" s="15"/>
      <c r="C153" s="20">
        <f>C152</f>
        <v>156.66471986297984</v>
      </c>
      <c r="D153" s="91"/>
      <c r="E153" s="20">
        <f>C153+E152</f>
        <v>313.32943972595967</v>
      </c>
      <c r="F153" s="91"/>
      <c r="G153" s="20">
        <f>G152+E153</f>
        <v>469.99415958893951</v>
      </c>
      <c r="H153" s="91"/>
      <c r="I153" s="20">
        <f>I152+G153</f>
        <v>626.65887945191935</v>
      </c>
      <c r="J153" s="91"/>
      <c r="K153" s="20">
        <f>K152+I153</f>
        <v>783.32359931489918</v>
      </c>
      <c r="L153" s="91"/>
      <c r="M153" s="20">
        <f>M152+K153</f>
        <v>-2345.011680822121</v>
      </c>
      <c r="N153" s="91"/>
      <c r="O153" s="20">
        <f>O152+M153</f>
        <v>-2188.3469609591411</v>
      </c>
      <c r="P153" s="91"/>
      <c r="Q153" s="20">
        <f>Q152+O153</f>
        <v>-2031.6822410961613</v>
      </c>
      <c r="R153" s="91"/>
      <c r="S153" s="20">
        <f>S152+Q153</f>
        <v>-1875.0175212331815</v>
      </c>
      <c r="T153" s="91"/>
      <c r="U153" s="20">
        <f>U152+S153</f>
        <v>-1718.3528013702016</v>
      </c>
      <c r="V153" s="91"/>
      <c r="W153" s="20">
        <f>W152+U153</f>
        <v>-1561.6880815072218</v>
      </c>
      <c r="X153" s="91"/>
      <c r="Y153" s="20">
        <f>Y152+W153</f>
        <v>-1405.023361644242</v>
      </c>
      <c r="Z153" s="91"/>
      <c r="AA153" s="85"/>
      <c r="AB153" s="91"/>
      <c r="AC153" s="85"/>
      <c r="AD153" s="91"/>
      <c r="AE153" s="1"/>
      <c r="AF153" s="21"/>
    </row>
    <row r="154" spans="1:50">
      <c r="A154" s="15"/>
      <c r="B154" s="15"/>
      <c r="D154" s="91"/>
      <c r="F154" s="91"/>
      <c r="H154" s="91"/>
      <c r="J154" s="91"/>
      <c r="L154" s="91"/>
      <c r="N154" s="91"/>
      <c r="P154" s="91"/>
      <c r="R154" s="91"/>
      <c r="T154" s="91"/>
      <c r="V154" s="91"/>
      <c r="X154" s="91"/>
      <c r="Z154" s="91"/>
      <c r="AA154" s="85">
        <f>BTC!AA152+'Gulf Mall'!AA152</f>
        <v>-1405.023361644242</v>
      </c>
      <c r="AB154" s="91"/>
      <c r="AC154" s="85"/>
      <c r="AD154" s="91"/>
      <c r="AE154" s="1"/>
      <c r="AF154" s="21"/>
    </row>
    <row r="155" spans="1:50">
      <c r="A155" s="15"/>
      <c r="B155" s="15"/>
      <c r="D155" s="91"/>
      <c r="F155" s="91"/>
      <c r="H155" s="91"/>
      <c r="J155" s="91"/>
      <c r="L155" s="91"/>
      <c r="N155" s="91"/>
      <c r="P155" s="91"/>
      <c r="R155" s="91"/>
      <c r="T155" s="91"/>
      <c r="V155" s="91"/>
      <c r="X155" s="91"/>
      <c r="Z155" s="91"/>
      <c r="AA155" s="267"/>
      <c r="AB155" s="91"/>
      <c r="AC155" s="85"/>
      <c r="AD155" s="91"/>
      <c r="AE155" s="1"/>
      <c r="AF155" s="21"/>
    </row>
    <row r="156" spans="1:50">
      <c r="AA156" s="264"/>
    </row>
    <row r="157" spans="1:50" hidden="1">
      <c r="Y157" s="336" t="s">
        <v>212</v>
      </c>
      <c r="Z157" s="336"/>
      <c r="AA157" s="336"/>
      <c r="AB157" s="336"/>
      <c r="AC157" s="336"/>
    </row>
    <row r="158" spans="1:50" hidden="1">
      <c r="AA158" s="1" t="s">
        <v>133</v>
      </c>
      <c r="AC158" s="84" t="s">
        <v>213</v>
      </c>
    </row>
    <row r="159" spans="1:50" hidden="1">
      <c r="Y159" s="20" t="s">
        <v>214</v>
      </c>
      <c r="AA159" s="21">
        <v>900000</v>
      </c>
      <c r="AC159" s="100">
        <f>AA159*12</f>
        <v>10800000</v>
      </c>
    </row>
    <row r="160" spans="1:50" hidden="1">
      <c r="Y160" s="20" t="s">
        <v>215</v>
      </c>
      <c r="AA160" s="21">
        <v>500000</v>
      </c>
      <c r="AC160" s="100">
        <f>AA160*12</f>
        <v>6000000</v>
      </c>
    </row>
    <row r="161" spans="25:29" hidden="1">
      <c r="Y161" s="20" t="s">
        <v>216</v>
      </c>
      <c r="AA161" s="21">
        <v>1400000</v>
      </c>
      <c r="AC161" s="100">
        <f>AA161*12</f>
        <v>16800000</v>
      </c>
    </row>
    <row r="162" spans="25:29" hidden="1">
      <c r="AA162" s="123">
        <f>SUM(AA159:AA161)</f>
        <v>2800000</v>
      </c>
      <c r="AC162" s="291">
        <f>AA162*12</f>
        <v>33600000</v>
      </c>
    </row>
    <row r="163" spans="25:29" hidden="1">
      <c r="Y163" s="20" t="s">
        <v>217</v>
      </c>
      <c r="AA163" s="45">
        <f>AA162/13</f>
        <v>215384.61538461538</v>
      </c>
      <c r="AC163" s="268">
        <f>AA163*12</f>
        <v>2584615.3846153845</v>
      </c>
    </row>
  </sheetData>
  <mergeCells count="15">
    <mergeCell ref="AA2:AB2"/>
    <mergeCell ref="AC2:AD2"/>
    <mergeCell ref="Y157:AC157"/>
    <mergeCell ref="O2:P2"/>
    <mergeCell ref="Q2:R2"/>
    <mergeCell ref="S2:T2"/>
    <mergeCell ref="U2:V2"/>
    <mergeCell ref="W2:X2"/>
    <mergeCell ref="Y2:Z2"/>
    <mergeCell ref="M2:N2"/>
    <mergeCell ref="C2:D2"/>
    <mergeCell ref="E2:F2"/>
    <mergeCell ref="G2:H2"/>
    <mergeCell ref="I2:J2"/>
    <mergeCell ref="K2:L2"/>
  </mergeCells>
  <printOptions horizontalCentered="1" gridLines="1"/>
  <pageMargins left="0" right="0" top="1" bottom="0.75" header="0.3" footer="0.3"/>
  <pageSetup paperSize="8" scale="55" fitToWidth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AX165"/>
  <sheetViews>
    <sheetView tabSelected="1" zoomScale="85" zoomScaleNormal="85" workbookViewId="0">
      <pane xSplit="2" ySplit="3" topLeftCell="C62" activePane="bottomRight" state="frozen"/>
      <selection pane="topRight" activeCell="C1" sqref="C1"/>
      <selection pane="bottomLeft" activeCell="A4" sqref="A4"/>
      <selection pane="bottomRight" activeCell="H81" sqref="H81"/>
    </sheetView>
  </sheetViews>
  <sheetFormatPr defaultColWidth="9.140625" defaultRowHeight="15"/>
  <cols>
    <col min="1" max="1" width="6.42578125" style="84" customWidth="1"/>
    <col min="2" max="2" width="34.42578125" style="84" bestFit="1" customWidth="1"/>
    <col min="3" max="3" width="12.28515625" style="20" bestFit="1" customWidth="1"/>
    <col min="4" max="4" width="10.85546875" style="88" bestFit="1" customWidth="1"/>
    <col min="5" max="5" width="12.28515625" style="20" bestFit="1" customWidth="1"/>
    <col min="6" max="6" width="11.28515625" style="88" bestFit="1" customWidth="1"/>
    <col min="7" max="7" width="12.28515625" style="20" bestFit="1" customWidth="1"/>
    <col min="8" max="8" width="12.5703125" style="88" customWidth="1"/>
    <col min="9" max="9" width="12.28515625" style="20" bestFit="1" customWidth="1"/>
    <col min="10" max="10" width="12.85546875" style="88" bestFit="1" customWidth="1"/>
    <col min="11" max="11" width="12.28515625" style="20" bestFit="1" customWidth="1"/>
    <col min="12" max="12" width="10.85546875" style="88" bestFit="1" customWidth="1"/>
    <col min="13" max="13" width="12.28515625" style="20" bestFit="1" customWidth="1"/>
    <col min="14" max="14" width="9.85546875" style="88" bestFit="1" customWidth="1"/>
    <col min="15" max="15" width="12.28515625" style="20" bestFit="1" customWidth="1"/>
    <col min="16" max="16" width="9.85546875" style="88" bestFit="1" customWidth="1"/>
    <col min="17" max="17" width="12.28515625" style="20" bestFit="1" customWidth="1"/>
    <col min="18" max="18" width="9.85546875" style="88" bestFit="1" customWidth="1"/>
    <col min="19" max="19" width="12.28515625" style="20" bestFit="1" customWidth="1"/>
    <col min="20" max="20" width="9.85546875" style="88" bestFit="1" customWidth="1"/>
    <col min="21" max="21" width="12.28515625" style="20" bestFit="1" customWidth="1"/>
    <col min="22" max="22" width="9.85546875" style="88" bestFit="1" customWidth="1"/>
    <col min="23" max="23" width="12.28515625" style="20" bestFit="1" customWidth="1"/>
    <col min="24" max="24" width="9.85546875" style="88" bestFit="1" customWidth="1"/>
    <col min="25" max="25" width="12.28515625" style="20" bestFit="1" customWidth="1"/>
    <col min="26" max="26" width="9.85546875" style="88" bestFit="1" customWidth="1"/>
    <col min="27" max="27" width="14" style="84" bestFit="1" customWidth="1"/>
    <col min="28" max="28" width="9.85546875" style="88" bestFit="1" customWidth="1"/>
    <col min="29" max="29" width="11.28515625" style="84" bestFit="1" customWidth="1"/>
    <col min="30" max="30" width="9.85546875" style="88" bestFit="1" customWidth="1"/>
    <col min="31" max="31" width="14" style="86" hidden="1" customWidth="1"/>
    <col min="32" max="32" width="15.28515625" style="87" hidden="1" customWidth="1"/>
    <col min="33" max="33" width="11.42578125" style="111" hidden="1" customWidth="1"/>
    <col min="34" max="34" width="46.28515625" style="1" hidden="1" customWidth="1"/>
    <col min="35" max="35" width="9.5703125" style="1" customWidth="1"/>
    <col min="36" max="36" width="5.140625" style="1" bestFit="1" customWidth="1"/>
    <col min="37" max="37" width="6.42578125" style="1" customWidth="1"/>
    <col min="38" max="48" width="9.140625" style="86" customWidth="1"/>
    <col min="49" max="49" width="15" style="86" customWidth="1"/>
    <col min="50" max="50" width="15" style="86" bestFit="1" customWidth="1"/>
    <col min="51" max="16384" width="9.140625" style="1"/>
  </cols>
  <sheetData>
    <row r="1" spans="1:50">
      <c r="A1" s="322" t="s">
        <v>240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1"/>
      <c r="AF1" s="21"/>
      <c r="AG1" s="265"/>
      <c r="AH1" s="265"/>
      <c r="AI1" s="304"/>
      <c r="AJ1" s="304"/>
      <c r="AK1" s="304"/>
      <c r="AL1" s="304"/>
      <c r="AM1" s="304"/>
      <c r="AN1" s="304"/>
      <c r="AO1" s="304"/>
    </row>
    <row r="2" spans="1:50" s="86" customFormat="1">
      <c r="A2" s="22"/>
      <c r="B2" s="22"/>
      <c r="C2" s="330" t="s">
        <v>64</v>
      </c>
      <c r="D2" s="332"/>
      <c r="E2" s="333" t="s">
        <v>65</v>
      </c>
      <c r="F2" s="333"/>
      <c r="G2" s="330" t="s">
        <v>81</v>
      </c>
      <c r="H2" s="332"/>
      <c r="I2" s="330" t="s">
        <v>82</v>
      </c>
      <c r="J2" s="332"/>
      <c r="K2" s="330" t="s">
        <v>83</v>
      </c>
      <c r="L2" s="332"/>
      <c r="M2" s="330" t="s">
        <v>84</v>
      </c>
      <c r="N2" s="331"/>
      <c r="O2" s="330" t="s">
        <v>85</v>
      </c>
      <c r="P2" s="332"/>
      <c r="Q2" s="330" t="s">
        <v>86</v>
      </c>
      <c r="R2" s="332"/>
      <c r="S2" s="333" t="s">
        <v>87</v>
      </c>
      <c r="T2" s="333"/>
      <c r="U2" s="330" t="s">
        <v>112</v>
      </c>
      <c r="V2" s="332"/>
      <c r="W2" s="330" t="s">
        <v>113</v>
      </c>
      <c r="X2" s="332"/>
      <c r="Y2" s="333" t="s">
        <v>114</v>
      </c>
      <c r="Z2" s="333"/>
      <c r="AA2" s="334" t="s">
        <v>109</v>
      </c>
      <c r="AB2" s="334"/>
      <c r="AC2" s="335" t="s">
        <v>110</v>
      </c>
      <c r="AD2" s="335"/>
      <c r="AE2" s="262"/>
      <c r="AF2" s="263"/>
      <c r="AG2" s="111"/>
      <c r="AH2" s="1"/>
    </row>
    <row r="3" spans="1:50" s="86" customFormat="1" ht="15.75" thickBot="1">
      <c r="A3" s="27"/>
      <c r="B3" s="9" t="s">
        <v>69</v>
      </c>
      <c r="C3" s="29" t="s">
        <v>94</v>
      </c>
      <c r="D3" s="48" t="s">
        <v>80</v>
      </c>
      <c r="E3" s="29" t="s">
        <v>94</v>
      </c>
      <c r="F3" s="48" t="s">
        <v>80</v>
      </c>
      <c r="G3" s="29" t="s">
        <v>94</v>
      </c>
      <c r="H3" s="48" t="s">
        <v>80</v>
      </c>
      <c r="I3" s="29" t="s">
        <v>94</v>
      </c>
      <c r="J3" s="48" t="s">
        <v>80</v>
      </c>
      <c r="K3" s="29" t="s">
        <v>94</v>
      </c>
      <c r="L3" s="48" t="s">
        <v>80</v>
      </c>
      <c r="M3" s="29" t="s">
        <v>94</v>
      </c>
      <c r="N3" s="48" t="s">
        <v>80</v>
      </c>
      <c r="O3" s="29" t="s">
        <v>94</v>
      </c>
      <c r="P3" s="48" t="s">
        <v>80</v>
      </c>
      <c r="Q3" s="29" t="s">
        <v>94</v>
      </c>
      <c r="R3" s="48" t="s">
        <v>80</v>
      </c>
      <c r="S3" s="29" t="s">
        <v>94</v>
      </c>
      <c r="T3" s="48" t="s">
        <v>80</v>
      </c>
      <c r="U3" s="29" t="s">
        <v>94</v>
      </c>
      <c r="V3" s="48" t="s">
        <v>80</v>
      </c>
      <c r="W3" s="29" t="s">
        <v>94</v>
      </c>
      <c r="X3" s="48" t="s">
        <v>80</v>
      </c>
      <c r="Y3" s="29" t="s">
        <v>94</v>
      </c>
      <c r="Z3" s="48" t="s">
        <v>80</v>
      </c>
      <c r="AA3" s="57" t="s">
        <v>95</v>
      </c>
      <c r="AB3" s="80" t="s">
        <v>80</v>
      </c>
      <c r="AC3" s="65" t="s">
        <v>95</v>
      </c>
      <c r="AD3" s="75" t="s">
        <v>80</v>
      </c>
      <c r="AE3" s="1"/>
      <c r="AF3" s="21"/>
      <c r="AG3" s="119" t="s">
        <v>218</v>
      </c>
      <c r="AH3" s="118" t="s">
        <v>145</v>
      </c>
    </row>
    <row r="4" spans="1:50">
      <c r="A4" s="1"/>
      <c r="B4" s="1"/>
      <c r="C4" s="16"/>
      <c r="D4" s="49"/>
      <c r="E4" s="16"/>
      <c r="F4" s="49"/>
      <c r="G4" s="16"/>
      <c r="H4" s="49"/>
      <c r="I4" s="16"/>
      <c r="J4" s="49"/>
      <c r="K4" s="16"/>
      <c r="L4" s="49"/>
      <c r="M4" s="16"/>
      <c r="N4" s="49"/>
      <c r="O4" s="16"/>
      <c r="P4" s="49"/>
      <c r="Q4" s="16"/>
      <c r="R4" s="49"/>
      <c r="S4" s="16"/>
      <c r="T4" s="49"/>
      <c r="U4" s="16"/>
      <c r="V4" s="49"/>
      <c r="W4" s="16"/>
      <c r="X4" s="49"/>
      <c r="Y4" s="16"/>
      <c r="Z4" s="49"/>
      <c r="AA4" s="58"/>
      <c r="AB4" s="72"/>
      <c r="AC4" s="66"/>
      <c r="AD4" s="76"/>
      <c r="AE4" s="1"/>
      <c r="AF4" s="21"/>
      <c r="AW4" s="99"/>
      <c r="AX4" s="99"/>
    </row>
    <row r="5" spans="1:50">
      <c r="A5" s="6">
        <v>5004</v>
      </c>
      <c r="B5" s="13" t="s">
        <v>71</v>
      </c>
      <c r="C5" s="19"/>
      <c r="D5" s="28"/>
      <c r="E5" s="19"/>
      <c r="F5" s="28"/>
      <c r="G5" s="17"/>
      <c r="H5" s="28"/>
      <c r="I5" s="17"/>
      <c r="J5" s="28"/>
      <c r="K5" s="19"/>
      <c r="L5" s="28"/>
      <c r="M5" s="19"/>
      <c r="N5" s="28"/>
      <c r="O5" s="19"/>
      <c r="P5" s="28"/>
      <c r="Q5" s="19"/>
      <c r="R5" s="28"/>
      <c r="S5" s="19"/>
      <c r="T5" s="28"/>
      <c r="U5" s="19"/>
      <c r="V5" s="28"/>
      <c r="W5" s="19"/>
      <c r="X5" s="28"/>
      <c r="Y5" s="19"/>
      <c r="Z5" s="28"/>
      <c r="AA5" s="59">
        <f>C5+E5+G5+I5+K5+M5+O5+Q5+S5+U5+W5+Y5</f>
        <v>0</v>
      </c>
      <c r="AB5" s="60"/>
      <c r="AC5" s="67">
        <f>AA5/12</f>
        <v>0</v>
      </c>
      <c r="AD5" s="68"/>
      <c r="AE5" s="44">
        <f>C5+E5+G5+I5+K5+M5+O5+Q5+S5+U5+W5+Y5</f>
        <v>0</v>
      </c>
      <c r="AF5" s="21">
        <f>AA5-AE5</f>
        <v>0</v>
      </c>
      <c r="AG5" s="112"/>
      <c r="AW5" s="99"/>
      <c r="AX5" s="99"/>
    </row>
    <row r="6" spans="1:50">
      <c r="A6" s="1">
        <v>5005</v>
      </c>
      <c r="B6" s="1" t="s">
        <v>67</v>
      </c>
      <c r="C6" s="19"/>
      <c r="D6" s="28"/>
      <c r="E6" s="16"/>
      <c r="F6" s="28"/>
      <c r="G6" s="16"/>
      <c r="H6" s="28"/>
      <c r="I6" s="16"/>
      <c r="J6" s="49"/>
      <c r="K6" s="16"/>
      <c r="L6" s="49"/>
      <c r="M6" s="16"/>
      <c r="N6" s="49"/>
      <c r="O6" s="19"/>
      <c r="P6" s="28"/>
      <c r="Q6" s="19"/>
      <c r="R6" s="28"/>
      <c r="S6" s="16"/>
      <c r="T6" s="28"/>
      <c r="U6" s="19"/>
      <c r="V6" s="28"/>
      <c r="W6" s="19"/>
      <c r="X6" s="28"/>
      <c r="Y6" s="16"/>
      <c r="Z6" s="28"/>
      <c r="AA6" s="59">
        <f t="shared" ref="AA6:AA11" si="0">C6+E6+G6+I6+K6+M6+O6+Q6+S6+U6+W6+Y6</f>
        <v>0</v>
      </c>
      <c r="AB6" s="60"/>
      <c r="AC6" s="67">
        <f t="shared" ref="AC6:AC68" si="1">AA6/12</f>
        <v>0</v>
      </c>
      <c r="AD6" s="68"/>
      <c r="AE6" s="44">
        <f t="shared" ref="AE6:AE69" si="2">C6+E6+G6+I6+K6+M6+O6+Q6+S6+U6+W6+Y6</f>
        <v>0</v>
      </c>
      <c r="AF6" s="21">
        <f t="shared" ref="AF6:AF69" si="3">AA6-AE6</f>
        <v>0</v>
      </c>
      <c r="AW6" s="99"/>
      <c r="AX6" s="99"/>
    </row>
    <row r="7" spans="1:50">
      <c r="A7" s="11">
        <v>5051</v>
      </c>
      <c r="B7" s="12" t="s">
        <v>74</v>
      </c>
      <c r="C7" s="19"/>
      <c r="D7" s="28"/>
      <c r="E7" s="19"/>
      <c r="F7" s="28"/>
      <c r="G7" s="17"/>
      <c r="H7" s="28"/>
      <c r="I7" s="17"/>
      <c r="J7" s="28"/>
      <c r="K7" s="19"/>
      <c r="L7" s="28"/>
      <c r="M7" s="17"/>
      <c r="N7" s="28"/>
      <c r="O7" s="19"/>
      <c r="P7" s="28"/>
      <c r="Q7" s="19"/>
      <c r="R7" s="28"/>
      <c r="S7" s="19"/>
      <c r="T7" s="28"/>
      <c r="U7" s="19"/>
      <c r="V7" s="28"/>
      <c r="W7" s="19"/>
      <c r="X7" s="28"/>
      <c r="Y7" s="19"/>
      <c r="Z7" s="28"/>
      <c r="AA7" s="59">
        <f t="shared" si="0"/>
        <v>0</v>
      </c>
      <c r="AB7" s="60"/>
      <c r="AC7" s="67">
        <f t="shared" si="1"/>
        <v>0</v>
      </c>
      <c r="AD7" s="68"/>
      <c r="AE7" s="44">
        <f t="shared" si="2"/>
        <v>0</v>
      </c>
      <c r="AF7" s="21">
        <f t="shared" si="3"/>
        <v>0</v>
      </c>
      <c r="AW7" s="99"/>
      <c r="AX7" s="99"/>
    </row>
    <row r="8" spans="1:50">
      <c r="A8" s="1">
        <v>5052</v>
      </c>
      <c r="B8" s="1" t="s">
        <v>90</v>
      </c>
      <c r="C8" s="19"/>
      <c r="D8" s="28"/>
      <c r="E8" s="16"/>
      <c r="F8" s="28"/>
      <c r="G8" s="16"/>
      <c r="H8" s="28"/>
      <c r="I8" s="16"/>
      <c r="J8" s="28"/>
      <c r="K8" s="16"/>
      <c r="L8" s="28"/>
      <c r="M8" s="16"/>
      <c r="N8" s="28"/>
      <c r="O8" s="16"/>
      <c r="P8" s="28"/>
      <c r="Q8" s="16"/>
      <c r="R8" s="28"/>
      <c r="S8" s="16"/>
      <c r="T8" s="28"/>
      <c r="U8" s="16"/>
      <c r="V8" s="28"/>
      <c r="W8" s="16"/>
      <c r="X8" s="28"/>
      <c r="Y8" s="16"/>
      <c r="Z8" s="28"/>
      <c r="AA8" s="59">
        <f t="shared" si="0"/>
        <v>0</v>
      </c>
      <c r="AB8" s="60"/>
      <c r="AC8" s="67">
        <f t="shared" si="1"/>
        <v>0</v>
      </c>
      <c r="AD8" s="68"/>
      <c r="AE8" s="44">
        <f t="shared" si="2"/>
        <v>0</v>
      </c>
      <c r="AF8" s="21">
        <f t="shared" si="3"/>
        <v>0</v>
      </c>
      <c r="AW8" s="99"/>
      <c r="AX8" s="99"/>
    </row>
    <row r="9" spans="1:50">
      <c r="A9" s="1">
        <v>5101</v>
      </c>
      <c r="B9" s="1" t="s">
        <v>46</v>
      </c>
      <c r="C9" s="19"/>
      <c r="D9" s="28"/>
      <c r="E9" s="16"/>
      <c r="F9" s="28"/>
      <c r="G9" s="16"/>
      <c r="H9" s="28"/>
      <c r="I9" s="16"/>
      <c r="J9" s="28"/>
      <c r="K9" s="16"/>
      <c r="L9" s="28"/>
      <c r="M9" s="16"/>
      <c r="N9" s="28"/>
      <c r="O9" s="16"/>
      <c r="P9" s="28"/>
      <c r="Q9" s="16"/>
      <c r="R9" s="28"/>
      <c r="S9" s="16"/>
      <c r="T9" s="28"/>
      <c r="U9" s="16"/>
      <c r="V9" s="28"/>
      <c r="W9" s="16"/>
      <c r="X9" s="28"/>
      <c r="Y9" s="16"/>
      <c r="Z9" s="28"/>
      <c r="AA9" s="59">
        <f t="shared" si="0"/>
        <v>0</v>
      </c>
      <c r="AB9" s="60"/>
      <c r="AC9" s="67">
        <f t="shared" si="1"/>
        <v>0</v>
      </c>
      <c r="AD9" s="68"/>
      <c r="AE9" s="44">
        <f t="shared" si="2"/>
        <v>0</v>
      </c>
      <c r="AF9" s="21">
        <f t="shared" si="3"/>
        <v>0</v>
      </c>
      <c r="AW9" s="99"/>
      <c r="AX9" s="99"/>
    </row>
    <row r="10" spans="1:50">
      <c r="A10" s="1">
        <v>5102</v>
      </c>
      <c r="B10" s="1" t="s">
        <v>159</v>
      </c>
      <c r="C10" s="19"/>
      <c r="D10" s="28"/>
      <c r="E10" s="16"/>
      <c r="F10" s="28"/>
      <c r="G10" s="16"/>
      <c r="H10" s="28"/>
      <c r="I10" s="16"/>
      <c r="J10" s="28"/>
      <c r="K10" s="16"/>
      <c r="L10" s="28"/>
      <c r="M10" s="16"/>
      <c r="N10" s="28"/>
      <c r="O10" s="16"/>
      <c r="P10" s="28"/>
      <c r="Q10" s="16"/>
      <c r="R10" s="28"/>
      <c r="S10" s="16"/>
      <c r="T10" s="28"/>
      <c r="U10" s="16"/>
      <c r="V10" s="28"/>
      <c r="W10" s="16"/>
      <c r="X10" s="28"/>
      <c r="Y10" s="16"/>
      <c r="Z10" s="28"/>
      <c r="AA10" s="59">
        <f t="shared" si="0"/>
        <v>0</v>
      </c>
      <c r="AB10" s="60"/>
      <c r="AC10" s="67">
        <f t="shared" si="1"/>
        <v>0</v>
      </c>
      <c r="AD10" s="68"/>
      <c r="AE10" s="44">
        <f t="shared" si="2"/>
        <v>0</v>
      </c>
      <c r="AF10" s="21">
        <f t="shared" si="3"/>
        <v>0</v>
      </c>
      <c r="AW10" s="99"/>
      <c r="AX10" s="99"/>
    </row>
    <row r="11" spans="1:50">
      <c r="A11" s="1">
        <v>5103</v>
      </c>
      <c r="B11" s="1" t="s">
        <v>63</v>
      </c>
      <c r="C11" s="16"/>
      <c r="D11" s="28"/>
      <c r="E11" s="17"/>
      <c r="F11" s="28"/>
      <c r="G11" s="16"/>
      <c r="H11" s="28"/>
      <c r="I11" s="16"/>
      <c r="J11" s="28"/>
      <c r="K11" s="16"/>
      <c r="L11" s="28"/>
      <c r="M11" s="16"/>
      <c r="N11" s="28"/>
      <c r="O11" s="16"/>
      <c r="P11" s="28"/>
      <c r="Q11" s="16"/>
      <c r="R11" s="28"/>
      <c r="S11" s="16"/>
      <c r="T11" s="28"/>
      <c r="U11" s="16"/>
      <c r="V11" s="28"/>
      <c r="W11" s="16"/>
      <c r="X11" s="28"/>
      <c r="Y11" s="16"/>
      <c r="Z11" s="28"/>
      <c r="AA11" s="59">
        <f t="shared" si="0"/>
        <v>0</v>
      </c>
      <c r="AB11" s="60"/>
      <c r="AC11" s="67">
        <f t="shared" si="1"/>
        <v>0</v>
      </c>
      <c r="AD11" s="68"/>
      <c r="AE11" s="44">
        <f t="shared" si="2"/>
        <v>0</v>
      </c>
      <c r="AF11" s="21">
        <f t="shared" si="3"/>
        <v>0</v>
      </c>
      <c r="AW11" s="99"/>
      <c r="AX11" s="99"/>
    </row>
    <row r="12" spans="1:50" ht="15.75" thickBot="1">
      <c r="A12" s="30">
        <v>5149</v>
      </c>
      <c r="B12" s="30" t="s">
        <v>66</v>
      </c>
      <c r="C12" s="31">
        <f>C5+C6-C7-C8-C9+C11</f>
        <v>0</v>
      </c>
      <c r="D12" s="52">
        <f>C12/C$145</f>
        <v>0</v>
      </c>
      <c r="E12" s="31">
        <f>E5+E6-E7-E8-E9+E11</f>
        <v>0</v>
      </c>
      <c r="F12" s="52">
        <f>E12/E$145</f>
        <v>0</v>
      </c>
      <c r="G12" s="31">
        <f>G5+G6-G7-G8-G9+G11</f>
        <v>0</v>
      </c>
      <c r="H12" s="52">
        <f>G12/G$145</f>
        <v>0</v>
      </c>
      <c r="I12" s="31">
        <f>I5+I6-I7-I8-I9+I11</f>
        <v>0</v>
      </c>
      <c r="J12" s="52">
        <f>I12/I$145</f>
        <v>0</v>
      </c>
      <c r="K12" s="31">
        <f>K5+K6-K7-K8-K9+K11</f>
        <v>0</v>
      </c>
      <c r="L12" s="52">
        <f>K12/K$145</f>
        <v>0</v>
      </c>
      <c r="M12" s="31">
        <f>M5+M6-M7-M8-M9+M11</f>
        <v>0</v>
      </c>
      <c r="N12" s="52">
        <f>M12/M$145</f>
        <v>0</v>
      </c>
      <c r="O12" s="31">
        <f>O5+O6-O7-O8-O9+O11</f>
        <v>0</v>
      </c>
      <c r="P12" s="52">
        <f>O12/O$145</f>
        <v>0</v>
      </c>
      <c r="Q12" s="31">
        <f>Q5+Q6-Q7-Q8-Q9+Q11</f>
        <v>0</v>
      </c>
      <c r="R12" s="52">
        <f>Q12/Q$145</f>
        <v>0</v>
      </c>
      <c r="S12" s="31">
        <f>S5+S6-S7-S8-S9+S11</f>
        <v>0</v>
      </c>
      <c r="T12" s="52">
        <f>S12/S$145</f>
        <v>0</v>
      </c>
      <c r="U12" s="31">
        <f>U5+U6-U7-U8-U9+U11</f>
        <v>0</v>
      </c>
      <c r="V12" s="52">
        <f>U12/U$145</f>
        <v>0</v>
      </c>
      <c r="W12" s="31">
        <f>W5+W6-W7-W8-W9+W11</f>
        <v>0</v>
      </c>
      <c r="X12" s="52">
        <f>W12/W$145</f>
        <v>0</v>
      </c>
      <c r="Y12" s="31">
        <f>Y5+Y6-Y7-Y8-Y9+Y11</f>
        <v>0</v>
      </c>
      <c r="Z12" s="52">
        <f>Y12/Y$145</f>
        <v>0</v>
      </c>
      <c r="AA12" s="61">
        <f>AA5+AA6-AA7-AA8-AA9+AA11</f>
        <v>0</v>
      </c>
      <c r="AB12" s="74">
        <f>AA12/AA$145</f>
        <v>0</v>
      </c>
      <c r="AC12" s="24">
        <f t="shared" si="1"/>
        <v>0</v>
      </c>
      <c r="AD12" s="77">
        <f>AC12/AC$145</f>
        <v>0</v>
      </c>
      <c r="AE12" s="44">
        <f t="shared" si="2"/>
        <v>0</v>
      </c>
      <c r="AF12" s="21">
        <f t="shared" si="3"/>
        <v>0</v>
      </c>
      <c r="AW12" s="99"/>
      <c r="AX12" s="99"/>
    </row>
    <row r="13" spans="1:50" ht="15.75" thickTop="1">
      <c r="A13" s="1">
        <v>5151</v>
      </c>
      <c r="B13" s="1" t="s">
        <v>47</v>
      </c>
      <c r="C13" s="16"/>
      <c r="D13" s="28"/>
      <c r="E13" s="16"/>
      <c r="F13" s="28">
        <f>E13/E$145</f>
        <v>0</v>
      </c>
      <c r="G13" s="16"/>
      <c r="H13" s="28">
        <f>G13/G$145</f>
        <v>0</v>
      </c>
      <c r="I13" s="16"/>
      <c r="J13" s="28">
        <f>I13/I$145</f>
        <v>0</v>
      </c>
      <c r="K13" s="16"/>
      <c r="L13" s="28">
        <f>K13/K$145</f>
        <v>0</v>
      </c>
      <c r="M13" s="16"/>
      <c r="N13" s="28">
        <f>M13/M$145</f>
        <v>0</v>
      </c>
      <c r="O13" s="16"/>
      <c r="P13" s="28">
        <f>O13/O$145</f>
        <v>0</v>
      </c>
      <c r="Q13" s="16"/>
      <c r="R13" s="28">
        <f>Q13/Q$145</f>
        <v>0</v>
      </c>
      <c r="S13" s="16"/>
      <c r="T13" s="28">
        <f>S13/S$145</f>
        <v>0</v>
      </c>
      <c r="U13" s="16"/>
      <c r="V13" s="28">
        <f>U13/U$145</f>
        <v>0</v>
      </c>
      <c r="W13" s="16"/>
      <c r="X13" s="28">
        <f>W13/W$145</f>
        <v>0</v>
      </c>
      <c r="Y13" s="16"/>
      <c r="Z13" s="28">
        <f>Y13/Y$145</f>
        <v>0</v>
      </c>
      <c r="AA13" s="59">
        <f t="shared" ref="AA13:AA14" si="4">C13+E13+G13+I13+K13+M13+O13+Q13+S13+U13+W13+Y13</f>
        <v>0</v>
      </c>
      <c r="AB13" s="60">
        <f>AA13/AA$145</f>
        <v>0</v>
      </c>
      <c r="AC13" s="67">
        <f t="shared" si="1"/>
        <v>0</v>
      </c>
      <c r="AD13" s="68">
        <f>AC13/AC$145</f>
        <v>0</v>
      </c>
      <c r="AE13" s="44">
        <f t="shared" si="2"/>
        <v>0</v>
      </c>
      <c r="AF13" s="21">
        <f t="shared" si="3"/>
        <v>0</v>
      </c>
      <c r="AW13" s="99"/>
      <c r="AX13" s="99"/>
    </row>
    <row r="14" spans="1:50">
      <c r="A14" s="1">
        <v>5152</v>
      </c>
      <c r="B14" s="1" t="s">
        <v>48</v>
      </c>
      <c r="C14" s="16"/>
      <c r="D14" s="28"/>
      <c r="E14" s="16"/>
      <c r="F14" s="28">
        <f>E14/E$145</f>
        <v>0</v>
      </c>
      <c r="G14" s="16"/>
      <c r="H14" s="28">
        <f>G14/G$145</f>
        <v>0</v>
      </c>
      <c r="I14" s="16"/>
      <c r="J14" s="28">
        <f>I14/I$145</f>
        <v>0</v>
      </c>
      <c r="K14" s="16"/>
      <c r="L14" s="28">
        <f>K14/K$145</f>
        <v>0</v>
      </c>
      <c r="M14" s="16"/>
      <c r="N14" s="28">
        <f>M14/M$145</f>
        <v>0</v>
      </c>
      <c r="O14" s="16"/>
      <c r="P14" s="28">
        <f>O14/O$145</f>
        <v>0</v>
      </c>
      <c r="Q14" s="16"/>
      <c r="R14" s="28">
        <f>Q14/Q$145</f>
        <v>0</v>
      </c>
      <c r="S14" s="16"/>
      <c r="T14" s="28">
        <f>S14/S$145</f>
        <v>0</v>
      </c>
      <c r="U14" s="16"/>
      <c r="V14" s="28">
        <f>U14/U$145</f>
        <v>0</v>
      </c>
      <c r="W14" s="16"/>
      <c r="X14" s="28">
        <f>W14/W$145</f>
        <v>0</v>
      </c>
      <c r="Y14" s="16"/>
      <c r="Z14" s="28">
        <f>Y14/Y$145</f>
        <v>0</v>
      </c>
      <c r="AA14" s="59">
        <f t="shared" si="4"/>
        <v>0</v>
      </c>
      <c r="AB14" s="60">
        <f>AA14/AA$145</f>
        <v>0</v>
      </c>
      <c r="AC14" s="67">
        <f t="shared" si="1"/>
        <v>0</v>
      </c>
      <c r="AD14" s="68">
        <f>AC14/AC$145</f>
        <v>0</v>
      </c>
      <c r="AE14" s="44">
        <f t="shared" si="2"/>
        <v>0</v>
      </c>
      <c r="AF14" s="21">
        <f t="shared" si="3"/>
        <v>0</v>
      </c>
      <c r="AW14" s="99"/>
      <c r="AX14" s="99"/>
    </row>
    <row r="15" spans="1:50" ht="15.75" thickBot="1">
      <c r="A15" s="30">
        <v>5198</v>
      </c>
      <c r="B15" s="30" t="s">
        <v>96</v>
      </c>
      <c r="C15" s="32">
        <f>C13+C14</f>
        <v>0</v>
      </c>
      <c r="D15" s="53">
        <f>C15/C$145</f>
        <v>0</v>
      </c>
      <c r="E15" s="32">
        <f>E13+E14</f>
        <v>0</v>
      </c>
      <c r="F15" s="53">
        <f>E15/E$145</f>
        <v>0</v>
      </c>
      <c r="G15" s="32">
        <f>G13+G14</f>
        <v>0</v>
      </c>
      <c r="H15" s="53">
        <f>G15/G$145</f>
        <v>0</v>
      </c>
      <c r="I15" s="32">
        <f>I13+I14</f>
        <v>0</v>
      </c>
      <c r="J15" s="53">
        <f>I15/I$145</f>
        <v>0</v>
      </c>
      <c r="K15" s="32">
        <f>K13+K14</f>
        <v>0</v>
      </c>
      <c r="L15" s="53">
        <f>K15/K$145</f>
        <v>0</v>
      </c>
      <c r="M15" s="32">
        <f>M13+M14</f>
        <v>0</v>
      </c>
      <c r="N15" s="53">
        <f>M15/M$145</f>
        <v>0</v>
      </c>
      <c r="O15" s="32">
        <f>O13+O14</f>
        <v>0</v>
      </c>
      <c r="P15" s="53">
        <f>O15/O$145</f>
        <v>0</v>
      </c>
      <c r="Q15" s="32">
        <f>Q13+Q14</f>
        <v>0</v>
      </c>
      <c r="R15" s="53">
        <f>Q15/Q$145</f>
        <v>0</v>
      </c>
      <c r="S15" s="32">
        <f>S13+S14</f>
        <v>0</v>
      </c>
      <c r="T15" s="53">
        <f>S15/S$145</f>
        <v>0</v>
      </c>
      <c r="U15" s="32">
        <f>U13+U14</f>
        <v>0</v>
      </c>
      <c r="V15" s="53">
        <f>U15/U$145</f>
        <v>0</v>
      </c>
      <c r="W15" s="32">
        <f>W13+W14</f>
        <v>0</v>
      </c>
      <c r="X15" s="53">
        <f>W15/W$145</f>
        <v>0</v>
      </c>
      <c r="Y15" s="32">
        <f>Y13+Y14</f>
        <v>0</v>
      </c>
      <c r="Z15" s="53">
        <f>Y15/Y$145</f>
        <v>0</v>
      </c>
      <c r="AA15" s="61">
        <f>AA13+AA14</f>
        <v>0</v>
      </c>
      <c r="AB15" s="73">
        <f>AA15/AA$145</f>
        <v>0</v>
      </c>
      <c r="AC15" s="24">
        <f t="shared" si="1"/>
        <v>0</v>
      </c>
      <c r="AD15" s="78">
        <f>AC15/AC$145</f>
        <v>0</v>
      </c>
      <c r="AE15" s="44">
        <f t="shared" si="2"/>
        <v>0</v>
      </c>
      <c r="AF15" s="21">
        <f t="shared" si="3"/>
        <v>0</v>
      </c>
      <c r="AW15" s="99"/>
      <c r="AX15" s="99"/>
    </row>
    <row r="16" spans="1:50" ht="16.5" thickTop="1" thickBot="1">
      <c r="A16" s="25">
        <v>5199</v>
      </c>
      <c r="B16" s="25" t="s">
        <v>70</v>
      </c>
      <c r="C16" s="103">
        <f>C12+C15</f>
        <v>0</v>
      </c>
      <c r="D16" s="47">
        <f>C16/C$145</f>
        <v>0</v>
      </c>
      <c r="E16" s="18">
        <f>E12+E15</f>
        <v>0</v>
      </c>
      <c r="F16" s="47">
        <f>E16/E$145</f>
        <v>0</v>
      </c>
      <c r="G16" s="18">
        <f>G12+G15</f>
        <v>0</v>
      </c>
      <c r="H16" s="47">
        <f>G16/G$145</f>
        <v>0</v>
      </c>
      <c r="I16" s="18">
        <f>I12+I15</f>
        <v>0</v>
      </c>
      <c r="J16" s="47">
        <f>I16/I$145</f>
        <v>0</v>
      </c>
      <c r="K16" s="18">
        <f>K12+K15</f>
        <v>0</v>
      </c>
      <c r="L16" s="47">
        <f>K16/K$145</f>
        <v>0</v>
      </c>
      <c r="M16" s="18">
        <f>M12+M15</f>
        <v>0</v>
      </c>
      <c r="N16" s="47">
        <f>M16/M$145</f>
        <v>0</v>
      </c>
      <c r="O16" s="18">
        <f>O12+O15</f>
        <v>0</v>
      </c>
      <c r="P16" s="47">
        <f>O16/O$145</f>
        <v>0</v>
      </c>
      <c r="Q16" s="18">
        <f>Q12+Q15</f>
        <v>0</v>
      </c>
      <c r="R16" s="47">
        <f>Q16/Q$145</f>
        <v>0</v>
      </c>
      <c r="S16" s="18">
        <f>S12+S15</f>
        <v>0</v>
      </c>
      <c r="T16" s="47">
        <f>S16/S$145</f>
        <v>0</v>
      </c>
      <c r="U16" s="18">
        <f>U12+U15</f>
        <v>0</v>
      </c>
      <c r="V16" s="47">
        <f>U16/U$145</f>
        <v>0</v>
      </c>
      <c r="W16" s="18">
        <f>W12+W15</f>
        <v>0</v>
      </c>
      <c r="X16" s="47">
        <f>W16/W$145</f>
        <v>0</v>
      </c>
      <c r="Y16" s="18">
        <f>Y12+Y15</f>
        <v>0</v>
      </c>
      <c r="Z16" s="47">
        <f>Y16/Y$145</f>
        <v>0</v>
      </c>
      <c r="AA16" s="62">
        <f>AA12+AA15</f>
        <v>0</v>
      </c>
      <c r="AB16" s="74">
        <f>AA16/AA$145</f>
        <v>0</v>
      </c>
      <c r="AC16" s="69">
        <f t="shared" si="1"/>
        <v>0</v>
      </c>
      <c r="AD16" s="77">
        <f>AC16/AC$145</f>
        <v>0</v>
      </c>
      <c r="AE16" s="44">
        <f t="shared" si="2"/>
        <v>0</v>
      </c>
      <c r="AF16" s="21">
        <f t="shared" si="3"/>
        <v>0</v>
      </c>
      <c r="AW16" s="99"/>
      <c r="AX16" s="99"/>
    </row>
    <row r="17" spans="1:50" ht="15.75" thickTop="1">
      <c r="A17" s="10">
        <v>5502</v>
      </c>
      <c r="B17" s="5" t="s">
        <v>49</v>
      </c>
      <c r="C17" s="85"/>
      <c r="D17" s="28"/>
      <c r="E17" s="16"/>
      <c r="F17" s="28"/>
      <c r="G17" s="16"/>
      <c r="H17" s="28"/>
      <c r="I17" s="16"/>
      <c r="J17" s="28"/>
      <c r="K17" s="16"/>
      <c r="L17" s="28"/>
      <c r="M17" s="16"/>
      <c r="N17" s="28"/>
      <c r="O17" s="16"/>
      <c r="P17" s="28"/>
      <c r="Q17" s="16"/>
      <c r="R17" s="28"/>
      <c r="S17" s="16"/>
      <c r="T17" s="28"/>
      <c r="U17" s="16"/>
      <c r="V17" s="28"/>
      <c r="W17" s="16"/>
      <c r="X17" s="28"/>
      <c r="Y17" s="16"/>
      <c r="Z17" s="28"/>
      <c r="AA17" s="59">
        <f t="shared" ref="AA17:AA20" si="5">C17+E17+G17+I17+K17+M17+O17+Q17+S17+U17+W17+Y17</f>
        <v>0</v>
      </c>
      <c r="AB17" s="60"/>
      <c r="AC17" s="67">
        <f t="shared" si="1"/>
        <v>0</v>
      </c>
      <c r="AD17" s="68"/>
      <c r="AE17" s="44">
        <f t="shared" si="2"/>
        <v>0</v>
      </c>
      <c r="AF17" s="21">
        <f t="shared" si="3"/>
        <v>0</v>
      </c>
      <c r="AW17" s="99"/>
      <c r="AX17" s="99"/>
    </row>
    <row r="18" spans="1:50">
      <c r="A18" s="3">
        <v>5503</v>
      </c>
      <c r="B18" s="3" t="s">
        <v>50</v>
      </c>
      <c r="C18" s="16"/>
      <c r="D18" s="28"/>
      <c r="E18" s="16"/>
      <c r="F18" s="28"/>
      <c r="G18" s="16"/>
      <c r="H18" s="28"/>
      <c r="I18" s="16"/>
      <c r="J18" s="28"/>
      <c r="K18" s="16"/>
      <c r="L18" s="28"/>
      <c r="M18" s="16"/>
      <c r="N18" s="28"/>
      <c r="O18" s="16"/>
      <c r="P18" s="28"/>
      <c r="Q18" s="16"/>
      <c r="R18" s="28"/>
      <c r="S18" s="16"/>
      <c r="T18" s="28"/>
      <c r="U18" s="16"/>
      <c r="V18" s="28"/>
      <c r="W18" s="16"/>
      <c r="X18" s="28"/>
      <c r="Y18" s="16"/>
      <c r="Z18" s="28"/>
      <c r="AA18" s="59">
        <f t="shared" si="5"/>
        <v>0</v>
      </c>
      <c r="AB18" s="60"/>
      <c r="AC18" s="67">
        <f t="shared" si="1"/>
        <v>0</v>
      </c>
      <c r="AD18" s="68"/>
      <c r="AE18" s="44">
        <f t="shared" si="2"/>
        <v>0</v>
      </c>
      <c r="AF18" s="21">
        <f t="shared" si="3"/>
        <v>0</v>
      </c>
      <c r="AW18" s="99"/>
      <c r="AX18" s="99"/>
    </row>
    <row r="19" spans="1:50">
      <c r="A19" s="3">
        <v>5504</v>
      </c>
      <c r="B19" s="3" t="s">
        <v>51</v>
      </c>
      <c r="C19" s="16"/>
      <c r="D19" s="28"/>
      <c r="E19" s="16"/>
      <c r="F19" s="28"/>
      <c r="G19" s="16"/>
      <c r="H19" s="28"/>
      <c r="I19" s="16"/>
      <c r="J19" s="28"/>
      <c r="K19" s="16"/>
      <c r="L19" s="28"/>
      <c r="M19" s="16"/>
      <c r="N19" s="28"/>
      <c r="O19" s="16"/>
      <c r="P19" s="28"/>
      <c r="Q19" s="16"/>
      <c r="R19" s="28"/>
      <c r="S19" s="16"/>
      <c r="T19" s="28"/>
      <c r="U19" s="16"/>
      <c r="V19" s="28"/>
      <c r="W19" s="16"/>
      <c r="X19" s="28"/>
      <c r="Y19" s="16"/>
      <c r="Z19" s="28"/>
      <c r="AA19" s="59">
        <f t="shared" si="5"/>
        <v>0</v>
      </c>
      <c r="AB19" s="60"/>
      <c r="AC19" s="67">
        <f t="shared" si="1"/>
        <v>0</v>
      </c>
      <c r="AD19" s="68"/>
      <c r="AE19" s="44">
        <f t="shared" si="2"/>
        <v>0</v>
      </c>
      <c r="AF19" s="21">
        <f t="shared" si="3"/>
        <v>0</v>
      </c>
      <c r="AW19" s="99"/>
      <c r="AX19" s="99"/>
    </row>
    <row r="20" spans="1:50">
      <c r="A20" s="3">
        <v>5505</v>
      </c>
      <c r="B20" s="3" t="s">
        <v>52</v>
      </c>
      <c r="C20" s="16"/>
      <c r="D20" s="28"/>
      <c r="E20" s="16"/>
      <c r="F20" s="28"/>
      <c r="G20" s="16"/>
      <c r="H20" s="28"/>
      <c r="I20" s="16"/>
      <c r="J20" s="28"/>
      <c r="K20" s="16"/>
      <c r="L20" s="28"/>
      <c r="M20" s="16"/>
      <c r="N20" s="28"/>
      <c r="O20" s="16"/>
      <c r="P20" s="28"/>
      <c r="Q20" s="16"/>
      <c r="R20" s="28"/>
      <c r="S20" s="16"/>
      <c r="T20" s="28"/>
      <c r="U20" s="16"/>
      <c r="V20" s="28"/>
      <c r="W20" s="16"/>
      <c r="X20" s="28"/>
      <c r="Y20" s="16"/>
      <c r="Z20" s="28"/>
      <c r="AA20" s="59">
        <f t="shared" si="5"/>
        <v>0</v>
      </c>
      <c r="AB20" s="60"/>
      <c r="AC20" s="67">
        <f t="shared" si="1"/>
        <v>0</v>
      </c>
      <c r="AD20" s="68"/>
      <c r="AE20" s="44">
        <f t="shared" si="2"/>
        <v>0</v>
      </c>
      <c r="AF20" s="21">
        <f t="shared" si="3"/>
        <v>0</v>
      </c>
      <c r="AW20" s="99"/>
      <c r="AX20" s="99"/>
    </row>
    <row r="21" spans="1:50" ht="15.75" thickBot="1">
      <c r="A21" s="33">
        <v>5599</v>
      </c>
      <c r="B21" s="33" t="s">
        <v>97</v>
      </c>
      <c r="C21" s="31">
        <f>SUM(C17:C20)</f>
        <v>0</v>
      </c>
      <c r="D21" s="52">
        <f t="shared" ref="D21:D37" si="6">C21/C$145</f>
        <v>0</v>
      </c>
      <c r="E21" s="31">
        <f>SUM(E17:E20)</f>
        <v>0</v>
      </c>
      <c r="F21" s="52">
        <f t="shared" ref="F21:F37" si="7">E21/E$145</f>
        <v>0</v>
      </c>
      <c r="G21" s="31">
        <f>SUM(G17:G20)</f>
        <v>0</v>
      </c>
      <c r="H21" s="52">
        <f t="shared" ref="H21:H37" si="8">G21/G$145</f>
        <v>0</v>
      </c>
      <c r="I21" s="31">
        <f>SUM(I17:I20)</f>
        <v>0</v>
      </c>
      <c r="J21" s="52">
        <f t="shared" ref="J21:J37" si="9">I21/I$145</f>
        <v>0</v>
      </c>
      <c r="K21" s="31">
        <f>SUM(K17:K20)</f>
        <v>0</v>
      </c>
      <c r="L21" s="52">
        <f t="shared" ref="L21:L37" si="10">K21/K$145</f>
        <v>0</v>
      </c>
      <c r="M21" s="31">
        <f>SUM(M17:M20)</f>
        <v>0</v>
      </c>
      <c r="N21" s="52">
        <f t="shared" ref="N21:N37" si="11">M21/M$145</f>
        <v>0</v>
      </c>
      <c r="O21" s="31">
        <f>SUM(O17:O20)</f>
        <v>0</v>
      </c>
      <c r="P21" s="52">
        <f t="shared" ref="P21:P37" si="12">O21/O$145</f>
        <v>0</v>
      </c>
      <c r="Q21" s="31">
        <f>SUM(Q17:Q20)</f>
        <v>0</v>
      </c>
      <c r="R21" s="52">
        <f t="shared" ref="R21:R37" si="13">Q21/Q$145</f>
        <v>0</v>
      </c>
      <c r="S21" s="31">
        <f>SUM(S17:S20)</f>
        <v>0</v>
      </c>
      <c r="T21" s="52">
        <f t="shared" ref="T21:T37" si="14">S21/S$145</f>
        <v>0</v>
      </c>
      <c r="U21" s="31">
        <f>SUM(U17:U20)</f>
        <v>0</v>
      </c>
      <c r="V21" s="52">
        <f t="shared" ref="V21:V37" si="15">U21/U$145</f>
        <v>0</v>
      </c>
      <c r="W21" s="31">
        <f>SUM(W17:W20)</f>
        <v>0</v>
      </c>
      <c r="X21" s="52">
        <f t="shared" ref="X21:X37" si="16">W21/W$145</f>
        <v>0</v>
      </c>
      <c r="Y21" s="31">
        <f>SUM(Y17:Y20)</f>
        <v>0</v>
      </c>
      <c r="Z21" s="52">
        <f t="shared" ref="Z21:Z37" si="17">Y21/Y$145</f>
        <v>0</v>
      </c>
      <c r="AA21" s="61">
        <f>SUM(AA17:AA20)</f>
        <v>0</v>
      </c>
      <c r="AB21" s="74">
        <f t="shared" ref="AB21:AB37" si="18">AA21/AA$145</f>
        <v>0</v>
      </c>
      <c r="AC21" s="24">
        <f t="shared" si="1"/>
        <v>0</v>
      </c>
      <c r="AD21" s="77">
        <f t="shared" ref="AD21:AD37" si="19">AC21/AC$145</f>
        <v>0</v>
      </c>
      <c r="AE21" s="44">
        <f t="shared" si="2"/>
        <v>0</v>
      </c>
      <c r="AF21" s="21">
        <f t="shared" si="3"/>
        <v>0</v>
      </c>
      <c r="AW21" s="99"/>
      <c r="AX21" s="99"/>
    </row>
    <row r="22" spans="1:50" ht="15.75" thickTop="1">
      <c r="A22" s="3">
        <v>5601</v>
      </c>
      <c r="B22" s="3" t="s">
        <v>53</v>
      </c>
      <c r="C22" s="16"/>
      <c r="D22" s="28">
        <f t="shared" si="6"/>
        <v>0</v>
      </c>
      <c r="E22" s="16"/>
      <c r="F22" s="28">
        <f t="shared" si="7"/>
        <v>0</v>
      </c>
      <c r="G22" s="16"/>
      <c r="H22" s="28">
        <f t="shared" si="8"/>
        <v>0</v>
      </c>
      <c r="I22" s="16"/>
      <c r="J22" s="28">
        <f t="shared" si="9"/>
        <v>0</v>
      </c>
      <c r="K22" s="16"/>
      <c r="L22" s="28">
        <f t="shared" si="10"/>
        <v>0</v>
      </c>
      <c r="M22" s="16"/>
      <c r="N22" s="28">
        <f t="shared" si="11"/>
        <v>0</v>
      </c>
      <c r="O22" s="16"/>
      <c r="P22" s="28">
        <f t="shared" si="12"/>
        <v>0</v>
      </c>
      <c r="Q22" s="16"/>
      <c r="R22" s="28">
        <f t="shared" si="13"/>
        <v>0</v>
      </c>
      <c r="S22" s="16"/>
      <c r="T22" s="28">
        <f t="shared" si="14"/>
        <v>0</v>
      </c>
      <c r="U22" s="16"/>
      <c r="V22" s="28">
        <f t="shared" si="15"/>
        <v>0</v>
      </c>
      <c r="W22" s="16"/>
      <c r="X22" s="28">
        <f t="shared" si="16"/>
        <v>0</v>
      </c>
      <c r="Y22" s="16"/>
      <c r="Z22" s="28">
        <f t="shared" si="17"/>
        <v>0</v>
      </c>
      <c r="AA22" s="59">
        <f t="shared" ref="AA22:AA34" si="20">C22+E22+G22+I22+K22+M22+O22+Q22+S22+U22+W22+Y22</f>
        <v>0</v>
      </c>
      <c r="AB22" s="60">
        <f t="shared" si="18"/>
        <v>0</v>
      </c>
      <c r="AC22" s="67">
        <f t="shared" si="1"/>
        <v>0</v>
      </c>
      <c r="AD22" s="68">
        <f t="shared" si="19"/>
        <v>0</v>
      </c>
      <c r="AE22" s="44">
        <f t="shared" si="2"/>
        <v>0</v>
      </c>
      <c r="AF22" s="21">
        <f t="shared" si="3"/>
        <v>0</v>
      </c>
      <c r="AW22" s="99"/>
      <c r="AX22" s="99"/>
    </row>
    <row r="23" spans="1:50">
      <c r="A23" s="3">
        <v>5602</v>
      </c>
      <c r="B23" s="3" t="s">
        <v>54</v>
      </c>
      <c r="C23" s="16"/>
      <c r="D23" s="28">
        <f t="shared" si="6"/>
        <v>0</v>
      </c>
      <c r="E23" s="16"/>
      <c r="F23" s="28">
        <f t="shared" si="7"/>
        <v>0</v>
      </c>
      <c r="G23" s="16"/>
      <c r="H23" s="28">
        <f t="shared" si="8"/>
        <v>0</v>
      </c>
      <c r="I23" s="16"/>
      <c r="J23" s="28">
        <f t="shared" si="9"/>
        <v>0</v>
      </c>
      <c r="K23" s="16"/>
      <c r="L23" s="28">
        <f t="shared" si="10"/>
        <v>0</v>
      </c>
      <c r="M23" s="16"/>
      <c r="N23" s="28">
        <f t="shared" si="11"/>
        <v>0</v>
      </c>
      <c r="O23" s="16"/>
      <c r="P23" s="28">
        <f t="shared" si="12"/>
        <v>0</v>
      </c>
      <c r="Q23" s="16"/>
      <c r="R23" s="28">
        <f t="shared" si="13"/>
        <v>0</v>
      </c>
      <c r="S23" s="16"/>
      <c r="T23" s="28">
        <f t="shared" si="14"/>
        <v>0</v>
      </c>
      <c r="U23" s="16"/>
      <c r="V23" s="28">
        <f t="shared" si="15"/>
        <v>0</v>
      </c>
      <c r="W23" s="16"/>
      <c r="X23" s="28">
        <f t="shared" si="16"/>
        <v>0</v>
      </c>
      <c r="Y23" s="16"/>
      <c r="Z23" s="28">
        <f t="shared" si="17"/>
        <v>0</v>
      </c>
      <c r="AA23" s="59">
        <f t="shared" si="20"/>
        <v>0</v>
      </c>
      <c r="AB23" s="60">
        <f t="shared" si="18"/>
        <v>0</v>
      </c>
      <c r="AC23" s="67">
        <f t="shared" si="1"/>
        <v>0</v>
      </c>
      <c r="AD23" s="68">
        <f t="shared" si="19"/>
        <v>0</v>
      </c>
      <c r="AE23" s="44">
        <f t="shared" si="2"/>
        <v>0</v>
      </c>
      <c r="AF23" s="21">
        <f t="shared" si="3"/>
        <v>0</v>
      </c>
      <c r="AW23" s="99"/>
      <c r="AX23" s="99"/>
    </row>
    <row r="24" spans="1:50">
      <c r="A24" s="3">
        <v>5603</v>
      </c>
      <c r="B24" s="3" t="s">
        <v>55</v>
      </c>
      <c r="C24" s="16"/>
      <c r="D24" s="28">
        <f t="shared" si="6"/>
        <v>0</v>
      </c>
      <c r="E24" s="16"/>
      <c r="F24" s="28">
        <f t="shared" si="7"/>
        <v>0</v>
      </c>
      <c r="G24" s="16"/>
      <c r="H24" s="28">
        <f t="shared" si="8"/>
        <v>0</v>
      </c>
      <c r="I24" s="16"/>
      <c r="J24" s="28">
        <f t="shared" si="9"/>
        <v>0</v>
      </c>
      <c r="K24" s="16"/>
      <c r="L24" s="28">
        <f t="shared" si="10"/>
        <v>0</v>
      </c>
      <c r="M24" s="16"/>
      <c r="N24" s="28">
        <f t="shared" si="11"/>
        <v>0</v>
      </c>
      <c r="O24" s="16"/>
      <c r="P24" s="28">
        <f t="shared" si="12"/>
        <v>0</v>
      </c>
      <c r="Q24" s="16"/>
      <c r="R24" s="28">
        <f t="shared" si="13"/>
        <v>0</v>
      </c>
      <c r="S24" s="16"/>
      <c r="T24" s="28">
        <f t="shared" si="14"/>
        <v>0</v>
      </c>
      <c r="U24" s="16"/>
      <c r="V24" s="28">
        <f t="shared" si="15"/>
        <v>0</v>
      </c>
      <c r="W24" s="16"/>
      <c r="X24" s="28">
        <f t="shared" si="16"/>
        <v>0</v>
      </c>
      <c r="Y24" s="16"/>
      <c r="Z24" s="28">
        <f t="shared" si="17"/>
        <v>0</v>
      </c>
      <c r="AA24" s="59">
        <f t="shared" si="20"/>
        <v>0</v>
      </c>
      <c r="AB24" s="60">
        <f t="shared" si="18"/>
        <v>0</v>
      </c>
      <c r="AC24" s="67">
        <f t="shared" si="1"/>
        <v>0</v>
      </c>
      <c r="AD24" s="68">
        <f t="shared" si="19"/>
        <v>0</v>
      </c>
      <c r="AE24" s="44">
        <f t="shared" si="2"/>
        <v>0</v>
      </c>
      <c r="AF24" s="21">
        <f t="shared" si="3"/>
        <v>0</v>
      </c>
      <c r="AW24" s="99"/>
      <c r="AX24" s="99"/>
    </row>
    <row r="25" spans="1:50">
      <c r="A25" s="3">
        <v>5604</v>
      </c>
      <c r="B25" s="3" t="s">
        <v>56</v>
      </c>
      <c r="C25" s="16"/>
      <c r="D25" s="28">
        <f t="shared" si="6"/>
        <v>0</v>
      </c>
      <c r="E25" s="16"/>
      <c r="F25" s="28">
        <f t="shared" si="7"/>
        <v>0</v>
      </c>
      <c r="G25" s="16"/>
      <c r="H25" s="28">
        <f t="shared" si="8"/>
        <v>0</v>
      </c>
      <c r="I25" s="16"/>
      <c r="J25" s="28">
        <f t="shared" si="9"/>
        <v>0</v>
      </c>
      <c r="K25" s="16"/>
      <c r="L25" s="28">
        <f t="shared" si="10"/>
        <v>0</v>
      </c>
      <c r="M25" s="16"/>
      <c r="N25" s="28">
        <f t="shared" si="11"/>
        <v>0</v>
      </c>
      <c r="O25" s="16"/>
      <c r="P25" s="28">
        <f t="shared" si="12"/>
        <v>0</v>
      </c>
      <c r="Q25" s="16"/>
      <c r="R25" s="28">
        <f t="shared" si="13"/>
        <v>0</v>
      </c>
      <c r="S25" s="16"/>
      <c r="T25" s="28">
        <f t="shared" si="14"/>
        <v>0</v>
      </c>
      <c r="U25" s="16"/>
      <c r="V25" s="28">
        <f t="shared" si="15"/>
        <v>0</v>
      </c>
      <c r="W25" s="16"/>
      <c r="X25" s="28">
        <f t="shared" si="16"/>
        <v>0</v>
      </c>
      <c r="Y25" s="16"/>
      <c r="Z25" s="28">
        <f t="shared" si="17"/>
        <v>0</v>
      </c>
      <c r="AA25" s="59">
        <f t="shared" si="20"/>
        <v>0</v>
      </c>
      <c r="AB25" s="60">
        <f t="shared" si="18"/>
        <v>0</v>
      </c>
      <c r="AC25" s="67">
        <f t="shared" si="1"/>
        <v>0</v>
      </c>
      <c r="AD25" s="68">
        <f t="shared" si="19"/>
        <v>0</v>
      </c>
      <c r="AE25" s="44">
        <f t="shared" si="2"/>
        <v>0</v>
      </c>
      <c r="AF25" s="21">
        <f t="shared" si="3"/>
        <v>0</v>
      </c>
      <c r="AW25" s="99"/>
      <c r="AX25" s="99"/>
    </row>
    <row r="26" spans="1:50">
      <c r="A26" s="3">
        <v>5605</v>
      </c>
      <c r="B26" s="3" t="s">
        <v>14</v>
      </c>
      <c r="C26" s="16"/>
      <c r="D26" s="28">
        <f t="shared" si="6"/>
        <v>0</v>
      </c>
      <c r="E26" s="16"/>
      <c r="F26" s="28">
        <f t="shared" si="7"/>
        <v>0</v>
      </c>
      <c r="G26" s="16"/>
      <c r="H26" s="28">
        <f t="shared" si="8"/>
        <v>0</v>
      </c>
      <c r="I26" s="16"/>
      <c r="J26" s="28">
        <f t="shared" si="9"/>
        <v>0</v>
      </c>
      <c r="K26" s="16"/>
      <c r="L26" s="28">
        <f t="shared" si="10"/>
        <v>0</v>
      </c>
      <c r="M26" s="16"/>
      <c r="N26" s="28">
        <f t="shared" si="11"/>
        <v>0</v>
      </c>
      <c r="O26" s="16"/>
      <c r="P26" s="28">
        <f t="shared" si="12"/>
        <v>0</v>
      </c>
      <c r="Q26" s="16"/>
      <c r="R26" s="28">
        <f t="shared" si="13"/>
        <v>0</v>
      </c>
      <c r="S26" s="16"/>
      <c r="T26" s="28">
        <f t="shared" si="14"/>
        <v>0</v>
      </c>
      <c r="U26" s="16"/>
      <c r="V26" s="28">
        <f t="shared" si="15"/>
        <v>0</v>
      </c>
      <c r="W26" s="16"/>
      <c r="X26" s="28">
        <f t="shared" si="16"/>
        <v>0</v>
      </c>
      <c r="Y26" s="16"/>
      <c r="Z26" s="28">
        <f t="shared" si="17"/>
        <v>0</v>
      </c>
      <c r="AA26" s="59">
        <f t="shared" si="20"/>
        <v>0</v>
      </c>
      <c r="AB26" s="60">
        <f t="shared" si="18"/>
        <v>0</v>
      </c>
      <c r="AC26" s="67">
        <f t="shared" si="1"/>
        <v>0</v>
      </c>
      <c r="AD26" s="68">
        <f t="shared" si="19"/>
        <v>0</v>
      </c>
      <c r="AE26" s="44">
        <f t="shared" si="2"/>
        <v>0</v>
      </c>
      <c r="AF26" s="21">
        <f t="shared" si="3"/>
        <v>0</v>
      </c>
      <c r="AW26" s="99"/>
      <c r="AX26" s="99"/>
    </row>
    <row r="27" spans="1:50">
      <c r="A27" s="3">
        <v>5606</v>
      </c>
      <c r="B27" s="3" t="s">
        <v>77</v>
      </c>
      <c r="C27" s="16"/>
      <c r="D27" s="28">
        <f t="shared" si="6"/>
        <v>0</v>
      </c>
      <c r="E27" s="16"/>
      <c r="F27" s="28">
        <f t="shared" si="7"/>
        <v>0</v>
      </c>
      <c r="G27" s="16"/>
      <c r="H27" s="28">
        <f t="shared" si="8"/>
        <v>0</v>
      </c>
      <c r="I27" s="16"/>
      <c r="J27" s="28">
        <f t="shared" si="9"/>
        <v>0</v>
      </c>
      <c r="K27" s="16"/>
      <c r="L27" s="28">
        <f t="shared" si="10"/>
        <v>0</v>
      </c>
      <c r="M27" s="16"/>
      <c r="N27" s="28">
        <f t="shared" si="11"/>
        <v>0</v>
      </c>
      <c r="O27" s="16"/>
      <c r="P27" s="28">
        <f t="shared" si="12"/>
        <v>0</v>
      </c>
      <c r="Q27" s="16"/>
      <c r="R27" s="28">
        <f t="shared" si="13"/>
        <v>0</v>
      </c>
      <c r="S27" s="16"/>
      <c r="T27" s="28">
        <f t="shared" si="14"/>
        <v>0</v>
      </c>
      <c r="U27" s="16"/>
      <c r="V27" s="28">
        <f t="shared" si="15"/>
        <v>0</v>
      </c>
      <c r="W27" s="16"/>
      <c r="X27" s="28">
        <f t="shared" si="16"/>
        <v>0</v>
      </c>
      <c r="Y27" s="16"/>
      <c r="Z27" s="28">
        <f t="shared" si="17"/>
        <v>0</v>
      </c>
      <c r="AA27" s="59">
        <f t="shared" si="20"/>
        <v>0</v>
      </c>
      <c r="AB27" s="60">
        <f t="shared" si="18"/>
        <v>0</v>
      </c>
      <c r="AC27" s="67">
        <f t="shared" si="1"/>
        <v>0</v>
      </c>
      <c r="AD27" s="68">
        <f t="shared" si="19"/>
        <v>0</v>
      </c>
      <c r="AE27" s="44">
        <f t="shared" si="2"/>
        <v>0</v>
      </c>
      <c r="AF27" s="21">
        <f t="shared" si="3"/>
        <v>0</v>
      </c>
      <c r="AW27" s="99"/>
      <c r="AX27" s="99"/>
    </row>
    <row r="28" spans="1:50">
      <c r="A28" s="3">
        <v>5607</v>
      </c>
      <c r="B28" s="3" t="s">
        <v>57</v>
      </c>
      <c r="C28" s="16"/>
      <c r="D28" s="28">
        <f t="shared" si="6"/>
        <v>0</v>
      </c>
      <c r="E28" s="16"/>
      <c r="F28" s="28">
        <f t="shared" si="7"/>
        <v>0</v>
      </c>
      <c r="G28" s="16"/>
      <c r="H28" s="28">
        <f t="shared" si="8"/>
        <v>0</v>
      </c>
      <c r="I28" s="16"/>
      <c r="J28" s="28">
        <f t="shared" si="9"/>
        <v>0</v>
      </c>
      <c r="K28" s="16"/>
      <c r="L28" s="28">
        <f t="shared" si="10"/>
        <v>0</v>
      </c>
      <c r="M28" s="16"/>
      <c r="N28" s="28">
        <f t="shared" si="11"/>
        <v>0</v>
      </c>
      <c r="O28" s="16"/>
      <c r="P28" s="28">
        <f t="shared" si="12"/>
        <v>0</v>
      </c>
      <c r="Q28" s="16"/>
      <c r="R28" s="28">
        <f t="shared" si="13"/>
        <v>0</v>
      </c>
      <c r="S28" s="16"/>
      <c r="T28" s="28">
        <f t="shared" si="14"/>
        <v>0</v>
      </c>
      <c r="U28" s="16"/>
      <c r="V28" s="28">
        <f t="shared" si="15"/>
        <v>0</v>
      </c>
      <c r="W28" s="16"/>
      <c r="X28" s="28">
        <f t="shared" si="16"/>
        <v>0</v>
      </c>
      <c r="Y28" s="16"/>
      <c r="Z28" s="28">
        <f t="shared" si="17"/>
        <v>0</v>
      </c>
      <c r="AA28" s="59">
        <f t="shared" si="20"/>
        <v>0</v>
      </c>
      <c r="AB28" s="60">
        <f t="shared" si="18"/>
        <v>0</v>
      </c>
      <c r="AC28" s="67">
        <f t="shared" si="1"/>
        <v>0</v>
      </c>
      <c r="AD28" s="68">
        <f t="shared" si="19"/>
        <v>0</v>
      </c>
      <c r="AE28" s="44">
        <f t="shared" si="2"/>
        <v>0</v>
      </c>
      <c r="AF28" s="21">
        <f t="shared" si="3"/>
        <v>0</v>
      </c>
      <c r="AW28" s="99"/>
      <c r="AX28" s="99"/>
    </row>
    <row r="29" spans="1:50">
      <c r="A29" s="3">
        <v>5608</v>
      </c>
      <c r="B29" s="3" t="s">
        <v>58</v>
      </c>
      <c r="C29" s="16"/>
      <c r="D29" s="28">
        <f t="shared" si="6"/>
        <v>0</v>
      </c>
      <c r="E29" s="16"/>
      <c r="F29" s="28">
        <f t="shared" si="7"/>
        <v>0</v>
      </c>
      <c r="G29" s="16"/>
      <c r="H29" s="28">
        <f t="shared" si="8"/>
        <v>0</v>
      </c>
      <c r="I29" s="16"/>
      <c r="J29" s="28">
        <f t="shared" si="9"/>
        <v>0</v>
      </c>
      <c r="K29" s="16"/>
      <c r="L29" s="28">
        <f t="shared" si="10"/>
        <v>0</v>
      </c>
      <c r="M29" s="16"/>
      <c r="N29" s="28">
        <f t="shared" si="11"/>
        <v>0</v>
      </c>
      <c r="O29" s="16"/>
      <c r="P29" s="28">
        <f t="shared" si="12"/>
        <v>0</v>
      </c>
      <c r="Q29" s="16"/>
      <c r="R29" s="28">
        <f t="shared" si="13"/>
        <v>0</v>
      </c>
      <c r="S29" s="16"/>
      <c r="T29" s="28">
        <f t="shared" si="14"/>
        <v>0</v>
      </c>
      <c r="U29" s="16"/>
      <c r="V29" s="28">
        <f t="shared" si="15"/>
        <v>0</v>
      </c>
      <c r="W29" s="16"/>
      <c r="X29" s="28">
        <f t="shared" si="16"/>
        <v>0</v>
      </c>
      <c r="Y29" s="16"/>
      <c r="Z29" s="28">
        <f t="shared" si="17"/>
        <v>0</v>
      </c>
      <c r="AA29" s="59">
        <f t="shared" si="20"/>
        <v>0</v>
      </c>
      <c r="AB29" s="60">
        <f t="shared" si="18"/>
        <v>0</v>
      </c>
      <c r="AC29" s="67">
        <f t="shared" si="1"/>
        <v>0</v>
      </c>
      <c r="AD29" s="68">
        <f t="shared" si="19"/>
        <v>0</v>
      </c>
      <c r="AE29" s="44">
        <f t="shared" si="2"/>
        <v>0</v>
      </c>
      <c r="AF29" s="21">
        <f t="shared" si="3"/>
        <v>0</v>
      </c>
      <c r="AW29" s="99"/>
      <c r="AX29" s="99"/>
    </row>
    <row r="30" spans="1:50">
      <c r="A30" s="3">
        <v>5609</v>
      </c>
      <c r="B30" s="3" t="s">
        <v>59</v>
      </c>
      <c r="C30" s="16"/>
      <c r="D30" s="28">
        <f t="shared" si="6"/>
        <v>0</v>
      </c>
      <c r="E30" s="16"/>
      <c r="F30" s="28">
        <f t="shared" si="7"/>
        <v>0</v>
      </c>
      <c r="G30" s="16"/>
      <c r="H30" s="28">
        <f t="shared" si="8"/>
        <v>0</v>
      </c>
      <c r="I30" s="16"/>
      <c r="J30" s="28">
        <f t="shared" si="9"/>
        <v>0</v>
      </c>
      <c r="K30" s="16"/>
      <c r="L30" s="28">
        <f t="shared" si="10"/>
        <v>0</v>
      </c>
      <c r="M30" s="16"/>
      <c r="N30" s="28">
        <f t="shared" si="11"/>
        <v>0</v>
      </c>
      <c r="O30" s="16"/>
      <c r="P30" s="28">
        <f t="shared" si="12"/>
        <v>0</v>
      </c>
      <c r="Q30" s="16"/>
      <c r="R30" s="28">
        <f t="shared" si="13"/>
        <v>0</v>
      </c>
      <c r="S30" s="16"/>
      <c r="T30" s="28">
        <f t="shared" si="14"/>
        <v>0</v>
      </c>
      <c r="U30" s="16"/>
      <c r="V30" s="28">
        <f t="shared" si="15"/>
        <v>0</v>
      </c>
      <c r="W30" s="16"/>
      <c r="X30" s="28">
        <f t="shared" si="16"/>
        <v>0</v>
      </c>
      <c r="Y30" s="16"/>
      <c r="Z30" s="28">
        <f t="shared" si="17"/>
        <v>0</v>
      </c>
      <c r="AA30" s="59">
        <f t="shared" si="20"/>
        <v>0</v>
      </c>
      <c r="AB30" s="60">
        <f t="shared" si="18"/>
        <v>0</v>
      </c>
      <c r="AC30" s="67">
        <f t="shared" si="1"/>
        <v>0</v>
      </c>
      <c r="AD30" s="68">
        <f t="shared" si="19"/>
        <v>0</v>
      </c>
      <c r="AE30" s="44">
        <f t="shared" si="2"/>
        <v>0</v>
      </c>
      <c r="AF30" s="21">
        <f t="shared" si="3"/>
        <v>0</v>
      </c>
      <c r="AW30" s="99"/>
      <c r="AX30" s="99"/>
    </row>
    <row r="31" spans="1:50">
      <c r="A31" s="3">
        <v>5610</v>
      </c>
      <c r="B31" s="3" t="s">
        <v>60</v>
      </c>
      <c r="C31" s="16"/>
      <c r="D31" s="28">
        <f t="shared" si="6"/>
        <v>0</v>
      </c>
      <c r="E31" s="16"/>
      <c r="F31" s="28">
        <f t="shared" si="7"/>
        <v>0</v>
      </c>
      <c r="G31" s="16"/>
      <c r="H31" s="28">
        <f t="shared" si="8"/>
        <v>0</v>
      </c>
      <c r="I31" s="16"/>
      <c r="J31" s="28">
        <f t="shared" si="9"/>
        <v>0</v>
      </c>
      <c r="K31" s="16"/>
      <c r="L31" s="28">
        <f t="shared" si="10"/>
        <v>0</v>
      </c>
      <c r="M31" s="16"/>
      <c r="N31" s="28">
        <f t="shared" si="11"/>
        <v>0</v>
      </c>
      <c r="O31" s="16"/>
      <c r="P31" s="28">
        <f t="shared" si="12"/>
        <v>0</v>
      </c>
      <c r="Q31" s="16"/>
      <c r="R31" s="28">
        <f t="shared" si="13"/>
        <v>0</v>
      </c>
      <c r="S31" s="16"/>
      <c r="T31" s="28">
        <f t="shared" si="14"/>
        <v>0</v>
      </c>
      <c r="U31" s="16"/>
      <c r="V31" s="28">
        <f t="shared" si="15"/>
        <v>0</v>
      </c>
      <c r="W31" s="16"/>
      <c r="X31" s="28">
        <f t="shared" si="16"/>
        <v>0</v>
      </c>
      <c r="Y31" s="16"/>
      <c r="Z31" s="28">
        <f t="shared" si="17"/>
        <v>0</v>
      </c>
      <c r="AA31" s="59">
        <f t="shared" si="20"/>
        <v>0</v>
      </c>
      <c r="AB31" s="60">
        <f t="shared" si="18"/>
        <v>0</v>
      </c>
      <c r="AC31" s="67">
        <f t="shared" si="1"/>
        <v>0</v>
      </c>
      <c r="AD31" s="68">
        <f t="shared" si="19"/>
        <v>0</v>
      </c>
      <c r="AE31" s="44">
        <f t="shared" si="2"/>
        <v>0</v>
      </c>
      <c r="AF31" s="21">
        <f t="shared" si="3"/>
        <v>0</v>
      </c>
      <c r="AW31" s="99"/>
      <c r="AX31" s="99"/>
    </row>
    <row r="32" spans="1:50">
      <c r="A32" s="3">
        <v>5611</v>
      </c>
      <c r="B32" s="3" t="s">
        <v>98</v>
      </c>
      <c r="C32" s="16"/>
      <c r="D32" s="28">
        <f t="shared" si="6"/>
        <v>0</v>
      </c>
      <c r="E32" s="16"/>
      <c r="F32" s="28">
        <f t="shared" si="7"/>
        <v>0</v>
      </c>
      <c r="G32" s="16"/>
      <c r="H32" s="28">
        <f t="shared" si="8"/>
        <v>0</v>
      </c>
      <c r="I32" s="16"/>
      <c r="J32" s="28">
        <f t="shared" si="9"/>
        <v>0</v>
      </c>
      <c r="K32" s="16"/>
      <c r="L32" s="28">
        <f t="shared" si="10"/>
        <v>0</v>
      </c>
      <c r="M32" s="16"/>
      <c r="N32" s="28">
        <f t="shared" si="11"/>
        <v>0</v>
      </c>
      <c r="O32" s="16"/>
      <c r="P32" s="28">
        <f t="shared" si="12"/>
        <v>0</v>
      </c>
      <c r="Q32" s="16"/>
      <c r="R32" s="28">
        <f t="shared" si="13"/>
        <v>0</v>
      </c>
      <c r="S32" s="16"/>
      <c r="T32" s="28">
        <f t="shared" si="14"/>
        <v>0</v>
      </c>
      <c r="U32" s="16"/>
      <c r="V32" s="28">
        <f t="shared" si="15"/>
        <v>0</v>
      </c>
      <c r="W32" s="16"/>
      <c r="X32" s="28">
        <f t="shared" si="16"/>
        <v>0</v>
      </c>
      <c r="Y32" s="16"/>
      <c r="Z32" s="28">
        <f t="shared" si="17"/>
        <v>0</v>
      </c>
      <c r="AA32" s="59">
        <f t="shared" si="20"/>
        <v>0</v>
      </c>
      <c r="AB32" s="60">
        <f t="shared" si="18"/>
        <v>0</v>
      </c>
      <c r="AC32" s="67">
        <f t="shared" si="1"/>
        <v>0</v>
      </c>
      <c r="AD32" s="68">
        <f t="shared" si="19"/>
        <v>0</v>
      </c>
      <c r="AE32" s="44">
        <f t="shared" si="2"/>
        <v>0</v>
      </c>
      <c r="AF32" s="21">
        <f t="shared" si="3"/>
        <v>0</v>
      </c>
      <c r="AW32" s="99"/>
      <c r="AX32" s="99"/>
    </row>
    <row r="33" spans="1:50">
      <c r="A33" s="3">
        <v>5612</v>
      </c>
      <c r="B33" s="3" t="s">
        <v>61</v>
      </c>
      <c r="C33" s="16"/>
      <c r="D33" s="28">
        <f t="shared" si="6"/>
        <v>0</v>
      </c>
      <c r="E33" s="16"/>
      <c r="F33" s="28">
        <f t="shared" si="7"/>
        <v>0</v>
      </c>
      <c r="G33" s="16"/>
      <c r="H33" s="28">
        <f t="shared" si="8"/>
        <v>0</v>
      </c>
      <c r="I33" s="16"/>
      <c r="J33" s="28">
        <f t="shared" si="9"/>
        <v>0</v>
      </c>
      <c r="K33" s="16"/>
      <c r="L33" s="28">
        <f t="shared" si="10"/>
        <v>0</v>
      </c>
      <c r="M33" s="16"/>
      <c r="N33" s="28">
        <f t="shared" si="11"/>
        <v>0</v>
      </c>
      <c r="O33" s="16"/>
      <c r="P33" s="28">
        <f t="shared" si="12"/>
        <v>0</v>
      </c>
      <c r="Q33" s="16"/>
      <c r="R33" s="28">
        <f t="shared" si="13"/>
        <v>0</v>
      </c>
      <c r="S33" s="16"/>
      <c r="T33" s="28">
        <f t="shared" si="14"/>
        <v>0</v>
      </c>
      <c r="U33" s="16"/>
      <c r="V33" s="28">
        <f t="shared" si="15"/>
        <v>0</v>
      </c>
      <c r="W33" s="16"/>
      <c r="X33" s="28">
        <f t="shared" si="16"/>
        <v>0</v>
      </c>
      <c r="Y33" s="16"/>
      <c r="Z33" s="28">
        <f t="shared" si="17"/>
        <v>0</v>
      </c>
      <c r="AA33" s="59">
        <f t="shared" si="20"/>
        <v>0</v>
      </c>
      <c r="AB33" s="60">
        <f t="shared" si="18"/>
        <v>0</v>
      </c>
      <c r="AC33" s="67">
        <f t="shared" si="1"/>
        <v>0</v>
      </c>
      <c r="AD33" s="68">
        <f t="shared" si="19"/>
        <v>0</v>
      </c>
      <c r="AE33" s="44">
        <f t="shared" si="2"/>
        <v>0</v>
      </c>
      <c r="AF33" s="21">
        <f t="shared" si="3"/>
        <v>0</v>
      </c>
      <c r="AW33" s="99"/>
      <c r="AX33" s="99"/>
    </row>
    <row r="34" spans="1:50">
      <c r="A34" s="3">
        <v>5613</v>
      </c>
      <c r="B34" s="3" t="s">
        <v>62</v>
      </c>
      <c r="C34" s="16"/>
      <c r="D34" s="28">
        <f t="shared" si="6"/>
        <v>0</v>
      </c>
      <c r="E34" s="16"/>
      <c r="F34" s="28">
        <f t="shared" si="7"/>
        <v>0</v>
      </c>
      <c r="G34" s="16"/>
      <c r="H34" s="28">
        <f t="shared" si="8"/>
        <v>0</v>
      </c>
      <c r="I34" s="16"/>
      <c r="J34" s="28">
        <f t="shared" si="9"/>
        <v>0</v>
      </c>
      <c r="K34" s="16"/>
      <c r="L34" s="28">
        <f t="shared" si="10"/>
        <v>0</v>
      </c>
      <c r="M34" s="16"/>
      <c r="N34" s="28">
        <f t="shared" si="11"/>
        <v>0</v>
      </c>
      <c r="O34" s="16"/>
      <c r="P34" s="28">
        <f t="shared" si="12"/>
        <v>0</v>
      </c>
      <c r="Q34" s="16"/>
      <c r="R34" s="28">
        <f t="shared" si="13"/>
        <v>0</v>
      </c>
      <c r="S34" s="16"/>
      <c r="T34" s="28">
        <f t="shared" si="14"/>
        <v>0</v>
      </c>
      <c r="U34" s="16"/>
      <c r="V34" s="28">
        <f t="shared" si="15"/>
        <v>0</v>
      </c>
      <c r="W34" s="16"/>
      <c r="X34" s="28">
        <f t="shared" si="16"/>
        <v>0</v>
      </c>
      <c r="Y34" s="16"/>
      <c r="Z34" s="28">
        <f t="shared" si="17"/>
        <v>0</v>
      </c>
      <c r="AA34" s="59">
        <f t="shared" si="20"/>
        <v>0</v>
      </c>
      <c r="AB34" s="60">
        <f t="shared" si="18"/>
        <v>0</v>
      </c>
      <c r="AC34" s="67">
        <f t="shared" si="1"/>
        <v>0</v>
      </c>
      <c r="AD34" s="68">
        <f t="shared" si="19"/>
        <v>0</v>
      </c>
      <c r="AE34" s="44">
        <f t="shared" si="2"/>
        <v>0</v>
      </c>
      <c r="AF34" s="21">
        <f t="shared" si="3"/>
        <v>0</v>
      </c>
      <c r="AW34" s="99"/>
      <c r="AX34" s="99"/>
    </row>
    <row r="35" spans="1:50">
      <c r="A35" s="34">
        <v>5699</v>
      </c>
      <c r="B35" s="34" t="s">
        <v>99</v>
      </c>
      <c r="C35" s="32">
        <f>SUM(C22:C34)</f>
        <v>0</v>
      </c>
      <c r="D35" s="53">
        <f t="shared" si="6"/>
        <v>0</v>
      </c>
      <c r="E35" s="32">
        <f>SUM(E22:E34)</f>
        <v>0</v>
      </c>
      <c r="F35" s="53">
        <f t="shared" si="7"/>
        <v>0</v>
      </c>
      <c r="G35" s="32">
        <f>SUM(G22:G34)</f>
        <v>0</v>
      </c>
      <c r="H35" s="53">
        <f t="shared" si="8"/>
        <v>0</v>
      </c>
      <c r="I35" s="32">
        <f>SUM(I22:I34)</f>
        <v>0</v>
      </c>
      <c r="J35" s="53">
        <f t="shared" si="9"/>
        <v>0</v>
      </c>
      <c r="K35" s="32">
        <f>SUM(K22:K34)</f>
        <v>0</v>
      </c>
      <c r="L35" s="53">
        <f t="shared" si="10"/>
        <v>0</v>
      </c>
      <c r="M35" s="32">
        <f>SUM(M22:M34)</f>
        <v>0</v>
      </c>
      <c r="N35" s="53">
        <f t="shared" si="11"/>
        <v>0</v>
      </c>
      <c r="O35" s="32">
        <f>SUM(O22:O34)</f>
        <v>0</v>
      </c>
      <c r="P35" s="53">
        <f t="shared" si="12"/>
        <v>0</v>
      </c>
      <c r="Q35" s="32">
        <f>SUM(Q22:Q34)</f>
        <v>0</v>
      </c>
      <c r="R35" s="53">
        <f t="shared" si="13"/>
        <v>0</v>
      </c>
      <c r="S35" s="32">
        <f>SUM(S22:S34)</f>
        <v>0</v>
      </c>
      <c r="T35" s="53">
        <f t="shared" si="14"/>
        <v>0</v>
      </c>
      <c r="U35" s="32">
        <f>SUM(U22:U34)</f>
        <v>0</v>
      </c>
      <c r="V35" s="53">
        <f t="shared" si="15"/>
        <v>0</v>
      </c>
      <c r="W35" s="32">
        <f>SUM(W22:W34)</f>
        <v>0</v>
      </c>
      <c r="X35" s="53">
        <f t="shared" si="16"/>
        <v>0</v>
      </c>
      <c r="Y35" s="32">
        <f>SUM(Y22:Y34)</f>
        <v>0</v>
      </c>
      <c r="Z35" s="53">
        <f t="shared" si="17"/>
        <v>0</v>
      </c>
      <c r="AA35" s="63">
        <f>SUM(AA22:AA34)</f>
        <v>0</v>
      </c>
      <c r="AB35" s="73">
        <f t="shared" si="18"/>
        <v>0</v>
      </c>
      <c r="AC35" s="70">
        <f t="shared" si="1"/>
        <v>0</v>
      </c>
      <c r="AD35" s="78">
        <f t="shared" si="19"/>
        <v>0</v>
      </c>
      <c r="AE35" s="44">
        <f t="shared" si="2"/>
        <v>0</v>
      </c>
      <c r="AF35" s="21">
        <f t="shared" si="3"/>
        <v>0</v>
      </c>
      <c r="AW35" s="99"/>
      <c r="AX35" s="99"/>
    </row>
    <row r="36" spans="1:50" ht="15.75" thickBot="1">
      <c r="A36" s="35">
        <v>5999</v>
      </c>
      <c r="B36" s="34" t="s">
        <v>100</v>
      </c>
      <c r="C36" s="32">
        <f>C21+C35</f>
        <v>0</v>
      </c>
      <c r="D36" s="53">
        <f t="shared" si="6"/>
        <v>0</v>
      </c>
      <c r="E36" s="32">
        <f>E21+E35</f>
        <v>0</v>
      </c>
      <c r="F36" s="53">
        <f t="shared" si="7"/>
        <v>0</v>
      </c>
      <c r="G36" s="32">
        <f>G21+G35</f>
        <v>0</v>
      </c>
      <c r="H36" s="53">
        <f t="shared" si="8"/>
        <v>0</v>
      </c>
      <c r="I36" s="32">
        <f>I21+I35</f>
        <v>0</v>
      </c>
      <c r="J36" s="53">
        <f t="shared" si="9"/>
        <v>0</v>
      </c>
      <c r="K36" s="32">
        <f>K21+K35</f>
        <v>0</v>
      </c>
      <c r="L36" s="53">
        <f t="shared" si="10"/>
        <v>0</v>
      </c>
      <c r="M36" s="32">
        <f>M21+M35</f>
        <v>0</v>
      </c>
      <c r="N36" s="53">
        <f t="shared" si="11"/>
        <v>0</v>
      </c>
      <c r="O36" s="32">
        <f>O21+O35</f>
        <v>0</v>
      </c>
      <c r="P36" s="53">
        <f t="shared" si="12"/>
        <v>0</v>
      </c>
      <c r="Q36" s="32">
        <f>Q21+Q35</f>
        <v>0</v>
      </c>
      <c r="R36" s="53">
        <f t="shared" si="13"/>
        <v>0</v>
      </c>
      <c r="S36" s="32">
        <f>S21+S35</f>
        <v>0</v>
      </c>
      <c r="T36" s="53">
        <f t="shared" si="14"/>
        <v>0</v>
      </c>
      <c r="U36" s="32">
        <f>U21+U35</f>
        <v>0</v>
      </c>
      <c r="V36" s="53">
        <f t="shared" si="15"/>
        <v>0</v>
      </c>
      <c r="W36" s="32">
        <f>W21+W35</f>
        <v>0</v>
      </c>
      <c r="X36" s="53">
        <f t="shared" si="16"/>
        <v>0</v>
      </c>
      <c r="Y36" s="32">
        <f>Y21+Y35</f>
        <v>0</v>
      </c>
      <c r="Z36" s="53">
        <f t="shared" si="17"/>
        <v>0</v>
      </c>
      <c r="AA36" s="63">
        <f>AA21+AA35</f>
        <v>0</v>
      </c>
      <c r="AB36" s="73">
        <f t="shared" si="18"/>
        <v>0</v>
      </c>
      <c r="AC36" s="70">
        <f t="shared" si="1"/>
        <v>0</v>
      </c>
      <c r="AD36" s="78">
        <f t="shared" si="19"/>
        <v>0</v>
      </c>
      <c r="AE36" s="44">
        <f t="shared" si="2"/>
        <v>0</v>
      </c>
      <c r="AF36" s="21">
        <f t="shared" si="3"/>
        <v>0</v>
      </c>
      <c r="AW36" s="99"/>
      <c r="AX36" s="99"/>
    </row>
    <row r="37" spans="1:50" ht="16.5" thickTop="1" thickBot="1">
      <c r="A37" s="36"/>
      <c r="B37" s="7" t="s">
        <v>68</v>
      </c>
      <c r="C37" s="18">
        <f>(C16-C36)</f>
        <v>0</v>
      </c>
      <c r="D37" s="47">
        <f t="shared" si="6"/>
        <v>0</v>
      </c>
      <c r="E37" s="18">
        <f>(E16-E36)</f>
        <v>0</v>
      </c>
      <c r="F37" s="47">
        <f t="shared" si="7"/>
        <v>0</v>
      </c>
      <c r="G37" s="18">
        <f>(G16-G36)</f>
        <v>0</v>
      </c>
      <c r="H37" s="47">
        <f t="shared" si="8"/>
        <v>0</v>
      </c>
      <c r="I37" s="18">
        <f>(I16-I36)</f>
        <v>0</v>
      </c>
      <c r="J37" s="47">
        <f t="shared" si="9"/>
        <v>0</v>
      </c>
      <c r="K37" s="18">
        <f>(K16-K36)</f>
        <v>0</v>
      </c>
      <c r="L37" s="47">
        <f t="shared" si="10"/>
        <v>0</v>
      </c>
      <c r="M37" s="18">
        <f>(M16-M36)</f>
        <v>0</v>
      </c>
      <c r="N37" s="47">
        <f t="shared" si="11"/>
        <v>0</v>
      </c>
      <c r="O37" s="18">
        <f>(O16-O36)</f>
        <v>0</v>
      </c>
      <c r="P37" s="47">
        <f t="shared" si="12"/>
        <v>0</v>
      </c>
      <c r="Q37" s="18">
        <f>(Q16-Q36)</f>
        <v>0</v>
      </c>
      <c r="R37" s="47">
        <f t="shared" si="13"/>
        <v>0</v>
      </c>
      <c r="S37" s="18">
        <f>(S16-S36)</f>
        <v>0</v>
      </c>
      <c r="T37" s="47">
        <f t="shared" si="14"/>
        <v>0</v>
      </c>
      <c r="U37" s="18">
        <f>(U16-U36)</f>
        <v>0</v>
      </c>
      <c r="V37" s="47">
        <f t="shared" si="15"/>
        <v>0</v>
      </c>
      <c r="W37" s="18">
        <f>(W16-W36)</f>
        <v>0</v>
      </c>
      <c r="X37" s="47">
        <f t="shared" si="16"/>
        <v>0</v>
      </c>
      <c r="Y37" s="18">
        <f>(Y16-Y36)</f>
        <v>0</v>
      </c>
      <c r="Z37" s="47">
        <f t="shared" si="17"/>
        <v>0</v>
      </c>
      <c r="AA37" s="61">
        <f>(AA16-AA36)</f>
        <v>0</v>
      </c>
      <c r="AB37" s="74">
        <f t="shared" si="18"/>
        <v>0</v>
      </c>
      <c r="AC37" s="24">
        <f t="shared" si="1"/>
        <v>0</v>
      </c>
      <c r="AD37" s="77">
        <f t="shared" si="19"/>
        <v>0</v>
      </c>
      <c r="AE37" s="44">
        <f t="shared" si="2"/>
        <v>0</v>
      </c>
      <c r="AF37" s="21">
        <f t="shared" si="3"/>
        <v>0</v>
      </c>
      <c r="AW37" s="99"/>
      <c r="AX37" s="99"/>
    </row>
    <row r="38" spans="1:50" ht="15.75" thickTop="1">
      <c r="A38" s="2">
        <v>6002</v>
      </c>
      <c r="B38" s="2" t="s">
        <v>45</v>
      </c>
      <c r="C38" s="16"/>
      <c r="D38" s="28"/>
      <c r="E38" s="16"/>
      <c r="F38" s="28"/>
      <c r="G38" s="16"/>
      <c r="H38" s="28"/>
      <c r="I38" s="16"/>
      <c r="J38" s="28"/>
      <c r="K38" s="16"/>
      <c r="L38" s="28"/>
      <c r="M38" s="16"/>
      <c r="N38" s="28"/>
      <c r="O38" s="16"/>
      <c r="P38" s="28"/>
      <c r="Q38" s="16"/>
      <c r="R38" s="28"/>
      <c r="S38" s="16"/>
      <c r="T38" s="28"/>
      <c r="U38" s="16"/>
      <c r="V38" s="28"/>
      <c r="W38" s="16"/>
      <c r="X38" s="28"/>
      <c r="Y38" s="16"/>
      <c r="Z38" s="28"/>
      <c r="AA38" s="59">
        <f t="shared" ref="AA38:AA40" si="21">C38+E38+G38+I38+K38+M38+O38+Q38+S38+U38+W38+Y38</f>
        <v>0</v>
      </c>
      <c r="AB38" s="60"/>
      <c r="AC38" s="67">
        <f t="shared" si="1"/>
        <v>0</v>
      </c>
      <c r="AD38" s="68"/>
      <c r="AE38" s="44">
        <f t="shared" si="2"/>
        <v>0</v>
      </c>
      <c r="AF38" s="21">
        <f t="shared" si="3"/>
        <v>0</v>
      </c>
      <c r="AW38" s="99"/>
      <c r="AX38" s="99"/>
    </row>
    <row r="39" spans="1:50">
      <c r="A39" s="2">
        <v>6003</v>
      </c>
      <c r="B39" s="2" t="s">
        <v>0</v>
      </c>
      <c r="C39" s="16">
        <v>0</v>
      </c>
      <c r="D39" s="28">
        <f t="shared" ref="D39:D51" si="22">C39/C$145</f>
        <v>0</v>
      </c>
      <c r="E39" s="16">
        <v>0</v>
      </c>
      <c r="F39" s="28">
        <f>E39/E$145</f>
        <v>0</v>
      </c>
      <c r="G39" s="16">
        <v>0</v>
      </c>
      <c r="H39" s="28">
        <f>G39/G$145</f>
        <v>0</v>
      </c>
      <c r="I39" s="16">
        <v>0</v>
      </c>
      <c r="J39" s="28">
        <f>I39/I$145</f>
        <v>0</v>
      </c>
      <c r="K39" s="16">
        <v>0</v>
      </c>
      <c r="L39" s="28">
        <f>K39/K$145</f>
        <v>0</v>
      </c>
      <c r="M39" s="16">
        <v>0</v>
      </c>
      <c r="N39" s="28">
        <f>M39/M$145</f>
        <v>0</v>
      </c>
      <c r="O39" s="16">
        <v>0</v>
      </c>
      <c r="P39" s="28">
        <f>O39/O$145</f>
        <v>0</v>
      </c>
      <c r="Q39" s="16">
        <v>0</v>
      </c>
      <c r="R39" s="28">
        <f>Q39/Q$145</f>
        <v>0</v>
      </c>
      <c r="S39" s="16">
        <v>0</v>
      </c>
      <c r="T39" s="28">
        <f>S39/S$145</f>
        <v>0</v>
      </c>
      <c r="U39" s="16">
        <v>0</v>
      </c>
      <c r="V39" s="28">
        <f>U39/U$145</f>
        <v>0</v>
      </c>
      <c r="W39" s="16">
        <v>0</v>
      </c>
      <c r="X39" s="28">
        <f>W39/W$145</f>
        <v>0</v>
      </c>
      <c r="Y39" s="16">
        <v>0</v>
      </c>
      <c r="Z39" s="28">
        <f>Y39/Y$145</f>
        <v>0</v>
      </c>
      <c r="AA39" s="59">
        <f t="shared" si="21"/>
        <v>0</v>
      </c>
      <c r="AB39" s="60">
        <f>AA39/AA$145</f>
        <v>0</v>
      </c>
      <c r="AC39" s="67">
        <f t="shared" si="1"/>
        <v>0</v>
      </c>
      <c r="AD39" s="68">
        <f>AC39/AC$145</f>
        <v>0</v>
      </c>
      <c r="AE39" s="44">
        <f t="shared" si="2"/>
        <v>0</v>
      </c>
      <c r="AF39" s="21">
        <f t="shared" si="3"/>
        <v>0</v>
      </c>
      <c r="AG39" s="113">
        <v>36500</v>
      </c>
      <c r="AH39" s="1" t="s">
        <v>137</v>
      </c>
      <c r="AW39" s="99"/>
      <c r="AX39" s="99"/>
    </row>
    <row r="40" spans="1:50">
      <c r="A40" s="2">
        <v>6004</v>
      </c>
      <c r="B40" s="2" t="s">
        <v>1</v>
      </c>
      <c r="C40" s="16"/>
      <c r="D40" s="28">
        <f t="shared" si="22"/>
        <v>0</v>
      </c>
      <c r="E40" s="16"/>
      <c r="F40" s="28"/>
      <c r="G40" s="16"/>
      <c r="H40" s="28"/>
      <c r="I40" s="16"/>
      <c r="J40" s="28"/>
      <c r="K40" s="16"/>
      <c r="L40" s="28"/>
      <c r="M40" s="16"/>
      <c r="N40" s="28"/>
      <c r="O40" s="16"/>
      <c r="P40" s="28"/>
      <c r="Q40" s="16"/>
      <c r="R40" s="28"/>
      <c r="S40" s="16"/>
      <c r="T40" s="28"/>
      <c r="U40" s="16"/>
      <c r="V40" s="28"/>
      <c r="W40" s="16"/>
      <c r="X40" s="28"/>
      <c r="Y40" s="16"/>
      <c r="Z40" s="28"/>
      <c r="AA40" s="59">
        <f t="shared" si="21"/>
        <v>0</v>
      </c>
      <c r="AB40" s="60"/>
      <c r="AC40" s="67">
        <f t="shared" si="1"/>
        <v>0</v>
      </c>
      <c r="AD40" s="68"/>
      <c r="AE40" s="44">
        <f t="shared" si="2"/>
        <v>0</v>
      </c>
      <c r="AF40" s="21">
        <f t="shared" si="3"/>
        <v>0</v>
      </c>
      <c r="AW40" s="99"/>
      <c r="AX40" s="99"/>
    </row>
    <row r="41" spans="1:50" ht="15.75" thickBot="1">
      <c r="A41" s="37">
        <v>6099</v>
      </c>
      <c r="B41" s="37" t="s">
        <v>101</v>
      </c>
      <c r="C41" s="38">
        <f>SUM(C38:C40)</f>
        <v>0</v>
      </c>
      <c r="D41" s="54">
        <f t="shared" si="22"/>
        <v>0</v>
      </c>
      <c r="E41" s="38">
        <f>SUM(E38:E40)</f>
        <v>0</v>
      </c>
      <c r="F41" s="54">
        <f>E41/E$145</f>
        <v>0</v>
      </c>
      <c r="G41" s="38">
        <f>SUM(G38:G40)</f>
        <v>0</v>
      </c>
      <c r="H41" s="54">
        <f>G41/G$145</f>
        <v>0</v>
      </c>
      <c r="I41" s="38">
        <f>SUM(I38:I40)</f>
        <v>0</v>
      </c>
      <c r="J41" s="54">
        <f>I41/I$145</f>
        <v>0</v>
      </c>
      <c r="K41" s="38">
        <f>SUM(K38:K40)</f>
        <v>0</v>
      </c>
      <c r="L41" s="54">
        <f>K41/K$145</f>
        <v>0</v>
      </c>
      <c r="M41" s="38">
        <f>SUM(M38:M40)</f>
        <v>0</v>
      </c>
      <c r="N41" s="54">
        <f>M41/M$145</f>
        <v>0</v>
      </c>
      <c r="O41" s="38">
        <f>SUM(O38:O40)</f>
        <v>0</v>
      </c>
      <c r="P41" s="54">
        <f>O41/O$145</f>
        <v>0</v>
      </c>
      <c r="Q41" s="38">
        <f>SUM(Q38:Q40)</f>
        <v>0</v>
      </c>
      <c r="R41" s="54">
        <f>Q41/Q$145</f>
        <v>0</v>
      </c>
      <c r="S41" s="38">
        <f>SUM(S38:S40)</f>
        <v>0</v>
      </c>
      <c r="T41" s="54">
        <f>S41/S$145</f>
        <v>0</v>
      </c>
      <c r="U41" s="38">
        <f>SUM(U38:U40)</f>
        <v>0</v>
      </c>
      <c r="V41" s="54">
        <f>U41/U$145</f>
        <v>0</v>
      </c>
      <c r="W41" s="38">
        <f>SUM(W38:W40)</f>
        <v>0</v>
      </c>
      <c r="X41" s="54">
        <f>W41/W$145</f>
        <v>0</v>
      </c>
      <c r="Y41" s="38">
        <f>SUM(Y38:Y40)</f>
        <v>0</v>
      </c>
      <c r="Z41" s="54">
        <f>Y41/Y$145</f>
        <v>0</v>
      </c>
      <c r="AA41" s="61">
        <f>SUM(AA38:AA40)</f>
        <v>0</v>
      </c>
      <c r="AB41" s="74">
        <f>AA41/AA$145</f>
        <v>0</v>
      </c>
      <c r="AC41" s="24">
        <f t="shared" si="1"/>
        <v>0</v>
      </c>
      <c r="AD41" s="77">
        <f>AC41/AC$145</f>
        <v>0</v>
      </c>
      <c r="AE41" s="44">
        <f t="shared" si="2"/>
        <v>0</v>
      </c>
      <c r="AF41" s="21">
        <f t="shared" si="3"/>
        <v>0</v>
      </c>
      <c r="AW41" s="99"/>
      <c r="AX41" s="99"/>
    </row>
    <row r="42" spans="1:50" ht="15.75" thickTop="1">
      <c r="A42" s="2">
        <v>6101</v>
      </c>
      <c r="B42" s="2" t="s">
        <v>2</v>
      </c>
      <c r="C42" s="16">
        <v>25704</v>
      </c>
      <c r="D42" s="28">
        <f t="shared" si="22"/>
        <v>-164.07012390843909</v>
      </c>
      <c r="E42" s="16">
        <v>25704</v>
      </c>
      <c r="F42" s="28">
        <f>E42/E$145</f>
        <v>-164.07012390843909</v>
      </c>
      <c r="G42" s="16">
        <v>25704</v>
      </c>
      <c r="H42" s="28">
        <f>G42/G$145</f>
        <v>-164.07012390843909</v>
      </c>
      <c r="I42" s="16">
        <v>25704</v>
      </c>
      <c r="J42" s="28">
        <f>I42/I$145</f>
        <v>-164.07012390843909</v>
      </c>
      <c r="K42" s="16">
        <v>25704</v>
      </c>
      <c r="L42" s="28">
        <f>K42/K$145</f>
        <v>-164.07012390843909</v>
      </c>
      <c r="M42" s="16">
        <v>25704</v>
      </c>
      <c r="N42" s="28">
        <f>M42/M$145</f>
        <v>8.216510603324517</v>
      </c>
      <c r="O42" s="16">
        <v>25704</v>
      </c>
      <c r="P42" s="28">
        <f>O42/O$145</f>
        <v>-164.07012390843909</v>
      </c>
      <c r="Q42" s="16">
        <v>25704</v>
      </c>
      <c r="R42" s="28">
        <f>Q42/Q$145</f>
        <v>-164.07012390843909</v>
      </c>
      <c r="S42" s="16">
        <v>25704</v>
      </c>
      <c r="T42" s="28">
        <f>S42/S$145</f>
        <v>-164.07012390843909</v>
      </c>
      <c r="U42" s="16">
        <v>25704</v>
      </c>
      <c r="V42" s="28">
        <f>U42/U$145</f>
        <v>-164.07012390843909</v>
      </c>
      <c r="W42" s="16">
        <v>25704</v>
      </c>
      <c r="X42" s="28">
        <f>W42/W$145</f>
        <v>-164.07012390843909</v>
      </c>
      <c r="Y42" s="16">
        <v>25704</v>
      </c>
      <c r="Z42" s="28">
        <f>Y42/Y$145</f>
        <v>-164.07012390843909</v>
      </c>
      <c r="AA42" s="59">
        <f t="shared" ref="AA42:AA75" si="23">C42+E42+G42+I42+K42+M42+O42+Q42+S42+U42+W42+Y42</f>
        <v>308448</v>
      </c>
      <c r="AB42" s="60">
        <f>AA42/AA$145</f>
        <v>219.53229278631923</v>
      </c>
      <c r="AC42" s="67">
        <f t="shared" si="1"/>
        <v>25704</v>
      </c>
      <c r="AD42" s="68">
        <f>AC42/AC$145</f>
        <v>219.53229278631926</v>
      </c>
      <c r="AE42" s="44">
        <f t="shared" si="2"/>
        <v>308448</v>
      </c>
      <c r="AF42" s="21">
        <f t="shared" si="3"/>
        <v>0</v>
      </c>
      <c r="AG42" s="113"/>
      <c r="AH42" s="1" t="s">
        <v>199</v>
      </c>
      <c r="AW42" s="99"/>
      <c r="AX42" s="99"/>
    </row>
    <row r="43" spans="1:50">
      <c r="A43" s="82">
        <v>6102</v>
      </c>
      <c r="B43" s="2" t="s">
        <v>3</v>
      </c>
      <c r="C43" s="19"/>
      <c r="D43" s="28">
        <f t="shared" si="22"/>
        <v>0</v>
      </c>
      <c r="E43" s="19"/>
      <c r="F43" s="28"/>
      <c r="G43" s="19"/>
      <c r="H43" s="28"/>
      <c r="I43" s="19">
        <v>0</v>
      </c>
      <c r="J43" s="28"/>
      <c r="K43" s="19"/>
      <c r="L43" s="28"/>
      <c r="M43" s="19"/>
      <c r="N43" s="28"/>
      <c r="O43" s="19"/>
      <c r="P43" s="28"/>
      <c r="Q43" s="19"/>
      <c r="R43" s="28"/>
      <c r="S43" s="19"/>
      <c r="T43" s="28"/>
      <c r="U43" s="19"/>
      <c r="V43" s="28"/>
      <c r="W43" s="19"/>
      <c r="X43" s="28"/>
      <c r="Y43" s="19"/>
      <c r="Z43" s="28"/>
      <c r="AA43" s="59">
        <f t="shared" si="23"/>
        <v>0</v>
      </c>
      <c r="AB43" s="60"/>
      <c r="AC43" s="67">
        <f t="shared" si="1"/>
        <v>0</v>
      </c>
      <c r="AD43" s="68"/>
      <c r="AE43" s="44">
        <f t="shared" si="2"/>
        <v>0</v>
      </c>
      <c r="AF43" s="21">
        <f t="shared" si="3"/>
        <v>0</v>
      </c>
      <c r="AG43" s="113"/>
      <c r="AW43" s="99"/>
      <c r="AX43" s="99"/>
    </row>
    <row r="44" spans="1:50">
      <c r="A44" s="2">
        <v>6103</v>
      </c>
      <c r="B44" s="2" t="s">
        <v>4</v>
      </c>
      <c r="C44" s="16"/>
      <c r="D44" s="28">
        <f t="shared" si="22"/>
        <v>0</v>
      </c>
      <c r="E44" s="16"/>
      <c r="F44" s="28"/>
      <c r="G44" s="16"/>
      <c r="H44" s="28"/>
      <c r="I44" s="16"/>
      <c r="J44" s="28"/>
      <c r="K44" s="16"/>
      <c r="L44" s="28"/>
      <c r="M44" s="16"/>
      <c r="N44" s="28"/>
      <c r="O44" s="16"/>
      <c r="P44" s="28"/>
      <c r="Q44" s="16"/>
      <c r="R44" s="28"/>
      <c r="S44" s="16"/>
      <c r="T44" s="28"/>
      <c r="U44" s="16"/>
      <c r="V44" s="28"/>
      <c r="W44" s="16"/>
      <c r="X44" s="28"/>
      <c r="Y44" s="16"/>
      <c r="Z44" s="28"/>
      <c r="AA44" s="59">
        <f t="shared" si="23"/>
        <v>0</v>
      </c>
      <c r="AB44" s="60"/>
      <c r="AC44" s="67">
        <f t="shared" si="1"/>
        <v>0</v>
      </c>
      <c r="AD44" s="68"/>
      <c r="AE44" s="44">
        <f t="shared" si="2"/>
        <v>0</v>
      </c>
      <c r="AF44" s="21">
        <f t="shared" si="3"/>
        <v>0</v>
      </c>
      <c r="AG44" s="113"/>
      <c r="AW44" s="99"/>
      <c r="AX44" s="99"/>
    </row>
    <row r="45" spans="1:50">
      <c r="A45" s="2">
        <v>6104</v>
      </c>
      <c r="B45" s="2" t="s">
        <v>5</v>
      </c>
      <c r="C45" s="19">
        <v>11000</v>
      </c>
      <c r="D45" s="28">
        <f t="shared" si="22"/>
        <v>-70.213638460660988</v>
      </c>
      <c r="E45" s="19">
        <v>11000</v>
      </c>
      <c r="F45" s="28">
        <f t="shared" ref="F45:F51" si="24">E45/E$145</f>
        <v>-70.213638460660988</v>
      </c>
      <c r="G45" s="19">
        <v>11000</v>
      </c>
      <c r="H45" s="28">
        <f t="shared" ref="H45:H51" si="25">G45/G$145</f>
        <v>-70.213638460660988</v>
      </c>
      <c r="I45" s="19">
        <v>11000</v>
      </c>
      <c r="J45" s="28">
        <f t="shared" ref="J45:J51" si="26">I45/I$145</f>
        <v>-70.213638460660988</v>
      </c>
      <c r="K45" s="19">
        <v>11000</v>
      </c>
      <c r="L45" s="28">
        <f t="shared" ref="L45:L51" si="27">K45/K$145</f>
        <v>-70.213638460660988</v>
      </c>
      <c r="M45" s="19">
        <v>11000</v>
      </c>
      <c r="N45" s="28">
        <f t="shared" ref="N45:N53" si="28">M45/M$145</f>
        <v>3.5162471458360445</v>
      </c>
      <c r="O45" s="19">
        <v>11000</v>
      </c>
      <c r="P45" s="28">
        <f t="shared" ref="P45:P51" si="29">O45/O$145</f>
        <v>-70.213638460660988</v>
      </c>
      <c r="Q45" s="19">
        <v>11000</v>
      </c>
      <c r="R45" s="28">
        <f t="shared" ref="R45:R51" si="30">Q45/Q$145</f>
        <v>-70.213638460660988</v>
      </c>
      <c r="S45" s="19">
        <v>11000</v>
      </c>
      <c r="T45" s="28">
        <f t="shared" ref="T45:T51" si="31">S45/S$145</f>
        <v>-70.213638460660988</v>
      </c>
      <c r="U45" s="19">
        <v>11000</v>
      </c>
      <c r="V45" s="28">
        <f t="shared" ref="V45:V51" si="32">U45/U$145</f>
        <v>-70.213638460660988</v>
      </c>
      <c r="W45" s="19">
        <v>11000</v>
      </c>
      <c r="X45" s="28">
        <f t="shared" ref="X45:X51" si="33">W45/W$145</f>
        <v>-70.213638460660988</v>
      </c>
      <c r="Y45" s="19">
        <v>11000</v>
      </c>
      <c r="Z45" s="28">
        <f t="shared" ref="Z45:Z51" si="34">Y45/Y$145</f>
        <v>-70.213638460660988</v>
      </c>
      <c r="AA45" s="59">
        <f t="shared" si="23"/>
        <v>132000</v>
      </c>
      <c r="AB45" s="60">
        <f t="shared" ref="AB45:AB51" si="35">AA45/AA$145</f>
        <v>93.948615804914084</v>
      </c>
      <c r="AC45" s="67">
        <f t="shared" si="1"/>
        <v>11000</v>
      </c>
      <c r="AD45" s="68">
        <f t="shared" ref="AD45:AD51" si="36">AC45/AC$145</f>
        <v>93.948615804914084</v>
      </c>
      <c r="AE45" s="44">
        <f t="shared" si="2"/>
        <v>132000</v>
      </c>
      <c r="AF45" s="21">
        <f t="shared" si="3"/>
        <v>0</v>
      </c>
      <c r="AG45" s="113">
        <v>9717</v>
      </c>
      <c r="AW45" s="99"/>
      <c r="AX45" s="99"/>
    </row>
    <row r="46" spans="1:50">
      <c r="A46" s="2">
        <v>6105</v>
      </c>
      <c r="B46" s="2" t="s">
        <v>39</v>
      </c>
      <c r="C46" s="19"/>
      <c r="D46" s="28">
        <f t="shared" si="22"/>
        <v>0</v>
      </c>
      <c r="E46" s="19"/>
      <c r="F46" s="28">
        <f t="shared" si="24"/>
        <v>0</v>
      </c>
      <c r="G46" s="19"/>
      <c r="H46" s="28">
        <f t="shared" si="25"/>
        <v>0</v>
      </c>
      <c r="I46" s="19"/>
      <c r="J46" s="28">
        <f t="shared" si="26"/>
        <v>0</v>
      </c>
      <c r="K46" s="19"/>
      <c r="L46" s="28">
        <f t="shared" si="27"/>
        <v>0</v>
      </c>
      <c r="M46" s="19"/>
      <c r="N46" s="28">
        <f t="shared" si="28"/>
        <v>0</v>
      </c>
      <c r="O46" s="19"/>
      <c r="P46" s="28">
        <f t="shared" si="29"/>
        <v>0</v>
      </c>
      <c r="Q46" s="19"/>
      <c r="R46" s="28">
        <f t="shared" si="30"/>
        <v>0</v>
      </c>
      <c r="S46" s="19"/>
      <c r="T46" s="28">
        <f t="shared" si="31"/>
        <v>0</v>
      </c>
      <c r="U46" s="19"/>
      <c r="V46" s="28">
        <f t="shared" si="32"/>
        <v>0</v>
      </c>
      <c r="W46" s="19"/>
      <c r="X46" s="28">
        <f t="shared" si="33"/>
        <v>0</v>
      </c>
      <c r="Y46" s="19"/>
      <c r="Z46" s="28">
        <f t="shared" si="34"/>
        <v>0</v>
      </c>
      <c r="AA46" s="59">
        <f t="shared" si="23"/>
        <v>0</v>
      </c>
      <c r="AB46" s="60">
        <f t="shared" si="35"/>
        <v>0</v>
      </c>
      <c r="AC46" s="67">
        <f t="shared" si="1"/>
        <v>0</v>
      </c>
      <c r="AD46" s="68">
        <f t="shared" si="36"/>
        <v>0</v>
      </c>
      <c r="AE46" s="44">
        <f t="shared" si="2"/>
        <v>0</v>
      </c>
      <c r="AF46" s="21">
        <f t="shared" si="3"/>
        <v>0</v>
      </c>
      <c r="AW46" s="99"/>
      <c r="AX46" s="99"/>
    </row>
    <row r="47" spans="1:50">
      <c r="A47" s="2">
        <v>6106</v>
      </c>
      <c r="B47" s="2" t="s">
        <v>6</v>
      </c>
      <c r="C47" s="19">
        <v>18000</v>
      </c>
      <c r="D47" s="28">
        <f t="shared" si="22"/>
        <v>-114.89504475380889</v>
      </c>
      <c r="E47" s="19">
        <v>18000</v>
      </c>
      <c r="F47" s="28">
        <f t="shared" si="24"/>
        <v>-114.89504475380889</v>
      </c>
      <c r="G47" s="19">
        <v>18000</v>
      </c>
      <c r="H47" s="28">
        <f t="shared" si="25"/>
        <v>-114.89504475380889</v>
      </c>
      <c r="I47" s="19">
        <v>18000</v>
      </c>
      <c r="J47" s="28">
        <f t="shared" si="26"/>
        <v>-114.89504475380889</v>
      </c>
      <c r="K47" s="19">
        <v>18000</v>
      </c>
      <c r="L47" s="28">
        <f t="shared" si="27"/>
        <v>-114.89504475380889</v>
      </c>
      <c r="M47" s="19">
        <v>18000</v>
      </c>
      <c r="N47" s="28">
        <f t="shared" si="28"/>
        <v>5.7538589659135271</v>
      </c>
      <c r="O47" s="19">
        <v>18000</v>
      </c>
      <c r="P47" s="28">
        <f t="shared" si="29"/>
        <v>-114.89504475380889</v>
      </c>
      <c r="Q47" s="19">
        <v>18000</v>
      </c>
      <c r="R47" s="28">
        <f t="shared" si="30"/>
        <v>-114.89504475380889</v>
      </c>
      <c r="S47" s="19">
        <v>18000</v>
      </c>
      <c r="T47" s="28">
        <f t="shared" si="31"/>
        <v>-114.89504475380889</v>
      </c>
      <c r="U47" s="19">
        <v>18000</v>
      </c>
      <c r="V47" s="28">
        <f t="shared" si="32"/>
        <v>-114.89504475380889</v>
      </c>
      <c r="W47" s="19">
        <v>18000</v>
      </c>
      <c r="X47" s="28">
        <f t="shared" si="33"/>
        <v>-114.89504475380889</v>
      </c>
      <c r="Y47" s="19">
        <v>18000</v>
      </c>
      <c r="Z47" s="28">
        <f t="shared" si="34"/>
        <v>-114.89504475380889</v>
      </c>
      <c r="AA47" s="59">
        <f t="shared" si="23"/>
        <v>216000</v>
      </c>
      <c r="AB47" s="60">
        <f t="shared" si="35"/>
        <v>153.7340985898594</v>
      </c>
      <c r="AC47" s="67">
        <f t="shared" si="1"/>
        <v>18000</v>
      </c>
      <c r="AD47" s="68">
        <f t="shared" si="36"/>
        <v>153.73409858985943</v>
      </c>
      <c r="AE47" s="44">
        <f t="shared" si="2"/>
        <v>216000</v>
      </c>
      <c r="AF47" s="21">
        <f t="shared" si="3"/>
        <v>0</v>
      </c>
      <c r="AG47" s="113">
        <v>9473</v>
      </c>
      <c r="AH47" s="104" t="s">
        <v>242</v>
      </c>
      <c r="AI47" s="102"/>
      <c r="AW47" s="99"/>
      <c r="AX47" s="99"/>
    </row>
    <row r="48" spans="1:50">
      <c r="A48" s="2">
        <v>6107</v>
      </c>
      <c r="B48" s="2" t="s">
        <v>7</v>
      </c>
      <c r="C48" s="19">
        <v>7600</v>
      </c>
      <c r="D48" s="28">
        <f t="shared" si="22"/>
        <v>-48.51124111827486</v>
      </c>
      <c r="E48" s="19">
        <v>7600</v>
      </c>
      <c r="F48" s="28">
        <f t="shared" si="24"/>
        <v>-48.51124111827486</v>
      </c>
      <c r="G48" s="19">
        <v>7600</v>
      </c>
      <c r="H48" s="28">
        <f t="shared" si="25"/>
        <v>-48.51124111827486</v>
      </c>
      <c r="I48" s="19">
        <v>7600</v>
      </c>
      <c r="J48" s="28">
        <f t="shared" si="26"/>
        <v>-48.51124111827486</v>
      </c>
      <c r="K48" s="19">
        <v>7600</v>
      </c>
      <c r="L48" s="28">
        <f t="shared" si="27"/>
        <v>-48.51124111827486</v>
      </c>
      <c r="M48" s="19">
        <v>7600</v>
      </c>
      <c r="N48" s="28">
        <f t="shared" si="28"/>
        <v>2.4294071189412669</v>
      </c>
      <c r="O48" s="19">
        <v>7600</v>
      </c>
      <c r="P48" s="28">
        <f t="shared" si="29"/>
        <v>-48.51124111827486</v>
      </c>
      <c r="Q48" s="19">
        <v>7600</v>
      </c>
      <c r="R48" s="28">
        <f t="shared" si="30"/>
        <v>-48.51124111827486</v>
      </c>
      <c r="S48" s="19">
        <v>7600</v>
      </c>
      <c r="T48" s="28">
        <f t="shared" si="31"/>
        <v>-48.51124111827486</v>
      </c>
      <c r="U48" s="19">
        <v>7600</v>
      </c>
      <c r="V48" s="28">
        <f t="shared" si="32"/>
        <v>-48.51124111827486</v>
      </c>
      <c r="W48" s="19">
        <v>7600</v>
      </c>
      <c r="X48" s="28">
        <f t="shared" si="33"/>
        <v>-48.51124111827486</v>
      </c>
      <c r="Y48" s="19">
        <v>7600</v>
      </c>
      <c r="Z48" s="28">
        <f t="shared" si="34"/>
        <v>-48.51124111827486</v>
      </c>
      <c r="AA48" s="59">
        <f t="shared" si="23"/>
        <v>91200</v>
      </c>
      <c r="AB48" s="60">
        <f t="shared" si="35"/>
        <v>64.909952737940642</v>
      </c>
      <c r="AC48" s="67">
        <f t="shared" si="1"/>
        <v>7600</v>
      </c>
      <c r="AD48" s="68">
        <f t="shared" si="36"/>
        <v>64.909952737940642</v>
      </c>
      <c r="AE48" s="44">
        <f t="shared" si="2"/>
        <v>91200</v>
      </c>
      <c r="AF48" s="21">
        <f t="shared" si="3"/>
        <v>0</v>
      </c>
      <c r="AG48" s="113">
        <v>4790</v>
      </c>
      <c r="AH48" s="104" t="s">
        <v>243</v>
      </c>
      <c r="AI48" s="102"/>
      <c r="AW48" s="99"/>
      <c r="AX48" s="99"/>
    </row>
    <row r="49" spans="1:50">
      <c r="A49" s="2">
        <v>6108</v>
      </c>
      <c r="B49" s="2" t="s">
        <v>8</v>
      </c>
      <c r="C49" s="19">
        <v>36000</v>
      </c>
      <c r="D49" s="28">
        <f t="shared" si="22"/>
        <v>-229.79008950761778</v>
      </c>
      <c r="E49" s="19">
        <v>36000</v>
      </c>
      <c r="F49" s="28">
        <f t="shared" si="24"/>
        <v>-229.79008950761778</v>
      </c>
      <c r="G49" s="19">
        <v>36000</v>
      </c>
      <c r="H49" s="28">
        <f t="shared" si="25"/>
        <v>-229.79008950761778</v>
      </c>
      <c r="I49" s="19">
        <v>36000</v>
      </c>
      <c r="J49" s="28">
        <f t="shared" si="26"/>
        <v>-229.79008950761778</v>
      </c>
      <c r="K49" s="19">
        <v>36000</v>
      </c>
      <c r="L49" s="28">
        <f t="shared" si="27"/>
        <v>-229.79008950761778</v>
      </c>
      <c r="M49" s="19">
        <v>36000</v>
      </c>
      <c r="N49" s="28">
        <f t="shared" si="28"/>
        <v>11.507717931827054</v>
      </c>
      <c r="O49" s="19">
        <v>36000</v>
      </c>
      <c r="P49" s="28">
        <f t="shared" si="29"/>
        <v>-229.79008950761778</v>
      </c>
      <c r="Q49" s="19">
        <v>36000</v>
      </c>
      <c r="R49" s="28">
        <f t="shared" si="30"/>
        <v>-229.79008950761778</v>
      </c>
      <c r="S49" s="19">
        <v>36000</v>
      </c>
      <c r="T49" s="28">
        <f t="shared" si="31"/>
        <v>-229.79008950761778</v>
      </c>
      <c r="U49" s="19">
        <v>36000</v>
      </c>
      <c r="V49" s="28">
        <f t="shared" si="32"/>
        <v>-229.79008950761778</v>
      </c>
      <c r="W49" s="19">
        <v>36000</v>
      </c>
      <c r="X49" s="28">
        <f t="shared" si="33"/>
        <v>-229.79008950761778</v>
      </c>
      <c r="Y49" s="19">
        <v>36000</v>
      </c>
      <c r="Z49" s="28">
        <f t="shared" si="34"/>
        <v>-229.79008950761778</v>
      </c>
      <c r="AA49" s="59">
        <f t="shared" si="23"/>
        <v>432000</v>
      </c>
      <c r="AB49" s="60">
        <f t="shared" si="35"/>
        <v>307.4681971797188</v>
      </c>
      <c r="AC49" s="67">
        <f t="shared" si="1"/>
        <v>36000</v>
      </c>
      <c r="AD49" s="68">
        <f t="shared" si="36"/>
        <v>307.46819717971886</v>
      </c>
      <c r="AE49" s="44">
        <f t="shared" si="2"/>
        <v>432000</v>
      </c>
      <c r="AF49" s="21">
        <f t="shared" si="3"/>
        <v>0</v>
      </c>
      <c r="AG49" s="113">
        <v>17500</v>
      </c>
      <c r="AH49" s="104" t="s">
        <v>231</v>
      </c>
      <c r="AW49" s="99"/>
      <c r="AX49" s="99"/>
    </row>
    <row r="50" spans="1:50">
      <c r="A50" s="82">
        <v>6109</v>
      </c>
      <c r="B50" s="82" t="s">
        <v>79</v>
      </c>
      <c r="C50" s="19">
        <v>500</v>
      </c>
      <c r="D50" s="28">
        <f t="shared" si="22"/>
        <v>-3.1915290209391358</v>
      </c>
      <c r="E50" s="19">
        <v>500</v>
      </c>
      <c r="F50" s="28">
        <f t="shared" si="24"/>
        <v>-3.1915290209391358</v>
      </c>
      <c r="G50" s="19">
        <v>500</v>
      </c>
      <c r="H50" s="28">
        <f t="shared" si="25"/>
        <v>-3.1915290209391358</v>
      </c>
      <c r="I50" s="19">
        <v>500</v>
      </c>
      <c r="J50" s="28">
        <f t="shared" si="26"/>
        <v>-3.1915290209391358</v>
      </c>
      <c r="K50" s="19">
        <v>500</v>
      </c>
      <c r="L50" s="28">
        <f t="shared" si="27"/>
        <v>-3.1915290209391358</v>
      </c>
      <c r="M50" s="19">
        <v>500</v>
      </c>
      <c r="N50" s="28">
        <f t="shared" si="28"/>
        <v>0.15982941571982021</v>
      </c>
      <c r="O50" s="19">
        <v>500</v>
      </c>
      <c r="P50" s="28">
        <f t="shared" si="29"/>
        <v>-3.1915290209391358</v>
      </c>
      <c r="Q50" s="19">
        <v>500</v>
      </c>
      <c r="R50" s="28">
        <f t="shared" si="30"/>
        <v>-3.1915290209391358</v>
      </c>
      <c r="S50" s="19">
        <v>500</v>
      </c>
      <c r="T50" s="28">
        <f t="shared" si="31"/>
        <v>-3.1915290209391358</v>
      </c>
      <c r="U50" s="19">
        <v>500</v>
      </c>
      <c r="V50" s="28">
        <f t="shared" si="32"/>
        <v>-3.1915290209391358</v>
      </c>
      <c r="W50" s="19">
        <v>500</v>
      </c>
      <c r="X50" s="28">
        <f t="shared" si="33"/>
        <v>-3.1915290209391358</v>
      </c>
      <c r="Y50" s="19">
        <v>500</v>
      </c>
      <c r="Z50" s="28">
        <f t="shared" si="34"/>
        <v>-3.1915290209391358</v>
      </c>
      <c r="AA50" s="59">
        <f t="shared" si="23"/>
        <v>6000</v>
      </c>
      <c r="AB50" s="60">
        <f t="shared" si="35"/>
        <v>4.2703916274960951</v>
      </c>
      <c r="AC50" s="67">
        <f t="shared" si="1"/>
        <v>500</v>
      </c>
      <c r="AD50" s="68">
        <f t="shared" si="36"/>
        <v>4.2703916274960951</v>
      </c>
      <c r="AE50" s="44">
        <f t="shared" si="2"/>
        <v>6000</v>
      </c>
      <c r="AF50" s="21">
        <f t="shared" si="3"/>
        <v>0</v>
      </c>
      <c r="AG50" s="113">
        <v>100</v>
      </c>
      <c r="AH50" s="104"/>
      <c r="AW50" s="99"/>
      <c r="AX50" s="99"/>
    </row>
    <row r="51" spans="1:50">
      <c r="A51" s="2">
        <v>6110</v>
      </c>
      <c r="B51" s="2" t="s">
        <v>9</v>
      </c>
      <c r="C51" s="19"/>
      <c r="D51" s="28">
        <f t="shared" si="22"/>
        <v>0</v>
      </c>
      <c r="E51" s="19"/>
      <c r="F51" s="28">
        <f t="shared" si="24"/>
        <v>0</v>
      </c>
      <c r="G51" s="19"/>
      <c r="H51" s="28">
        <f t="shared" si="25"/>
        <v>0</v>
      </c>
      <c r="I51" s="19"/>
      <c r="J51" s="28">
        <f t="shared" si="26"/>
        <v>0</v>
      </c>
      <c r="K51" s="19"/>
      <c r="L51" s="28">
        <f t="shared" si="27"/>
        <v>0</v>
      </c>
      <c r="M51" s="19"/>
      <c r="N51" s="28">
        <f t="shared" si="28"/>
        <v>0</v>
      </c>
      <c r="O51" s="19"/>
      <c r="P51" s="28">
        <f t="shared" si="29"/>
        <v>0</v>
      </c>
      <c r="Q51" s="19"/>
      <c r="R51" s="28">
        <f t="shared" si="30"/>
        <v>0</v>
      </c>
      <c r="S51" s="19"/>
      <c r="T51" s="28">
        <f t="shared" si="31"/>
        <v>0</v>
      </c>
      <c r="U51" s="19"/>
      <c r="V51" s="28">
        <f t="shared" si="32"/>
        <v>0</v>
      </c>
      <c r="W51" s="19"/>
      <c r="X51" s="28">
        <f t="shared" si="33"/>
        <v>0</v>
      </c>
      <c r="Y51" s="19"/>
      <c r="Z51" s="28">
        <f t="shared" si="34"/>
        <v>0</v>
      </c>
      <c r="AA51" s="59">
        <f t="shared" si="23"/>
        <v>0</v>
      </c>
      <c r="AB51" s="60">
        <f t="shared" si="35"/>
        <v>0</v>
      </c>
      <c r="AC51" s="67">
        <f t="shared" si="1"/>
        <v>0</v>
      </c>
      <c r="AD51" s="68">
        <f t="shared" si="36"/>
        <v>0</v>
      </c>
      <c r="AE51" s="44">
        <f t="shared" si="2"/>
        <v>0</v>
      </c>
      <c r="AF51" s="21">
        <f t="shared" si="3"/>
        <v>0</v>
      </c>
      <c r="AG51" s="113">
        <v>1131</v>
      </c>
      <c r="AH51" s="104" t="s">
        <v>232</v>
      </c>
      <c r="AW51" s="99"/>
      <c r="AX51" s="99"/>
    </row>
    <row r="52" spans="1:50">
      <c r="A52" s="2">
        <v>6111</v>
      </c>
      <c r="B52" s="2" t="s">
        <v>10</v>
      </c>
      <c r="C52" s="16"/>
      <c r="D52" s="28"/>
      <c r="E52" s="16"/>
      <c r="F52" s="28"/>
      <c r="G52" s="16"/>
      <c r="H52" s="28"/>
      <c r="I52" s="16"/>
      <c r="J52" s="28"/>
      <c r="K52" s="16"/>
      <c r="L52" s="28"/>
      <c r="M52" s="16">
        <v>0</v>
      </c>
      <c r="N52" s="28">
        <f t="shared" si="28"/>
        <v>0</v>
      </c>
      <c r="O52" s="16"/>
      <c r="P52" s="28"/>
      <c r="Q52" s="16"/>
      <c r="R52" s="28"/>
      <c r="S52" s="16"/>
      <c r="T52" s="28"/>
      <c r="U52" s="16"/>
      <c r="V52" s="28"/>
      <c r="W52" s="16"/>
      <c r="X52" s="28"/>
      <c r="Y52" s="16"/>
      <c r="Z52" s="28"/>
      <c r="AA52" s="59">
        <f t="shared" si="23"/>
        <v>0</v>
      </c>
      <c r="AB52" s="60"/>
      <c r="AC52" s="67">
        <f t="shared" si="1"/>
        <v>0</v>
      </c>
      <c r="AD52" s="68"/>
      <c r="AE52" s="44">
        <f t="shared" si="2"/>
        <v>0</v>
      </c>
      <c r="AF52" s="21">
        <f t="shared" si="3"/>
        <v>0</v>
      </c>
      <c r="AG52" s="113"/>
      <c r="AW52" s="99"/>
      <c r="AX52" s="99"/>
    </row>
    <row r="53" spans="1:50">
      <c r="A53" s="2">
        <v>6112</v>
      </c>
      <c r="B53" s="2" t="s">
        <v>11</v>
      </c>
      <c r="C53" s="16"/>
      <c r="D53" s="28"/>
      <c r="E53" s="16"/>
      <c r="F53" s="28"/>
      <c r="G53" s="16">
        <v>0</v>
      </c>
      <c r="H53" s="28"/>
      <c r="I53" s="16">
        <v>0</v>
      </c>
      <c r="J53" s="28"/>
      <c r="K53" s="16">
        <v>0</v>
      </c>
      <c r="L53" s="28"/>
      <c r="M53" s="16">
        <v>0</v>
      </c>
      <c r="N53" s="28">
        <f t="shared" si="28"/>
        <v>0</v>
      </c>
      <c r="O53" s="16"/>
      <c r="P53" s="28"/>
      <c r="Q53" s="16"/>
      <c r="R53" s="28"/>
      <c r="S53" s="16"/>
      <c r="T53" s="28"/>
      <c r="U53" s="16"/>
      <c r="V53" s="28"/>
      <c r="W53" s="16"/>
      <c r="X53" s="28"/>
      <c r="Y53" s="16"/>
      <c r="Z53" s="28"/>
      <c r="AA53" s="59">
        <f t="shared" si="23"/>
        <v>0</v>
      </c>
      <c r="AB53" s="60"/>
      <c r="AC53" s="67">
        <f t="shared" si="1"/>
        <v>0</v>
      </c>
      <c r="AD53" s="68"/>
      <c r="AE53" s="44">
        <f t="shared" si="2"/>
        <v>0</v>
      </c>
      <c r="AF53" s="21">
        <f t="shared" si="3"/>
        <v>0</v>
      </c>
      <c r="AG53" s="113"/>
      <c r="AW53" s="99"/>
      <c r="AX53" s="99"/>
    </row>
    <row r="54" spans="1:50">
      <c r="A54" s="2">
        <v>6113</v>
      </c>
      <c r="B54" s="2" t="s">
        <v>12</v>
      </c>
      <c r="C54" s="16"/>
      <c r="D54" s="28"/>
      <c r="E54" s="16"/>
      <c r="F54" s="28"/>
      <c r="G54" s="16"/>
      <c r="H54" s="28"/>
      <c r="I54" s="16"/>
      <c r="J54" s="28"/>
      <c r="K54" s="16"/>
      <c r="L54" s="28"/>
      <c r="M54" s="16"/>
      <c r="N54" s="28"/>
      <c r="O54" s="16"/>
      <c r="P54" s="28"/>
      <c r="Q54" s="16"/>
      <c r="R54" s="28"/>
      <c r="S54" s="16"/>
      <c r="T54" s="28"/>
      <c r="U54" s="16"/>
      <c r="V54" s="28"/>
      <c r="W54" s="16"/>
      <c r="X54" s="28"/>
      <c r="Y54" s="16"/>
      <c r="Z54" s="28"/>
      <c r="AA54" s="59">
        <f t="shared" si="23"/>
        <v>0</v>
      </c>
      <c r="AB54" s="60"/>
      <c r="AC54" s="67">
        <f t="shared" si="1"/>
        <v>0</v>
      </c>
      <c r="AD54" s="68"/>
      <c r="AE54" s="44">
        <f t="shared" si="2"/>
        <v>0</v>
      </c>
      <c r="AF54" s="21">
        <f t="shared" si="3"/>
        <v>0</v>
      </c>
      <c r="AG54" s="113"/>
      <c r="AW54" s="99"/>
      <c r="AX54" s="99"/>
    </row>
    <row r="55" spans="1:50">
      <c r="A55" s="2">
        <v>6114</v>
      </c>
      <c r="B55" s="2" t="s">
        <v>88</v>
      </c>
      <c r="C55" s="19">
        <v>250</v>
      </c>
      <c r="D55" s="28">
        <f t="shared" ref="D55" si="37">C55/C$145</f>
        <v>-1.5957645104695679</v>
      </c>
      <c r="E55" s="19">
        <v>250</v>
      </c>
      <c r="F55" s="28">
        <f t="shared" ref="F55" si="38">E55/E$145</f>
        <v>-1.5957645104695679</v>
      </c>
      <c r="G55" s="19">
        <v>250</v>
      </c>
      <c r="H55" s="28">
        <f t="shared" ref="H55" si="39">G55/G$145</f>
        <v>-1.5957645104695679</v>
      </c>
      <c r="I55" s="19">
        <v>250</v>
      </c>
      <c r="J55" s="28">
        <f t="shared" ref="J55" si="40">I55/I$145</f>
        <v>-1.5957645104695679</v>
      </c>
      <c r="K55" s="19">
        <v>250</v>
      </c>
      <c r="L55" s="28">
        <f t="shared" ref="L55" si="41">K55/K$145</f>
        <v>-1.5957645104695679</v>
      </c>
      <c r="M55" s="19">
        <v>250</v>
      </c>
      <c r="N55" s="28">
        <f t="shared" ref="N55" si="42">M55/M$145</f>
        <v>7.9914707859910103E-2</v>
      </c>
      <c r="O55" s="19">
        <v>250</v>
      </c>
      <c r="P55" s="28">
        <f t="shared" ref="P55" si="43">O55/O$145</f>
        <v>-1.5957645104695679</v>
      </c>
      <c r="Q55" s="19">
        <v>250</v>
      </c>
      <c r="R55" s="28">
        <f t="shared" ref="R55" si="44">Q55/Q$145</f>
        <v>-1.5957645104695679</v>
      </c>
      <c r="S55" s="19">
        <v>250</v>
      </c>
      <c r="T55" s="28">
        <f t="shared" ref="T55" si="45">S55/S$145</f>
        <v>-1.5957645104695679</v>
      </c>
      <c r="U55" s="19">
        <v>250</v>
      </c>
      <c r="V55" s="28">
        <f t="shared" ref="V55" si="46">U55/U$145</f>
        <v>-1.5957645104695679</v>
      </c>
      <c r="W55" s="19">
        <v>250</v>
      </c>
      <c r="X55" s="28">
        <f t="shared" ref="X55" si="47">W55/W$145</f>
        <v>-1.5957645104695679</v>
      </c>
      <c r="Y55" s="19">
        <v>250</v>
      </c>
      <c r="Z55" s="28">
        <f t="shared" ref="Z55" si="48">Y55/Y$145</f>
        <v>-1.5957645104695679</v>
      </c>
      <c r="AA55" s="59">
        <f t="shared" si="23"/>
        <v>3000</v>
      </c>
      <c r="AB55" s="60">
        <f t="shared" ref="AB55:AB62" si="49">AA55/AA$145</f>
        <v>2.1351958137480476</v>
      </c>
      <c r="AC55" s="67">
        <f t="shared" si="1"/>
        <v>250</v>
      </c>
      <c r="AD55" s="68">
        <f t="shared" ref="AD55:AD62" si="50">AC55/AC$145</f>
        <v>2.1351958137480476</v>
      </c>
      <c r="AE55" s="44">
        <f t="shared" si="2"/>
        <v>3000</v>
      </c>
      <c r="AF55" s="21">
        <f t="shared" si="3"/>
        <v>0</v>
      </c>
      <c r="AG55" s="113">
        <v>52</v>
      </c>
      <c r="AH55" s="1" t="s">
        <v>134</v>
      </c>
      <c r="AW55" s="99"/>
      <c r="AX55" s="99"/>
    </row>
    <row r="56" spans="1:50">
      <c r="A56" s="2">
        <v>6115</v>
      </c>
      <c r="B56" s="2" t="s">
        <v>13</v>
      </c>
      <c r="C56" s="19">
        <v>1000</v>
      </c>
      <c r="D56" s="28">
        <f t="shared" ref="D56:D62" si="51">C56/C$145</f>
        <v>-6.3830580418782716</v>
      </c>
      <c r="E56" s="19">
        <v>1000</v>
      </c>
      <c r="F56" s="28">
        <f t="shared" ref="F56:F62" si="52">E56/E$145</f>
        <v>-6.3830580418782716</v>
      </c>
      <c r="G56" s="19">
        <v>1000</v>
      </c>
      <c r="H56" s="28">
        <f t="shared" ref="H56:H62" si="53">G56/G$145</f>
        <v>-6.3830580418782716</v>
      </c>
      <c r="I56" s="19">
        <v>1000</v>
      </c>
      <c r="J56" s="28">
        <f t="shared" ref="J56:J62" si="54">I56/I$145</f>
        <v>-6.3830580418782716</v>
      </c>
      <c r="K56" s="19">
        <v>1000</v>
      </c>
      <c r="L56" s="28">
        <f t="shared" ref="L56:L62" si="55">K56/K$145</f>
        <v>-6.3830580418782716</v>
      </c>
      <c r="M56" s="19">
        <v>1000</v>
      </c>
      <c r="N56" s="28">
        <f t="shared" ref="N56:N62" si="56">M56/M$145</f>
        <v>0.31965883143964041</v>
      </c>
      <c r="O56" s="19">
        <v>1000</v>
      </c>
      <c r="P56" s="28">
        <f t="shared" ref="P56:P62" si="57">O56/O$145</f>
        <v>-6.3830580418782716</v>
      </c>
      <c r="Q56" s="19">
        <v>1000</v>
      </c>
      <c r="R56" s="28">
        <f t="shared" ref="R56:R62" si="58">Q56/Q$145</f>
        <v>-6.3830580418782716</v>
      </c>
      <c r="S56" s="19">
        <v>1000</v>
      </c>
      <c r="T56" s="28">
        <f t="shared" ref="T56:T62" si="59">S56/S$145</f>
        <v>-6.3830580418782716</v>
      </c>
      <c r="U56" s="19">
        <v>1000</v>
      </c>
      <c r="V56" s="28">
        <f t="shared" ref="V56:V62" si="60">U56/U$145</f>
        <v>-6.3830580418782716</v>
      </c>
      <c r="W56" s="19">
        <v>1000</v>
      </c>
      <c r="X56" s="28">
        <f t="shared" ref="X56:X62" si="61">W56/W$145</f>
        <v>-6.3830580418782716</v>
      </c>
      <c r="Y56" s="19">
        <v>1000</v>
      </c>
      <c r="Z56" s="28">
        <f t="shared" ref="Z56:Z62" si="62">Y56/Y$145</f>
        <v>-6.3830580418782716</v>
      </c>
      <c r="AA56" s="59">
        <f t="shared" si="23"/>
        <v>12000</v>
      </c>
      <c r="AB56" s="60">
        <f t="shared" si="49"/>
        <v>8.5407832549921903</v>
      </c>
      <c r="AC56" s="67">
        <f t="shared" si="1"/>
        <v>1000</v>
      </c>
      <c r="AD56" s="68">
        <f t="shared" si="50"/>
        <v>8.5407832549921903</v>
      </c>
      <c r="AE56" s="44">
        <f t="shared" si="2"/>
        <v>12000</v>
      </c>
      <c r="AF56" s="21">
        <f t="shared" si="3"/>
        <v>0</v>
      </c>
      <c r="AG56" s="113">
        <v>882</v>
      </c>
      <c r="AH56" s="1" t="s">
        <v>136</v>
      </c>
      <c r="AW56" s="99"/>
      <c r="AX56" s="99"/>
    </row>
    <row r="57" spans="1:50">
      <c r="A57" s="2">
        <v>6116</v>
      </c>
      <c r="B57" s="82" t="s">
        <v>14</v>
      </c>
      <c r="C57" s="19"/>
      <c r="D57" s="28">
        <f t="shared" si="51"/>
        <v>0</v>
      </c>
      <c r="E57" s="19"/>
      <c r="F57" s="28">
        <f t="shared" si="52"/>
        <v>0</v>
      </c>
      <c r="G57" s="19"/>
      <c r="H57" s="28">
        <f t="shared" si="53"/>
        <v>0</v>
      </c>
      <c r="I57" s="19"/>
      <c r="J57" s="28">
        <f t="shared" si="54"/>
        <v>0</v>
      </c>
      <c r="K57" s="19"/>
      <c r="L57" s="28">
        <f t="shared" si="55"/>
        <v>0</v>
      </c>
      <c r="M57" s="19">
        <v>0</v>
      </c>
      <c r="N57" s="28">
        <f t="shared" si="56"/>
        <v>0</v>
      </c>
      <c r="O57" s="19">
        <v>0</v>
      </c>
      <c r="P57" s="28">
        <f t="shared" si="57"/>
        <v>0</v>
      </c>
      <c r="Q57" s="19">
        <v>0</v>
      </c>
      <c r="R57" s="28">
        <f t="shared" si="58"/>
        <v>0</v>
      </c>
      <c r="S57" s="19"/>
      <c r="T57" s="28">
        <f t="shared" si="59"/>
        <v>0</v>
      </c>
      <c r="U57" s="19"/>
      <c r="V57" s="28">
        <f t="shared" si="60"/>
        <v>0</v>
      </c>
      <c r="W57" s="19"/>
      <c r="X57" s="28">
        <f t="shared" si="61"/>
        <v>0</v>
      </c>
      <c r="Y57" s="19"/>
      <c r="Z57" s="28">
        <f t="shared" si="62"/>
        <v>0</v>
      </c>
      <c r="AA57" s="59">
        <f t="shared" si="23"/>
        <v>0</v>
      </c>
      <c r="AB57" s="60">
        <f t="shared" si="49"/>
        <v>0</v>
      </c>
      <c r="AC57" s="67">
        <f t="shared" si="1"/>
        <v>0</v>
      </c>
      <c r="AD57" s="68">
        <f t="shared" si="50"/>
        <v>0</v>
      </c>
      <c r="AE57" s="44">
        <f t="shared" si="2"/>
        <v>0</v>
      </c>
      <c r="AF57" s="21">
        <f t="shared" si="3"/>
        <v>0</v>
      </c>
      <c r="AG57" s="113"/>
      <c r="AW57" s="99"/>
      <c r="AX57" s="99"/>
    </row>
    <row r="58" spans="1:50">
      <c r="A58" s="82">
        <v>6117</v>
      </c>
      <c r="B58" s="82" t="s">
        <v>15</v>
      </c>
      <c r="C58" s="16"/>
      <c r="D58" s="28">
        <f t="shared" si="51"/>
        <v>0</v>
      </c>
      <c r="E58" s="16"/>
      <c r="F58" s="28">
        <f t="shared" si="52"/>
        <v>0</v>
      </c>
      <c r="G58" s="16"/>
      <c r="H58" s="28">
        <f t="shared" si="53"/>
        <v>0</v>
      </c>
      <c r="I58" s="16"/>
      <c r="J58" s="28">
        <f t="shared" si="54"/>
        <v>0</v>
      </c>
      <c r="K58" s="16"/>
      <c r="L58" s="28">
        <f t="shared" si="55"/>
        <v>0</v>
      </c>
      <c r="M58" s="16"/>
      <c r="N58" s="28">
        <f t="shared" si="56"/>
        <v>0</v>
      </c>
      <c r="O58" s="16"/>
      <c r="P58" s="28">
        <f t="shared" si="57"/>
        <v>0</v>
      </c>
      <c r="Q58" s="16"/>
      <c r="R58" s="28">
        <f t="shared" si="58"/>
        <v>0</v>
      </c>
      <c r="S58" s="16"/>
      <c r="T58" s="28">
        <f t="shared" si="59"/>
        <v>0</v>
      </c>
      <c r="U58" s="16"/>
      <c r="V58" s="28">
        <f t="shared" si="60"/>
        <v>0</v>
      </c>
      <c r="W58" s="16"/>
      <c r="X58" s="28">
        <f t="shared" si="61"/>
        <v>0</v>
      </c>
      <c r="Y58" s="16"/>
      <c r="Z58" s="28">
        <f t="shared" si="62"/>
        <v>0</v>
      </c>
      <c r="AA58" s="59">
        <f t="shared" si="23"/>
        <v>0</v>
      </c>
      <c r="AB58" s="60">
        <f t="shared" si="49"/>
        <v>0</v>
      </c>
      <c r="AC58" s="67">
        <f t="shared" si="1"/>
        <v>0</v>
      </c>
      <c r="AD58" s="68">
        <f t="shared" si="50"/>
        <v>0</v>
      </c>
      <c r="AE58" s="44">
        <f t="shared" si="2"/>
        <v>0</v>
      </c>
      <c r="AF58" s="21">
        <f t="shared" si="3"/>
        <v>0</v>
      </c>
      <c r="AG58" s="113"/>
      <c r="AW58" s="99"/>
      <c r="AX58" s="99"/>
    </row>
    <row r="59" spans="1:50">
      <c r="A59" s="2">
        <v>6118</v>
      </c>
      <c r="B59" s="2" t="s">
        <v>16</v>
      </c>
      <c r="C59" s="19"/>
      <c r="D59" s="28">
        <f t="shared" si="51"/>
        <v>0</v>
      </c>
      <c r="E59" s="19"/>
      <c r="F59" s="28">
        <f t="shared" si="52"/>
        <v>0</v>
      </c>
      <c r="G59" s="19"/>
      <c r="H59" s="28">
        <f t="shared" si="53"/>
        <v>0</v>
      </c>
      <c r="I59" s="19"/>
      <c r="J59" s="28">
        <f t="shared" si="54"/>
        <v>0</v>
      </c>
      <c r="K59" s="19"/>
      <c r="L59" s="28">
        <f t="shared" si="55"/>
        <v>0</v>
      </c>
      <c r="M59" s="19"/>
      <c r="N59" s="28">
        <f t="shared" si="56"/>
        <v>0</v>
      </c>
      <c r="O59" s="19"/>
      <c r="P59" s="28">
        <f t="shared" si="57"/>
        <v>0</v>
      </c>
      <c r="Q59" s="19"/>
      <c r="R59" s="28">
        <f t="shared" si="58"/>
        <v>0</v>
      </c>
      <c r="S59" s="19"/>
      <c r="T59" s="28">
        <f t="shared" si="59"/>
        <v>0</v>
      </c>
      <c r="U59" s="19"/>
      <c r="V59" s="28">
        <f t="shared" si="60"/>
        <v>0</v>
      </c>
      <c r="W59" s="19"/>
      <c r="X59" s="28">
        <f t="shared" si="61"/>
        <v>0</v>
      </c>
      <c r="Y59" s="19"/>
      <c r="Z59" s="28">
        <f t="shared" si="62"/>
        <v>0</v>
      </c>
      <c r="AA59" s="59">
        <f t="shared" si="23"/>
        <v>0</v>
      </c>
      <c r="AB59" s="60">
        <f t="shared" si="49"/>
        <v>0</v>
      </c>
      <c r="AC59" s="67">
        <f t="shared" si="1"/>
        <v>0</v>
      </c>
      <c r="AD59" s="68">
        <f t="shared" si="50"/>
        <v>0</v>
      </c>
      <c r="AE59" s="44">
        <f t="shared" si="2"/>
        <v>0</v>
      </c>
      <c r="AF59" s="21">
        <f t="shared" si="3"/>
        <v>0</v>
      </c>
      <c r="AG59" s="113"/>
      <c r="AW59" s="99"/>
      <c r="AX59" s="99"/>
    </row>
    <row r="60" spans="1:50">
      <c r="A60" s="2">
        <v>6119</v>
      </c>
      <c r="B60" s="2" t="s">
        <v>17</v>
      </c>
      <c r="C60" s="16"/>
      <c r="D60" s="28">
        <f t="shared" si="51"/>
        <v>0</v>
      </c>
      <c r="E60" s="16"/>
      <c r="F60" s="28">
        <f t="shared" si="52"/>
        <v>0</v>
      </c>
      <c r="G60" s="16"/>
      <c r="H60" s="28">
        <f t="shared" si="53"/>
        <v>0</v>
      </c>
      <c r="I60" s="16"/>
      <c r="J60" s="28">
        <f t="shared" si="54"/>
        <v>0</v>
      </c>
      <c r="K60" s="16"/>
      <c r="L60" s="28">
        <f t="shared" si="55"/>
        <v>0</v>
      </c>
      <c r="M60" s="16">
        <v>0</v>
      </c>
      <c r="N60" s="28">
        <f t="shared" si="56"/>
        <v>0</v>
      </c>
      <c r="O60" s="16">
        <v>0</v>
      </c>
      <c r="P60" s="28">
        <f t="shared" si="57"/>
        <v>0</v>
      </c>
      <c r="Q60" s="16">
        <v>0</v>
      </c>
      <c r="R60" s="28">
        <f t="shared" si="58"/>
        <v>0</v>
      </c>
      <c r="S60" s="16">
        <v>0</v>
      </c>
      <c r="T60" s="28">
        <f t="shared" si="59"/>
        <v>0</v>
      </c>
      <c r="U60" s="16"/>
      <c r="V60" s="28">
        <f t="shared" si="60"/>
        <v>0</v>
      </c>
      <c r="W60" s="16"/>
      <c r="X60" s="28">
        <f t="shared" si="61"/>
        <v>0</v>
      </c>
      <c r="Y60" s="16"/>
      <c r="Z60" s="28">
        <f t="shared" si="62"/>
        <v>0</v>
      </c>
      <c r="AA60" s="59">
        <f t="shared" si="23"/>
        <v>0</v>
      </c>
      <c r="AB60" s="60">
        <f t="shared" si="49"/>
        <v>0</v>
      </c>
      <c r="AC60" s="67">
        <f t="shared" si="1"/>
        <v>0</v>
      </c>
      <c r="AD60" s="68">
        <f t="shared" si="50"/>
        <v>0</v>
      </c>
      <c r="AE60" s="44">
        <f t="shared" si="2"/>
        <v>0</v>
      </c>
      <c r="AF60" s="21">
        <f t="shared" si="3"/>
        <v>0</v>
      </c>
      <c r="AG60" s="113"/>
      <c r="AW60" s="99"/>
      <c r="AX60" s="99"/>
    </row>
    <row r="61" spans="1:50">
      <c r="A61" s="82">
        <v>6120</v>
      </c>
      <c r="B61" s="2" t="s">
        <v>18</v>
      </c>
      <c r="C61" s="16"/>
      <c r="D61" s="28">
        <f t="shared" si="51"/>
        <v>0</v>
      </c>
      <c r="E61" s="16"/>
      <c r="F61" s="28">
        <f t="shared" si="52"/>
        <v>0</v>
      </c>
      <c r="G61" s="16"/>
      <c r="H61" s="28">
        <f t="shared" si="53"/>
        <v>0</v>
      </c>
      <c r="I61" s="16"/>
      <c r="J61" s="28">
        <f t="shared" si="54"/>
        <v>0</v>
      </c>
      <c r="K61" s="16"/>
      <c r="L61" s="28">
        <f t="shared" si="55"/>
        <v>0</v>
      </c>
      <c r="M61" s="16"/>
      <c r="N61" s="28">
        <f t="shared" si="56"/>
        <v>0</v>
      </c>
      <c r="O61" s="16"/>
      <c r="P61" s="28">
        <f t="shared" si="57"/>
        <v>0</v>
      </c>
      <c r="Q61" s="16"/>
      <c r="R61" s="28">
        <f t="shared" si="58"/>
        <v>0</v>
      </c>
      <c r="S61" s="16"/>
      <c r="T61" s="28">
        <f t="shared" si="59"/>
        <v>0</v>
      </c>
      <c r="U61" s="16"/>
      <c r="V61" s="28">
        <f t="shared" si="60"/>
        <v>0</v>
      </c>
      <c r="W61" s="16"/>
      <c r="X61" s="28">
        <f t="shared" si="61"/>
        <v>0</v>
      </c>
      <c r="Y61" s="16"/>
      <c r="Z61" s="28">
        <f t="shared" si="62"/>
        <v>0</v>
      </c>
      <c r="AA61" s="59">
        <f t="shared" si="23"/>
        <v>0</v>
      </c>
      <c r="AB61" s="60">
        <f t="shared" si="49"/>
        <v>0</v>
      </c>
      <c r="AC61" s="67">
        <f t="shared" si="1"/>
        <v>0</v>
      </c>
      <c r="AD61" s="68">
        <f t="shared" si="50"/>
        <v>0</v>
      </c>
      <c r="AE61" s="44">
        <f t="shared" si="2"/>
        <v>0</v>
      </c>
      <c r="AF61" s="21">
        <f t="shared" si="3"/>
        <v>0</v>
      </c>
      <c r="AG61" s="113">
        <v>584</v>
      </c>
      <c r="AH61" s="1" t="s">
        <v>144</v>
      </c>
      <c r="AW61" s="99"/>
      <c r="AX61" s="99"/>
    </row>
    <row r="62" spans="1:50">
      <c r="A62" s="2">
        <v>6121</v>
      </c>
      <c r="B62" s="2" t="s">
        <v>19</v>
      </c>
      <c r="C62" s="16">
        <v>3000</v>
      </c>
      <c r="D62" s="28">
        <f t="shared" si="51"/>
        <v>-19.149174125634815</v>
      </c>
      <c r="E62" s="16">
        <v>3000</v>
      </c>
      <c r="F62" s="28">
        <f t="shared" si="52"/>
        <v>-19.149174125634815</v>
      </c>
      <c r="G62" s="16">
        <v>3000</v>
      </c>
      <c r="H62" s="28">
        <f t="shared" si="53"/>
        <v>-19.149174125634815</v>
      </c>
      <c r="I62" s="16">
        <v>3000</v>
      </c>
      <c r="J62" s="28">
        <f t="shared" si="54"/>
        <v>-19.149174125634815</v>
      </c>
      <c r="K62" s="16">
        <v>3000</v>
      </c>
      <c r="L62" s="28">
        <f t="shared" si="55"/>
        <v>-19.149174125634815</v>
      </c>
      <c r="M62" s="16">
        <v>3000</v>
      </c>
      <c r="N62" s="28">
        <f t="shared" si="56"/>
        <v>0.95897649431892129</v>
      </c>
      <c r="O62" s="16">
        <v>3000</v>
      </c>
      <c r="P62" s="28">
        <f t="shared" si="57"/>
        <v>-19.149174125634815</v>
      </c>
      <c r="Q62" s="16">
        <v>3000</v>
      </c>
      <c r="R62" s="28">
        <f t="shared" si="58"/>
        <v>-19.149174125634815</v>
      </c>
      <c r="S62" s="16">
        <v>3000</v>
      </c>
      <c r="T62" s="28">
        <f t="shared" si="59"/>
        <v>-19.149174125634815</v>
      </c>
      <c r="U62" s="16">
        <v>3000</v>
      </c>
      <c r="V62" s="28">
        <f t="shared" si="60"/>
        <v>-19.149174125634815</v>
      </c>
      <c r="W62" s="16">
        <v>3000</v>
      </c>
      <c r="X62" s="28">
        <f t="shared" si="61"/>
        <v>-19.149174125634815</v>
      </c>
      <c r="Y62" s="16">
        <v>3000</v>
      </c>
      <c r="Z62" s="28">
        <f t="shared" si="62"/>
        <v>-19.149174125634815</v>
      </c>
      <c r="AA62" s="59">
        <f t="shared" si="23"/>
        <v>36000</v>
      </c>
      <c r="AB62" s="60">
        <f t="shared" si="49"/>
        <v>25.622349764976569</v>
      </c>
      <c r="AC62" s="67">
        <f t="shared" si="1"/>
        <v>3000</v>
      </c>
      <c r="AD62" s="68">
        <f t="shared" si="50"/>
        <v>25.622349764976569</v>
      </c>
      <c r="AE62" s="44">
        <f t="shared" si="2"/>
        <v>36000</v>
      </c>
      <c r="AF62" s="21">
        <f t="shared" si="3"/>
        <v>0</v>
      </c>
      <c r="AG62" s="113">
        <v>2392</v>
      </c>
      <c r="AH62" s="1" t="s">
        <v>244</v>
      </c>
      <c r="AW62" s="99"/>
      <c r="AX62" s="99"/>
    </row>
    <row r="63" spans="1:50">
      <c r="A63" s="2">
        <v>6122</v>
      </c>
      <c r="B63" s="2" t="s">
        <v>20</v>
      </c>
      <c r="C63" s="16"/>
      <c r="D63" s="28"/>
      <c r="E63" s="16"/>
      <c r="F63" s="28"/>
      <c r="G63" s="16"/>
      <c r="H63" s="28"/>
      <c r="I63" s="16"/>
      <c r="J63" s="28"/>
      <c r="K63" s="16"/>
      <c r="L63" s="28"/>
      <c r="M63" s="16"/>
      <c r="N63" s="28"/>
      <c r="O63" s="16"/>
      <c r="P63" s="28"/>
      <c r="Q63" s="16"/>
      <c r="R63" s="28"/>
      <c r="S63" s="16"/>
      <c r="T63" s="28"/>
      <c r="U63" s="16"/>
      <c r="V63" s="28"/>
      <c r="W63" s="16"/>
      <c r="X63" s="28"/>
      <c r="Y63" s="16"/>
      <c r="Z63" s="28"/>
      <c r="AA63" s="59">
        <f t="shared" si="23"/>
        <v>0</v>
      </c>
      <c r="AB63" s="60"/>
      <c r="AC63" s="67">
        <f t="shared" si="1"/>
        <v>0</v>
      </c>
      <c r="AD63" s="68"/>
      <c r="AE63" s="44">
        <f t="shared" si="2"/>
        <v>0</v>
      </c>
      <c r="AF63" s="21">
        <f t="shared" si="3"/>
        <v>0</v>
      </c>
      <c r="AG63" s="113"/>
      <c r="AW63" s="99"/>
      <c r="AX63" s="99"/>
    </row>
    <row r="64" spans="1:50">
      <c r="A64" s="2">
        <v>6123</v>
      </c>
      <c r="B64" s="2" t="s">
        <v>21</v>
      </c>
      <c r="C64" s="16">
        <v>0</v>
      </c>
      <c r="D64" s="28"/>
      <c r="E64" s="16">
        <v>0</v>
      </c>
      <c r="F64" s="28"/>
      <c r="G64" s="16">
        <v>0</v>
      </c>
      <c r="H64" s="28"/>
      <c r="I64" s="16">
        <v>0</v>
      </c>
      <c r="J64" s="28"/>
      <c r="K64" s="16">
        <v>0</v>
      </c>
      <c r="L64" s="28"/>
      <c r="M64" s="16">
        <v>0</v>
      </c>
      <c r="N64" s="28"/>
      <c r="O64" s="16">
        <v>0</v>
      </c>
      <c r="P64" s="28"/>
      <c r="Q64" s="16">
        <v>0</v>
      </c>
      <c r="R64" s="28"/>
      <c r="S64" s="16">
        <v>0</v>
      </c>
      <c r="T64" s="28"/>
      <c r="U64" s="16"/>
      <c r="V64" s="28"/>
      <c r="W64" s="16"/>
      <c r="X64" s="28"/>
      <c r="Y64" s="16"/>
      <c r="Z64" s="28"/>
      <c r="AA64" s="59">
        <f t="shared" si="23"/>
        <v>0</v>
      </c>
      <c r="AB64" s="60"/>
      <c r="AC64" s="67">
        <f t="shared" si="1"/>
        <v>0</v>
      </c>
      <c r="AD64" s="68"/>
      <c r="AE64" s="44">
        <f t="shared" si="2"/>
        <v>0</v>
      </c>
      <c r="AF64" s="21">
        <f t="shared" si="3"/>
        <v>0</v>
      </c>
      <c r="AG64" s="113">
        <v>190</v>
      </c>
      <c r="AH64" s="1" t="s">
        <v>221</v>
      </c>
      <c r="AW64" s="99"/>
      <c r="AX64" s="99"/>
    </row>
    <row r="65" spans="1:50">
      <c r="A65" s="82">
        <v>6124</v>
      </c>
      <c r="B65" s="2" t="s">
        <v>22</v>
      </c>
      <c r="C65" s="16">
        <v>5000</v>
      </c>
      <c r="D65" s="28">
        <f>C65/C$145</f>
        <v>-31.915290209391358</v>
      </c>
      <c r="E65" s="16">
        <v>5000</v>
      </c>
      <c r="F65" s="28">
        <f>E65/E$145</f>
        <v>-31.915290209391358</v>
      </c>
      <c r="G65" s="16">
        <v>5000</v>
      </c>
      <c r="H65" s="28">
        <f>G65/G$145</f>
        <v>-31.915290209391358</v>
      </c>
      <c r="I65" s="16">
        <v>5000</v>
      </c>
      <c r="J65" s="28">
        <f>I65/I$145</f>
        <v>-31.915290209391358</v>
      </c>
      <c r="K65" s="16">
        <v>5000</v>
      </c>
      <c r="L65" s="28">
        <f>K65/K$145</f>
        <v>-31.915290209391358</v>
      </c>
      <c r="M65" s="16">
        <v>5000</v>
      </c>
      <c r="N65" s="28">
        <f>M65/M$145</f>
        <v>1.5982941571982021</v>
      </c>
      <c r="O65" s="16">
        <v>5000</v>
      </c>
      <c r="P65" s="28">
        <f>O65/O$145</f>
        <v>-31.915290209391358</v>
      </c>
      <c r="Q65" s="16">
        <v>5000</v>
      </c>
      <c r="R65" s="28">
        <f>Q65/Q$145</f>
        <v>-31.915290209391358</v>
      </c>
      <c r="S65" s="16">
        <v>5000</v>
      </c>
      <c r="T65" s="28">
        <f>S65/S$145</f>
        <v>-31.915290209391358</v>
      </c>
      <c r="U65" s="16">
        <v>5000</v>
      </c>
      <c r="V65" s="28">
        <f>U65/U$145</f>
        <v>-31.915290209391358</v>
      </c>
      <c r="W65" s="16">
        <v>5000</v>
      </c>
      <c r="X65" s="28">
        <f>W65/W$145</f>
        <v>-31.915290209391358</v>
      </c>
      <c r="Y65" s="16">
        <v>5000</v>
      </c>
      <c r="Z65" s="28">
        <f>Y65/Y$145</f>
        <v>-31.915290209391358</v>
      </c>
      <c r="AA65" s="59">
        <f t="shared" si="23"/>
        <v>60000</v>
      </c>
      <c r="AB65" s="60">
        <f>AA65/AA$145</f>
        <v>42.703916274960946</v>
      </c>
      <c r="AC65" s="67">
        <f t="shared" si="1"/>
        <v>5000</v>
      </c>
      <c r="AD65" s="68">
        <f>AC65/AC$145</f>
        <v>42.703916274960946</v>
      </c>
      <c r="AE65" s="44">
        <f t="shared" si="2"/>
        <v>60000</v>
      </c>
      <c r="AF65" s="21">
        <f t="shared" si="3"/>
        <v>0</v>
      </c>
      <c r="AG65" s="113">
        <v>1047</v>
      </c>
      <c r="AH65" s="1" t="s">
        <v>197</v>
      </c>
      <c r="AW65" s="99"/>
      <c r="AX65" s="99"/>
    </row>
    <row r="66" spans="1:50">
      <c r="A66" s="2">
        <v>6125</v>
      </c>
      <c r="B66" s="2" t="s">
        <v>78</v>
      </c>
      <c r="C66" s="16">
        <v>1000</v>
      </c>
      <c r="D66" s="28">
        <f>C66/C$145</f>
        <v>-6.3830580418782716</v>
      </c>
      <c r="E66" s="16">
        <v>1000</v>
      </c>
      <c r="F66" s="28">
        <f>E66/E$145</f>
        <v>-6.3830580418782716</v>
      </c>
      <c r="G66" s="16">
        <v>1000</v>
      </c>
      <c r="H66" s="28">
        <f>G66/G$145</f>
        <v>-6.3830580418782716</v>
      </c>
      <c r="I66" s="16">
        <v>1000</v>
      </c>
      <c r="J66" s="28">
        <f>I66/I$145</f>
        <v>-6.3830580418782716</v>
      </c>
      <c r="K66" s="16">
        <v>1000</v>
      </c>
      <c r="L66" s="28">
        <f>K66/K$145</f>
        <v>-6.3830580418782716</v>
      </c>
      <c r="M66" s="16">
        <v>1000</v>
      </c>
      <c r="N66" s="28">
        <f>M66/M$145</f>
        <v>0.31965883143964041</v>
      </c>
      <c r="O66" s="16">
        <v>1000</v>
      </c>
      <c r="P66" s="28">
        <f>O66/O$145</f>
        <v>-6.3830580418782716</v>
      </c>
      <c r="Q66" s="16">
        <v>1000</v>
      </c>
      <c r="R66" s="28">
        <f>Q66/Q$145</f>
        <v>-6.3830580418782716</v>
      </c>
      <c r="S66" s="16">
        <v>1000</v>
      </c>
      <c r="T66" s="28">
        <f>S66/S$145</f>
        <v>-6.3830580418782716</v>
      </c>
      <c r="U66" s="16">
        <v>1000</v>
      </c>
      <c r="V66" s="28">
        <f>U66/U$145</f>
        <v>-6.3830580418782716</v>
      </c>
      <c r="W66" s="16">
        <v>1000</v>
      </c>
      <c r="X66" s="28">
        <f>W66/W$145</f>
        <v>-6.3830580418782716</v>
      </c>
      <c r="Y66" s="16">
        <v>1000</v>
      </c>
      <c r="Z66" s="28">
        <f>Y66/Y$145</f>
        <v>-6.3830580418782716</v>
      </c>
      <c r="AA66" s="59">
        <f t="shared" si="23"/>
        <v>12000</v>
      </c>
      <c r="AB66" s="60">
        <f>AA66/AA$145</f>
        <v>8.5407832549921903</v>
      </c>
      <c r="AC66" s="67">
        <f t="shared" si="1"/>
        <v>1000</v>
      </c>
      <c r="AD66" s="68">
        <f>AC66/AC$145</f>
        <v>8.5407832549921903</v>
      </c>
      <c r="AE66" s="44">
        <f t="shared" si="2"/>
        <v>12000</v>
      </c>
      <c r="AF66" s="21">
        <f t="shared" si="3"/>
        <v>0</v>
      </c>
      <c r="AG66" s="113">
        <v>3578</v>
      </c>
      <c r="AH66" s="11" t="s">
        <v>234</v>
      </c>
      <c r="AW66" s="99"/>
      <c r="AX66" s="99"/>
    </row>
    <row r="67" spans="1:50">
      <c r="A67" s="2">
        <v>6126</v>
      </c>
      <c r="B67" s="2" t="s">
        <v>105</v>
      </c>
      <c r="C67" s="16">
        <v>2400</v>
      </c>
      <c r="D67" s="28">
        <f>C67/C$145</f>
        <v>-15.319339300507851</v>
      </c>
      <c r="E67" s="16">
        <v>2400</v>
      </c>
      <c r="F67" s="28">
        <f>E67/E$145</f>
        <v>-15.319339300507851</v>
      </c>
      <c r="G67" s="16">
        <v>2400</v>
      </c>
      <c r="H67" s="28">
        <f>G67/G$145</f>
        <v>-15.319339300507851</v>
      </c>
      <c r="I67" s="16">
        <v>2400</v>
      </c>
      <c r="J67" s="28">
        <f>I67/I$145</f>
        <v>-15.319339300507851</v>
      </c>
      <c r="K67" s="16">
        <v>2400</v>
      </c>
      <c r="L67" s="28">
        <f>K67/K$145</f>
        <v>-15.319339300507851</v>
      </c>
      <c r="M67" s="16">
        <v>2400</v>
      </c>
      <c r="N67" s="28">
        <f>M67/M$145</f>
        <v>0.76718119545513697</v>
      </c>
      <c r="O67" s="16">
        <v>2400</v>
      </c>
      <c r="P67" s="28">
        <f>O67/O$145</f>
        <v>-15.319339300507851</v>
      </c>
      <c r="Q67" s="16">
        <v>2400</v>
      </c>
      <c r="R67" s="28">
        <f>Q67/Q$145</f>
        <v>-15.319339300507851</v>
      </c>
      <c r="S67" s="16">
        <v>2400</v>
      </c>
      <c r="T67" s="28">
        <f>S67/S$145</f>
        <v>-15.319339300507851</v>
      </c>
      <c r="U67" s="16">
        <v>2400</v>
      </c>
      <c r="V67" s="28">
        <f>U67/U$145</f>
        <v>-15.319339300507851</v>
      </c>
      <c r="W67" s="16">
        <v>2400</v>
      </c>
      <c r="X67" s="28">
        <f>W67/W$145</f>
        <v>-15.319339300507851</v>
      </c>
      <c r="Y67" s="16">
        <v>2400</v>
      </c>
      <c r="Z67" s="28">
        <f>Y67/Y$145</f>
        <v>-15.319339300507851</v>
      </c>
      <c r="AA67" s="59">
        <f t="shared" si="23"/>
        <v>28800</v>
      </c>
      <c r="AB67" s="60">
        <f>AA67/AA$145</f>
        <v>20.497879811981257</v>
      </c>
      <c r="AC67" s="67">
        <f t="shared" si="1"/>
        <v>2400</v>
      </c>
      <c r="AD67" s="68">
        <f>AC67/AC$145</f>
        <v>20.497879811981257</v>
      </c>
      <c r="AE67" s="44">
        <f t="shared" si="2"/>
        <v>28800</v>
      </c>
      <c r="AF67" s="21">
        <f t="shared" si="3"/>
        <v>0</v>
      </c>
      <c r="AG67" s="113">
        <v>2381</v>
      </c>
      <c r="AH67" s="1" t="s">
        <v>245</v>
      </c>
      <c r="AW67" s="99"/>
      <c r="AX67" s="99"/>
    </row>
    <row r="68" spans="1:50">
      <c r="A68" s="2">
        <v>6127</v>
      </c>
      <c r="B68" s="2" t="s">
        <v>76</v>
      </c>
      <c r="C68" s="16">
        <v>2100</v>
      </c>
      <c r="D68" s="28">
        <f>C68/C$145</f>
        <v>-13.40442188794437</v>
      </c>
      <c r="E68" s="16">
        <v>2100</v>
      </c>
      <c r="F68" s="28">
        <f>E68/E$145</f>
        <v>-13.40442188794437</v>
      </c>
      <c r="G68" s="16">
        <v>2100</v>
      </c>
      <c r="H68" s="28">
        <f>G68/G$145</f>
        <v>-13.40442188794437</v>
      </c>
      <c r="I68" s="16">
        <v>2100</v>
      </c>
      <c r="J68" s="28">
        <f>I68/I$145</f>
        <v>-13.40442188794437</v>
      </c>
      <c r="K68" s="16">
        <v>2100</v>
      </c>
      <c r="L68" s="28">
        <f>K68/K$145</f>
        <v>-13.40442188794437</v>
      </c>
      <c r="M68" s="16">
        <v>2100</v>
      </c>
      <c r="N68" s="28">
        <f>M68/M$145</f>
        <v>0.67128354602324491</v>
      </c>
      <c r="O68" s="16">
        <v>2100</v>
      </c>
      <c r="P68" s="28">
        <f>O68/O$145</f>
        <v>-13.40442188794437</v>
      </c>
      <c r="Q68" s="16">
        <v>2100</v>
      </c>
      <c r="R68" s="28">
        <f>Q68/Q$145</f>
        <v>-13.40442188794437</v>
      </c>
      <c r="S68" s="16">
        <v>2100</v>
      </c>
      <c r="T68" s="28">
        <f>S68/S$145</f>
        <v>-13.40442188794437</v>
      </c>
      <c r="U68" s="16">
        <v>2100</v>
      </c>
      <c r="V68" s="28">
        <f>U68/U$145</f>
        <v>-13.40442188794437</v>
      </c>
      <c r="W68" s="16">
        <v>2100</v>
      </c>
      <c r="X68" s="28">
        <f>W68/W$145</f>
        <v>-13.40442188794437</v>
      </c>
      <c r="Y68" s="16">
        <v>2100</v>
      </c>
      <c r="Z68" s="28">
        <f>Y68/Y$145</f>
        <v>-13.40442188794437</v>
      </c>
      <c r="AA68" s="59">
        <f t="shared" si="23"/>
        <v>25200</v>
      </c>
      <c r="AB68" s="60">
        <f>AA68/AA$145</f>
        <v>17.935644835483597</v>
      </c>
      <c r="AC68" s="67">
        <f t="shared" si="1"/>
        <v>2100</v>
      </c>
      <c r="AD68" s="68">
        <f>AC68/AC$145</f>
        <v>17.9356448354836</v>
      </c>
      <c r="AE68" s="44">
        <f t="shared" si="2"/>
        <v>25200</v>
      </c>
      <c r="AF68" s="21">
        <f t="shared" si="3"/>
        <v>0</v>
      </c>
      <c r="AG68" s="113">
        <v>4550</v>
      </c>
      <c r="AH68" s="1" t="s">
        <v>137</v>
      </c>
      <c r="AW68" s="99"/>
      <c r="AX68" s="99"/>
    </row>
    <row r="69" spans="1:50">
      <c r="A69" s="2">
        <v>6128</v>
      </c>
      <c r="B69" s="2" t="s">
        <v>161</v>
      </c>
      <c r="C69" s="16"/>
      <c r="D69" s="28"/>
      <c r="E69" s="16"/>
      <c r="F69" s="28"/>
      <c r="G69" s="16"/>
      <c r="H69" s="28"/>
      <c r="I69" s="16"/>
      <c r="J69" s="28"/>
      <c r="K69" s="16"/>
      <c r="L69" s="28"/>
      <c r="M69" s="16"/>
      <c r="N69" s="28"/>
      <c r="O69" s="16"/>
      <c r="P69" s="28"/>
      <c r="Q69" s="16"/>
      <c r="R69" s="28"/>
      <c r="S69" s="16"/>
      <c r="T69" s="28"/>
      <c r="U69" s="16"/>
      <c r="V69" s="28"/>
      <c r="W69" s="16"/>
      <c r="X69" s="28"/>
      <c r="Y69" s="16"/>
      <c r="Z69" s="28"/>
      <c r="AA69" s="59">
        <f t="shared" si="23"/>
        <v>0</v>
      </c>
      <c r="AB69" s="60">
        <f t="shared" ref="AB69:AB75" si="63">AA69/AA$145</f>
        <v>0</v>
      </c>
      <c r="AC69" s="67">
        <f t="shared" ref="AC69:AC75" si="64">AA69/12</f>
        <v>0</v>
      </c>
      <c r="AD69" s="68">
        <f t="shared" ref="AD69:AD75" si="65">AC69/AC$145</f>
        <v>0</v>
      </c>
      <c r="AE69" s="44">
        <f t="shared" si="2"/>
        <v>0</v>
      </c>
      <c r="AF69" s="21">
        <f t="shared" si="3"/>
        <v>0</v>
      </c>
      <c r="AW69" s="99"/>
      <c r="AX69" s="99"/>
    </row>
    <row r="70" spans="1:50">
      <c r="A70" s="2">
        <v>6131</v>
      </c>
      <c r="B70" s="15" t="s">
        <v>235</v>
      </c>
      <c r="C70" s="84">
        <v>2000</v>
      </c>
      <c r="D70" s="28">
        <f>C70/C$145</f>
        <v>-12.766116083756543</v>
      </c>
      <c r="E70" s="84">
        <v>2000</v>
      </c>
      <c r="F70" s="28">
        <f>E70/E$145</f>
        <v>-12.766116083756543</v>
      </c>
      <c r="G70" s="84">
        <v>2000</v>
      </c>
      <c r="H70" s="28">
        <f>G70/G$145</f>
        <v>-12.766116083756543</v>
      </c>
      <c r="I70" s="84">
        <v>2000</v>
      </c>
      <c r="J70" s="28">
        <f>I70/I$145</f>
        <v>-12.766116083756543</v>
      </c>
      <c r="K70" s="84">
        <v>2000</v>
      </c>
      <c r="L70" s="28">
        <f>K70/K$145</f>
        <v>-12.766116083756543</v>
      </c>
      <c r="M70" s="84">
        <v>2000</v>
      </c>
      <c r="N70" s="28">
        <f>M70/M$145</f>
        <v>0.63931766287928082</v>
      </c>
      <c r="O70" s="84">
        <v>2000</v>
      </c>
      <c r="P70" s="28">
        <f>O70/O$145</f>
        <v>-12.766116083756543</v>
      </c>
      <c r="Q70" s="84">
        <v>2000</v>
      </c>
      <c r="R70" s="28">
        <f>Q70/Q$145</f>
        <v>-12.766116083756543</v>
      </c>
      <c r="S70" s="84">
        <v>2000</v>
      </c>
      <c r="T70" s="28">
        <f>S70/S$145</f>
        <v>-12.766116083756543</v>
      </c>
      <c r="U70" s="84">
        <v>2000</v>
      </c>
      <c r="V70" s="28">
        <f>U70/U$145</f>
        <v>-12.766116083756543</v>
      </c>
      <c r="W70" s="84">
        <f>24000/12</f>
        <v>2000</v>
      </c>
      <c r="X70" s="28">
        <f>W70/W$145</f>
        <v>-12.766116083756543</v>
      </c>
      <c r="Y70" s="84">
        <f>24000/12</f>
        <v>2000</v>
      </c>
      <c r="Z70" s="28">
        <f>Y70/Y$145</f>
        <v>-12.766116083756543</v>
      </c>
      <c r="AA70" s="59">
        <f t="shared" si="23"/>
        <v>24000</v>
      </c>
      <c r="AB70" s="60">
        <f t="shared" si="63"/>
        <v>17.081566509984381</v>
      </c>
      <c r="AC70" s="67">
        <f t="shared" si="64"/>
        <v>2000</v>
      </c>
      <c r="AD70" s="68">
        <f t="shared" si="65"/>
        <v>17.081566509984381</v>
      </c>
      <c r="AE70" s="44"/>
      <c r="AF70" s="21"/>
      <c r="AW70" s="99"/>
      <c r="AX70" s="99"/>
    </row>
    <row r="71" spans="1:50">
      <c r="A71" s="2">
        <v>6132</v>
      </c>
      <c r="B71" s="219" t="s">
        <v>236</v>
      </c>
      <c r="C71" s="158"/>
      <c r="D71" s="28">
        <f>C71/C$145</f>
        <v>0</v>
      </c>
      <c r="E71" s="158"/>
      <c r="F71" s="28">
        <f>E71/E$145</f>
        <v>0</v>
      </c>
      <c r="G71" s="158"/>
      <c r="H71" s="28">
        <f>G71/G$145</f>
        <v>0</v>
      </c>
      <c r="I71" s="158"/>
      <c r="J71" s="28">
        <f>I71/I$145</f>
        <v>0</v>
      </c>
      <c r="K71" s="158"/>
      <c r="L71" s="28">
        <f>K71/K$145</f>
        <v>0</v>
      </c>
      <c r="M71" s="158">
        <v>3285</v>
      </c>
      <c r="N71" s="28">
        <f>M71/M$145</f>
        <v>1.0500792612792187</v>
      </c>
      <c r="O71" s="158"/>
      <c r="P71" s="28">
        <f>O71/O$145</f>
        <v>0</v>
      </c>
      <c r="Q71" s="158"/>
      <c r="R71" s="28">
        <f>Q71/Q$145</f>
        <v>0</v>
      </c>
      <c r="S71" s="158"/>
      <c r="T71" s="28">
        <f>S71/S$145</f>
        <v>0</v>
      </c>
      <c r="U71" s="158"/>
      <c r="V71" s="28">
        <f>U71/U$145</f>
        <v>0</v>
      </c>
      <c r="W71" s="158"/>
      <c r="X71" s="28">
        <f>W71/W$145</f>
        <v>0</v>
      </c>
      <c r="Y71" s="158"/>
      <c r="Z71" s="28">
        <f>Y71/Y$145</f>
        <v>0</v>
      </c>
      <c r="AA71" s="59">
        <f t="shared" si="23"/>
        <v>3285</v>
      </c>
      <c r="AB71" s="60">
        <f t="shared" si="63"/>
        <v>2.3380394160541118</v>
      </c>
      <c r="AC71" s="67">
        <f t="shared" si="64"/>
        <v>273.75</v>
      </c>
      <c r="AD71" s="68">
        <f t="shared" si="65"/>
        <v>2.3380394160541118</v>
      </c>
      <c r="AE71" s="44"/>
      <c r="AF71" s="21"/>
      <c r="AW71" s="99"/>
      <c r="AX71" s="99"/>
    </row>
    <row r="72" spans="1:50">
      <c r="A72" s="2">
        <v>6133</v>
      </c>
      <c r="B72" s="219" t="s">
        <v>237</v>
      </c>
      <c r="C72" s="158">
        <v>1500</v>
      </c>
      <c r="D72" s="28">
        <f>C72/C$145</f>
        <v>-9.5745870628174075</v>
      </c>
      <c r="E72" s="158">
        <v>1500</v>
      </c>
      <c r="F72" s="28">
        <f>E72/E$145</f>
        <v>-9.5745870628174075</v>
      </c>
      <c r="G72" s="158">
        <v>1500</v>
      </c>
      <c r="H72" s="28">
        <f>G72/G$145</f>
        <v>-9.5745870628174075</v>
      </c>
      <c r="I72" s="158">
        <v>1500</v>
      </c>
      <c r="J72" s="28">
        <f>I72/I$145</f>
        <v>-9.5745870628174075</v>
      </c>
      <c r="K72" s="158">
        <v>1500</v>
      </c>
      <c r="L72" s="28">
        <f>K72/K$145</f>
        <v>-9.5745870628174075</v>
      </c>
      <c r="M72" s="158">
        <v>1500</v>
      </c>
      <c r="N72" s="28">
        <f>M72/M$145</f>
        <v>0.47948824715946065</v>
      </c>
      <c r="O72" s="158">
        <v>1500</v>
      </c>
      <c r="P72" s="28">
        <f>O72/O$145</f>
        <v>-9.5745870628174075</v>
      </c>
      <c r="Q72" s="158">
        <v>1500</v>
      </c>
      <c r="R72" s="28">
        <f>Q72/Q$145</f>
        <v>-9.5745870628174075</v>
      </c>
      <c r="S72" s="158">
        <v>1500</v>
      </c>
      <c r="T72" s="28">
        <f>S72/S$145</f>
        <v>-9.5745870628174075</v>
      </c>
      <c r="U72" s="158">
        <v>1500</v>
      </c>
      <c r="V72" s="28">
        <f>U72/U$145</f>
        <v>-9.5745870628174075</v>
      </c>
      <c r="W72" s="158">
        <f>18000/12</f>
        <v>1500</v>
      </c>
      <c r="X72" s="28">
        <f>W72/W$145</f>
        <v>-9.5745870628174075</v>
      </c>
      <c r="Y72" s="158">
        <f>18000/12</f>
        <v>1500</v>
      </c>
      <c r="Z72" s="28">
        <f>Y72/Y$145</f>
        <v>-9.5745870628174075</v>
      </c>
      <c r="AA72" s="59">
        <f t="shared" si="23"/>
        <v>18000</v>
      </c>
      <c r="AB72" s="60">
        <f t="shared" si="63"/>
        <v>12.811174882488285</v>
      </c>
      <c r="AC72" s="67">
        <f t="shared" si="64"/>
        <v>1500</v>
      </c>
      <c r="AD72" s="68">
        <f t="shared" si="65"/>
        <v>12.811174882488285</v>
      </c>
      <c r="AE72" s="44"/>
      <c r="AF72" s="21"/>
      <c r="AW72" s="99"/>
      <c r="AX72" s="99"/>
    </row>
    <row r="73" spans="1:50">
      <c r="A73" s="2">
        <v>6134</v>
      </c>
      <c r="B73" s="219" t="s">
        <v>238</v>
      </c>
      <c r="C73" s="158">
        <v>0</v>
      </c>
      <c r="D73" s="28">
        <f>C73/C$145</f>
        <v>0</v>
      </c>
      <c r="E73" s="158"/>
      <c r="F73" s="28">
        <f>E73/E$145</f>
        <v>0</v>
      </c>
      <c r="G73" s="158"/>
      <c r="H73" s="28">
        <f>G73/G$145</f>
        <v>0</v>
      </c>
      <c r="I73" s="158"/>
      <c r="J73" s="28">
        <f>I73/I$145</f>
        <v>0</v>
      </c>
      <c r="K73" s="158"/>
      <c r="L73" s="28">
        <f>K73/K$145</f>
        <v>0</v>
      </c>
      <c r="M73" s="158"/>
      <c r="N73" s="28">
        <f>M73/M$145</f>
        <v>0</v>
      </c>
      <c r="O73" s="158"/>
      <c r="P73" s="28">
        <f>O73/O$145</f>
        <v>0</v>
      </c>
      <c r="Q73" s="158"/>
      <c r="R73" s="28">
        <f>Q73/Q$145</f>
        <v>0</v>
      </c>
      <c r="S73" s="158"/>
      <c r="T73" s="28">
        <f>S73/S$145</f>
        <v>0</v>
      </c>
      <c r="U73" s="158"/>
      <c r="V73" s="28">
        <f>U73/U$145</f>
        <v>0</v>
      </c>
      <c r="W73" s="158"/>
      <c r="X73" s="28">
        <f>W73/W$145</f>
        <v>0</v>
      </c>
      <c r="Y73" s="158"/>
      <c r="Z73" s="28">
        <f>Y73/Y$145</f>
        <v>0</v>
      </c>
      <c r="AA73" s="59">
        <f t="shared" si="23"/>
        <v>0</v>
      </c>
      <c r="AB73" s="60">
        <f t="shared" si="63"/>
        <v>0</v>
      </c>
      <c r="AC73" s="67">
        <f t="shared" si="64"/>
        <v>0</v>
      </c>
      <c r="AD73" s="68">
        <f t="shared" si="65"/>
        <v>0</v>
      </c>
      <c r="AE73" s="44"/>
      <c r="AF73" s="21"/>
      <c r="AW73" s="99"/>
      <c r="AX73" s="99"/>
    </row>
    <row r="74" spans="1:50">
      <c r="A74" s="2">
        <v>6135</v>
      </c>
      <c r="B74" s="219" t="s">
        <v>239</v>
      </c>
      <c r="C74" s="158">
        <v>0</v>
      </c>
      <c r="D74" s="28"/>
      <c r="E74" s="158">
        <v>0</v>
      </c>
      <c r="F74" s="28"/>
      <c r="G74" s="158">
        <v>0</v>
      </c>
      <c r="H74" s="28"/>
      <c r="I74" s="158">
        <v>0</v>
      </c>
      <c r="J74" s="28"/>
      <c r="K74" s="158">
        <v>0</v>
      </c>
      <c r="L74" s="28"/>
      <c r="M74" s="158">
        <v>0</v>
      </c>
      <c r="N74" s="28"/>
      <c r="O74" s="158">
        <v>0</v>
      </c>
      <c r="P74" s="28"/>
      <c r="Q74" s="158">
        <v>0</v>
      </c>
      <c r="R74" s="28"/>
      <c r="S74" s="158">
        <v>0</v>
      </c>
      <c r="T74" s="28"/>
      <c r="U74" s="158">
        <v>0</v>
      </c>
      <c r="V74" s="28"/>
      <c r="W74" s="158">
        <v>0</v>
      </c>
      <c r="X74" s="28"/>
      <c r="Y74" s="158">
        <v>0</v>
      </c>
      <c r="Z74" s="28"/>
      <c r="AA74" s="59">
        <f t="shared" si="23"/>
        <v>0</v>
      </c>
      <c r="AB74" s="60">
        <f t="shared" si="63"/>
        <v>0</v>
      </c>
      <c r="AC74" s="67">
        <f t="shared" si="64"/>
        <v>0</v>
      </c>
      <c r="AD74" s="68">
        <f t="shared" si="65"/>
        <v>0</v>
      </c>
      <c r="AE74" s="44"/>
      <c r="AF74" s="21"/>
      <c r="AW74" s="99"/>
      <c r="AX74" s="99"/>
    </row>
    <row r="75" spans="1:50">
      <c r="A75" s="2">
        <v>6136</v>
      </c>
      <c r="B75" s="219" t="s">
        <v>257</v>
      </c>
      <c r="C75" s="158">
        <v>0</v>
      </c>
      <c r="D75" s="28">
        <f>C75/C$145</f>
        <v>0</v>
      </c>
      <c r="E75" s="158">
        <v>0</v>
      </c>
      <c r="F75" s="28">
        <f>E75/E$145</f>
        <v>0</v>
      </c>
      <c r="G75" s="158">
        <v>0</v>
      </c>
      <c r="H75" s="28">
        <f>G75/G$145</f>
        <v>0</v>
      </c>
      <c r="I75" s="158">
        <v>0</v>
      </c>
      <c r="J75" s="28">
        <f>I75/I$145</f>
        <v>0</v>
      </c>
      <c r="K75" s="158">
        <v>0</v>
      </c>
      <c r="L75" s="28">
        <f>K75/K$145</f>
        <v>0</v>
      </c>
      <c r="M75" s="158">
        <v>0</v>
      </c>
      <c r="N75" s="28">
        <f>M75/M$145</f>
        <v>0</v>
      </c>
      <c r="O75" s="158">
        <v>0</v>
      </c>
      <c r="P75" s="28">
        <f>O75/O$145</f>
        <v>0</v>
      </c>
      <c r="Q75" s="158">
        <v>0</v>
      </c>
      <c r="R75" s="28">
        <f>Q75/Q$145</f>
        <v>0</v>
      </c>
      <c r="S75" s="158">
        <v>0</v>
      </c>
      <c r="T75" s="28">
        <f>S75/S$145</f>
        <v>0</v>
      </c>
      <c r="U75" s="158">
        <v>0</v>
      </c>
      <c r="V75" s="28">
        <f>U75/U$145</f>
        <v>0</v>
      </c>
      <c r="W75" s="158">
        <v>0</v>
      </c>
      <c r="X75" s="28">
        <f>W75/W$145</f>
        <v>0</v>
      </c>
      <c r="Y75" s="158">
        <v>0</v>
      </c>
      <c r="Z75" s="28">
        <f>Y75/Y$145</f>
        <v>0</v>
      </c>
      <c r="AA75" s="59">
        <f t="shared" si="23"/>
        <v>0</v>
      </c>
      <c r="AB75" s="60">
        <f t="shared" si="63"/>
        <v>0</v>
      </c>
      <c r="AC75" s="67">
        <f t="shared" si="64"/>
        <v>0</v>
      </c>
      <c r="AD75" s="68">
        <f t="shared" si="65"/>
        <v>0</v>
      </c>
      <c r="AE75" s="44"/>
      <c r="AF75" s="21"/>
      <c r="AW75" s="99"/>
      <c r="AX75" s="99"/>
    </row>
    <row r="76" spans="1:50" ht="15.75" thickBot="1">
      <c r="A76" s="39">
        <v>6199</v>
      </c>
      <c r="B76" s="39" t="s">
        <v>23</v>
      </c>
      <c r="C76" s="31">
        <f>SUM(C42:C75)</f>
        <v>117054</v>
      </c>
      <c r="D76" s="52">
        <f t="shared" ref="D76:D83" si="66">C76/C$145</f>
        <v>-747.16247603401916</v>
      </c>
      <c r="E76" s="31">
        <f>SUM(E42:E75)</f>
        <v>117054</v>
      </c>
      <c r="F76" s="52">
        <f t="shared" ref="F76:F81" si="67">E76/E$145</f>
        <v>-747.16247603401916</v>
      </c>
      <c r="G76" s="31">
        <f>SUM(G42:G75)</f>
        <v>117054</v>
      </c>
      <c r="H76" s="52">
        <f t="shared" ref="H76:H81" si="68">G76/G$145</f>
        <v>-747.16247603401916</v>
      </c>
      <c r="I76" s="31">
        <f>SUM(I42:I75)</f>
        <v>117054</v>
      </c>
      <c r="J76" s="52">
        <f t="shared" ref="J76:J81" si="69">I76/I$145</f>
        <v>-747.16247603401916</v>
      </c>
      <c r="K76" s="31">
        <f>SUM(K42:K75)</f>
        <v>117054</v>
      </c>
      <c r="L76" s="52">
        <f t="shared" ref="L76:L81" si="70">K76/K$145</f>
        <v>-747.16247603401916</v>
      </c>
      <c r="M76" s="31">
        <f>SUM(M42:M75)</f>
        <v>120339</v>
      </c>
      <c r="N76" s="52">
        <f t="shared" ref="N76:N81" si="71">M76/M$145</f>
        <v>38.467424116614886</v>
      </c>
      <c r="O76" s="31">
        <f>SUM(O42:O75)</f>
        <v>117054</v>
      </c>
      <c r="P76" s="52">
        <f t="shared" ref="P76:P90" si="72">O76/O$145</f>
        <v>-747.16247603401916</v>
      </c>
      <c r="Q76" s="31">
        <f>SUM(Q42:Q75)</f>
        <v>117054</v>
      </c>
      <c r="R76" s="52">
        <f t="shared" ref="R76:R81" si="73">Q76/Q$145</f>
        <v>-747.16247603401916</v>
      </c>
      <c r="S76" s="31">
        <f>SUM(S42:S75)</f>
        <v>117054</v>
      </c>
      <c r="T76" s="52">
        <f t="shared" ref="T76:AD82" si="74">S76/S$145</f>
        <v>-747.16247603401916</v>
      </c>
      <c r="U76" s="31">
        <f>SUM(U42:U75)</f>
        <v>117054</v>
      </c>
      <c r="V76" s="52">
        <f t="shared" ref="V76:V81" si="75">U76/U$145</f>
        <v>-747.16247603401916</v>
      </c>
      <c r="W76" s="31">
        <f>SUM(W42:W75)</f>
        <v>117054</v>
      </c>
      <c r="X76" s="52">
        <f t="shared" ref="X76:X81" si="76">W76/W$145</f>
        <v>-747.16247603401916</v>
      </c>
      <c r="Y76" s="31">
        <f>SUM(Y42:Y75)</f>
        <v>117054</v>
      </c>
      <c r="Z76" s="52">
        <f t="shared" ref="Z76:Z82" si="77">Y76/Y$145</f>
        <v>-747.16247603401916</v>
      </c>
      <c r="AA76" s="61">
        <f>SUM(AA42:AA75)</f>
        <v>1407933</v>
      </c>
      <c r="AB76" s="74">
        <f t="shared" si="74"/>
        <v>1002.0708825459099</v>
      </c>
      <c r="AC76" s="24">
        <f>SUM(AC42:AC75)</f>
        <v>117327.75</v>
      </c>
      <c r="AD76" s="77">
        <f t="shared" si="74"/>
        <v>1002.0708825459099</v>
      </c>
      <c r="AE76" s="44">
        <f t="shared" ref="AE76:AE149" si="78">C76+E76+G76+I76+K76+M76+O76+Q76+S76+U76+W76+Y76</f>
        <v>1407933</v>
      </c>
      <c r="AF76" s="21">
        <f t="shared" ref="AF76:AF149" si="79">AA76-AE76</f>
        <v>0</v>
      </c>
      <c r="AG76" s="116">
        <v>70000</v>
      </c>
      <c r="AH76" s="83" t="s">
        <v>132</v>
      </c>
      <c r="AW76" s="99"/>
      <c r="AX76" s="99"/>
    </row>
    <row r="77" spans="1:50" ht="15.75" thickTop="1">
      <c r="A77" s="2">
        <v>6201</v>
      </c>
      <c r="B77" s="2" t="s">
        <v>24</v>
      </c>
      <c r="C77" s="16">
        <v>160528.51</v>
      </c>
      <c r="D77" s="191">
        <f t="shared" si="66"/>
        <v>-1024.6627967062366</v>
      </c>
      <c r="E77" s="16">
        <v>160528.51</v>
      </c>
      <c r="F77" s="28">
        <f t="shared" si="67"/>
        <v>-1024.6627967062366</v>
      </c>
      <c r="G77" s="16">
        <v>160528.51</v>
      </c>
      <c r="H77" s="28">
        <f t="shared" si="68"/>
        <v>-1024.6627967062366</v>
      </c>
      <c r="I77" s="16">
        <v>160528.51</v>
      </c>
      <c r="J77" s="28">
        <f t="shared" si="69"/>
        <v>-1024.6627967062366</v>
      </c>
      <c r="K77" s="16">
        <v>160528.51</v>
      </c>
      <c r="L77" s="28">
        <f t="shared" si="70"/>
        <v>-1024.6627967062366</v>
      </c>
      <c r="M77" s="16">
        <v>160528.51</v>
      </c>
      <c r="N77" s="28">
        <f t="shared" si="71"/>
        <v>51.314355919346632</v>
      </c>
      <c r="O77" s="16">
        <v>160528.51</v>
      </c>
      <c r="P77" s="28">
        <f t="shared" si="72"/>
        <v>-1024.6627967062366</v>
      </c>
      <c r="Q77" s="16">
        <v>160528.51</v>
      </c>
      <c r="R77" s="28">
        <f t="shared" si="73"/>
        <v>-1024.6627967062366</v>
      </c>
      <c r="S77" s="16">
        <v>160528.51</v>
      </c>
      <c r="T77" s="28">
        <f t="shared" si="74"/>
        <v>-1024.6627967062366</v>
      </c>
      <c r="U77" s="16">
        <v>160528.51</v>
      </c>
      <c r="V77" s="28">
        <f t="shared" si="75"/>
        <v>-1024.6627967062366</v>
      </c>
      <c r="W77" s="16">
        <v>160528.51</v>
      </c>
      <c r="X77" s="28">
        <f t="shared" si="76"/>
        <v>-1024.6627967062366</v>
      </c>
      <c r="Y77" s="16">
        <v>160528.51</v>
      </c>
      <c r="Z77" s="28">
        <f t="shared" si="77"/>
        <v>-1024.6627967062366</v>
      </c>
      <c r="AA77" s="59">
        <f t="shared" ref="AA77:AA92" si="80">C77+E77+G77+I77+K77+M77+O77+Q77+S77+U77+W77+Y77</f>
        <v>1926342.12</v>
      </c>
      <c r="AB77" s="60">
        <f t="shared" si="74"/>
        <v>1371.0392101568464</v>
      </c>
      <c r="AC77" s="67">
        <f t="shared" ref="AC77:AC148" si="81">AA77/12</f>
        <v>160528.51</v>
      </c>
      <c r="AD77" s="68">
        <f t="shared" si="74"/>
        <v>1371.0392101568464</v>
      </c>
      <c r="AE77" s="44">
        <f t="shared" si="78"/>
        <v>1926342.12</v>
      </c>
      <c r="AF77" s="21">
        <f t="shared" si="79"/>
        <v>0</v>
      </c>
      <c r="AG77" s="16">
        <v>190355.97</v>
      </c>
      <c r="AJ77" s="44"/>
      <c r="AW77" s="99"/>
      <c r="AX77" s="99"/>
    </row>
    <row r="78" spans="1:50">
      <c r="A78" s="2">
        <v>6202</v>
      </c>
      <c r="B78" s="2" t="s">
        <v>25</v>
      </c>
      <c r="C78" s="16">
        <v>50922</v>
      </c>
      <c r="D78" s="28">
        <f t="shared" si="66"/>
        <v>-325.03808160852532</v>
      </c>
      <c r="E78" s="16">
        <v>50922</v>
      </c>
      <c r="F78" s="28">
        <f t="shared" si="67"/>
        <v>-325.03808160852532</v>
      </c>
      <c r="G78" s="16">
        <v>50922</v>
      </c>
      <c r="H78" s="28">
        <f t="shared" si="68"/>
        <v>-325.03808160852532</v>
      </c>
      <c r="I78" s="16">
        <v>50922</v>
      </c>
      <c r="J78" s="28">
        <f t="shared" si="69"/>
        <v>-325.03808160852532</v>
      </c>
      <c r="K78" s="16">
        <v>50922</v>
      </c>
      <c r="L78" s="28">
        <f t="shared" si="70"/>
        <v>-325.03808160852532</v>
      </c>
      <c r="M78" s="16">
        <v>50922</v>
      </c>
      <c r="N78" s="28">
        <f t="shared" si="71"/>
        <v>16.277667014569371</v>
      </c>
      <c r="O78" s="16">
        <v>50922</v>
      </c>
      <c r="P78" s="28">
        <f t="shared" si="72"/>
        <v>-325.03808160852532</v>
      </c>
      <c r="Q78" s="16">
        <v>50922</v>
      </c>
      <c r="R78" s="28">
        <f t="shared" si="73"/>
        <v>-325.03808160852532</v>
      </c>
      <c r="S78" s="16">
        <v>50922</v>
      </c>
      <c r="T78" s="28">
        <f t="shared" si="74"/>
        <v>-325.03808160852532</v>
      </c>
      <c r="U78" s="16">
        <v>50922</v>
      </c>
      <c r="V78" s="28">
        <f t="shared" si="75"/>
        <v>-325.03808160852532</v>
      </c>
      <c r="W78" s="16">
        <v>50922</v>
      </c>
      <c r="X78" s="28">
        <f t="shared" si="76"/>
        <v>-325.03808160852532</v>
      </c>
      <c r="Y78" s="16">
        <v>50922</v>
      </c>
      <c r="Z78" s="28">
        <f t="shared" si="77"/>
        <v>-325.03808160852532</v>
      </c>
      <c r="AA78" s="59">
        <f t="shared" si="80"/>
        <v>611064</v>
      </c>
      <c r="AB78" s="60">
        <f t="shared" si="74"/>
        <v>434.9137649107123</v>
      </c>
      <c r="AC78" s="67">
        <f t="shared" si="81"/>
        <v>50922</v>
      </c>
      <c r="AD78" s="68">
        <f t="shared" si="74"/>
        <v>434.9137649107123</v>
      </c>
      <c r="AE78" s="44">
        <f t="shared" si="78"/>
        <v>611064</v>
      </c>
      <c r="AF78" s="21">
        <f t="shared" si="79"/>
        <v>0</v>
      </c>
      <c r="AG78" s="16">
        <v>79110.63</v>
      </c>
      <c r="AW78" s="99"/>
      <c r="AX78" s="99"/>
    </row>
    <row r="79" spans="1:50">
      <c r="A79" s="2">
        <v>6203</v>
      </c>
      <c r="B79" s="2" t="s">
        <v>26</v>
      </c>
      <c r="C79" s="16">
        <v>20845.990000000002</v>
      </c>
      <c r="D79" s="28">
        <f t="shared" si="66"/>
        <v>-133.06116411041404</v>
      </c>
      <c r="E79" s="16">
        <v>20845.990000000002</v>
      </c>
      <c r="F79" s="28">
        <f t="shared" si="67"/>
        <v>-133.06116411041404</v>
      </c>
      <c r="G79" s="16">
        <v>20845.990000000002</v>
      </c>
      <c r="H79" s="28">
        <f t="shared" si="68"/>
        <v>-133.06116411041404</v>
      </c>
      <c r="I79" s="16">
        <v>20845.990000000002</v>
      </c>
      <c r="J79" s="28">
        <f t="shared" si="69"/>
        <v>-133.06116411041404</v>
      </c>
      <c r="K79" s="16">
        <v>20845.990000000002</v>
      </c>
      <c r="L79" s="28">
        <f t="shared" si="70"/>
        <v>-133.06116411041404</v>
      </c>
      <c r="M79" s="16">
        <v>20845.990000000002</v>
      </c>
      <c r="N79" s="28">
        <f t="shared" si="71"/>
        <v>6.6636048036024302</v>
      </c>
      <c r="O79" s="16">
        <v>20845.990000000002</v>
      </c>
      <c r="P79" s="28">
        <f t="shared" si="72"/>
        <v>-133.06116411041404</v>
      </c>
      <c r="Q79" s="16">
        <v>20845.990000000002</v>
      </c>
      <c r="R79" s="28">
        <f t="shared" si="73"/>
        <v>-133.06116411041404</v>
      </c>
      <c r="S79" s="16">
        <v>20845.990000000002</v>
      </c>
      <c r="T79" s="28">
        <f t="shared" si="74"/>
        <v>-133.06116411041404</v>
      </c>
      <c r="U79" s="16">
        <v>20845.990000000002</v>
      </c>
      <c r="V79" s="28">
        <f t="shared" si="75"/>
        <v>-133.06116411041404</v>
      </c>
      <c r="W79" s="16">
        <v>20845.990000000002</v>
      </c>
      <c r="X79" s="28">
        <f t="shared" si="76"/>
        <v>-133.06116411041404</v>
      </c>
      <c r="Y79" s="16">
        <v>20845.990000000002</v>
      </c>
      <c r="Z79" s="28">
        <f t="shared" si="77"/>
        <v>-133.06116411041404</v>
      </c>
      <c r="AA79" s="59">
        <f t="shared" si="80"/>
        <v>250151.87999999998</v>
      </c>
      <c r="AB79" s="60">
        <f t="shared" si="74"/>
        <v>178.04108232573461</v>
      </c>
      <c r="AC79" s="67">
        <f t="shared" si="81"/>
        <v>20845.989999999998</v>
      </c>
      <c r="AD79" s="68">
        <f t="shared" si="74"/>
        <v>178.04108232573464</v>
      </c>
      <c r="AE79" s="44">
        <f t="shared" si="78"/>
        <v>250151.87999999998</v>
      </c>
      <c r="AF79" s="21">
        <f t="shared" si="79"/>
        <v>0</v>
      </c>
      <c r="AG79" s="16">
        <v>27943.99</v>
      </c>
      <c r="AW79" s="99"/>
      <c r="AX79" s="99"/>
    </row>
    <row r="80" spans="1:50">
      <c r="A80" s="2">
        <v>6204</v>
      </c>
      <c r="B80" s="2" t="s">
        <v>27</v>
      </c>
      <c r="C80" s="16">
        <v>1250</v>
      </c>
      <c r="D80" s="28">
        <f t="shared" si="66"/>
        <v>-7.9788225523478395</v>
      </c>
      <c r="E80" s="16">
        <v>1250</v>
      </c>
      <c r="F80" s="28">
        <f t="shared" si="67"/>
        <v>-7.9788225523478395</v>
      </c>
      <c r="G80" s="16">
        <v>1250</v>
      </c>
      <c r="H80" s="28">
        <f t="shared" si="68"/>
        <v>-7.9788225523478395</v>
      </c>
      <c r="I80" s="16">
        <v>1250</v>
      </c>
      <c r="J80" s="28">
        <f t="shared" si="69"/>
        <v>-7.9788225523478395</v>
      </c>
      <c r="K80" s="16">
        <v>1250</v>
      </c>
      <c r="L80" s="28">
        <f t="shared" si="70"/>
        <v>-7.9788225523478395</v>
      </c>
      <c r="M80" s="16">
        <v>1250</v>
      </c>
      <c r="N80" s="28">
        <f t="shared" si="71"/>
        <v>0.39957353929955053</v>
      </c>
      <c r="O80" s="16">
        <v>1250</v>
      </c>
      <c r="P80" s="28">
        <f t="shared" si="72"/>
        <v>-7.9788225523478395</v>
      </c>
      <c r="Q80" s="16">
        <v>1250</v>
      </c>
      <c r="R80" s="28">
        <f t="shared" si="73"/>
        <v>-7.9788225523478395</v>
      </c>
      <c r="S80" s="16">
        <v>1250</v>
      </c>
      <c r="T80" s="28">
        <f t="shared" si="74"/>
        <v>-7.9788225523478395</v>
      </c>
      <c r="U80" s="16">
        <v>1250</v>
      </c>
      <c r="V80" s="28">
        <f t="shared" si="75"/>
        <v>-7.9788225523478395</v>
      </c>
      <c r="W80" s="16">
        <v>1250</v>
      </c>
      <c r="X80" s="28">
        <f t="shared" si="76"/>
        <v>-7.9788225523478395</v>
      </c>
      <c r="Y80" s="16">
        <v>1250</v>
      </c>
      <c r="Z80" s="28">
        <f t="shared" si="77"/>
        <v>-7.9788225523478395</v>
      </c>
      <c r="AA80" s="59">
        <f t="shared" si="80"/>
        <v>15000</v>
      </c>
      <c r="AB80" s="60">
        <f t="shared" si="74"/>
        <v>10.675979068740236</v>
      </c>
      <c r="AC80" s="67">
        <f t="shared" si="81"/>
        <v>1250</v>
      </c>
      <c r="AD80" s="68">
        <f t="shared" si="74"/>
        <v>10.675979068740236</v>
      </c>
      <c r="AE80" s="44">
        <f t="shared" si="78"/>
        <v>15000</v>
      </c>
      <c r="AF80" s="21">
        <f t="shared" si="79"/>
        <v>0</v>
      </c>
      <c r="AG80" s="16">
        <v>1464.15</v>
      </c>
      <c r="AW80" s="99"/>
      <c r="AX80" s="99"/>
    </row>
    <row r="81" spans="1:50">
      <c r="A81" s="82">
        <v>6205</v>
      </c>
      <c r="B81" s="2" t="s">
        <v>28</v>
      </c>
      <c r="C81" s="16">
        <v>7500</v>
      </c>
      <c r="D81" s="28">
        <f t="shared" si="66"/>
        <v>-47.872935314087037</v>
      </c>
      <c r="E81" s="16">
        <v>7500</v>
      </c>
      <c r="F81" s="28">
        <f t="shared" si="67"/>
        <v>-47.872935314087037</v>
      </c>
      <c r="G81" s="16">
        <v>7500</v>
      </c>
      <c r="H81" s="28">
        <f t="shared" si="68"/>
        <v>-47.872935314087037</v>
      </c>
      <c r="I81" s="16">
        <v>7500</v>
      </c>
      <c r="J81" s="28">
        <f t="shared" si="69"/>
        <v>-47.872935314087037</v>
      </c>
      <c r="K81" s="16">
        <v>7500</v>
      </c>
      <c r="L81" s="28">
        <f t="shared" si="70"/>
        <v>-47.872935314087037</v>
      </c>
      <c r="M81" s="16">
        <v>7500</v>
      </c>
      <c r="N81" s="28">
        <f t="shared" si="71"/>
        <v>2.3974412357973032</v>
      </c>
      <c r="O81" s="16">
        <v>7500</v>
      </c>
      <c r="P81" s="28">
        <f t="shared" si="72"/>
        <v>-47.872935314087037</v>
      </c>
      <c r="Q81" s="16">
        <v>7500</v>
      </c>
      <c r="R81" s="28">
        <f t="shared" si="73"/>
        <v>-47.872935314087037</v>
      </c>
      <c r="S81" s="16">
        <v>7500</v>
      </c>
      <c r="T81" s="28">
        <f t="shared" si="74"/>
        <v>-47.872935314087037</v>
      </c>
      <c r="U81" s="16">
        <v>7500</v>
      </c>
      <c r="V81" s="28">
        <f t="shared" si="75"/>
        <v>-47.872935314087037</v>
      </c>
      <c r="W81" s="16">
        <v>7500</v>
      </c>
      <c r="X81" s="28">
        <f t="shared" si="76"/>
        <v>-47.872935314087037</v>
      </c>
      <c r="Y81" s="16">
        <v>7500</v>
      </c>
      <c r="Z81" s="28">
        <f t="shared" si="77"/>
        <v>-47.872935314087037</v>
      </c>
      <c r="AA81" s="59">
        <f t="shared" si="80"/>
        <v>90000</v>
      </c>
      <c r="AB81" s="60">
        <f t="shared" si="74"/>
        <v>64.055874412441426</v>
      </c>
      <c r="AC81" s="67">
        <f t="shared" si="81"/>
        <v>7500</v>
      </c>
      <c r="AD81" s="68">
        <f t="shared" si="74"/>
        <v>64.055874412441426</v>
      </c>
      <c r="AE81" s="44">
        <f t="shared" si="78"/>
        <v>90000</v>
      </c>
      <c r="AF81" s="21">
        <f t="shared" si="79"/>
        <v>0</v>
      </c>
      <c r="AG81" s="16">
        <v>7500</v>
      </c>
      <c r="AW81" s="99"/>
      <c r="AX81" s="99"/>
    </row>
    <row r="82" spans="1:50">
      <c r="A82" s="2">
        <v>6206</v>
      </c>
      <c r="B82" s="2" t="s">
        <v>156</v>
      </c>
      <c r="C82" s="297">
        <v>5429.6870666666664</v>
      </c>
      <c r="D82" s="28">
        <f>C82/C$145</f>
        <v>-34.658007695769108</v>
      </c>
      <c r="E82" s="297">
        <v>5429.6870666666664</v>
      </c>
      <c r="F82" s="28">
        <f>E82/E$145</f>
        <v>-34.658007695769108</v>
      </c>
      <c r="G82" s="297">
        <v>5429.6870666666664</v>
      </c>
      <c r="H82" s="28">
        <f>G82/G$145</f>
        <v>-34.658007695769108</v>
      </c>
      <c r="I82" s="297">
        <v>5429.6870666666664</v>
      </c>
      <c r="J82" s="28">
        <f>I82/I$145</f>
        <v>-34.658007695769108</v>
      </c>
      <c r="K82" s="297">
        <v>5429.6870666666664</v>
      </c>
      <c r="L82" s="28">
        <f>K82/K$145</f>
        <v>-34.658007695769108</v>
      </c>
      <c r="M82" s="297">
        <v>5429.6870666666664</v>
      </c>
      <c r="N82" s="28">
        <f>M82/M$145</f>
        <v>1.7356474228135954</v>
      </c>
      <c r="O82" s="297">
        <v>5429.6870666666664</v>
      </c>
      <c r="P82" s="28">
        <f>O82/O$145</f>
        <v>-34.658007695769108</v>
      </c>
      <c r="Q82" s="297">
        <v>5429.6870666666664</v>
      </c>
      <c r="R82" s="28">
        <f>Q82/Q$145</f>
        <v>-34.658007695769108</v>
      </c>
      <c r="S82" s="297">
        <v>5429.6870666666664</v>
      </c>
      <c r="T82" s="28">
        <f t="shared" si="74"/>
        <v>-34.658007695769108</v>
      </c>
      <c r="U82" s="297">
        <v>5429.6870666666664</v>
      </c>
      <c r="V82" s="28">
        <f>U82/U$145</f>
        <v>-34.658007695769108</v>
      </c>
      <c r="W82" s="297">
        <v>5429.6870666666664</v>
      </c>
      <c r="X82" s="28">
        <f>W82/W$145</f>
        <v>-34.658007695769108</v>
      </c>
      <c r="Y82" s="297">
        <v>5429.6870666666664</v>
      </c>
      <c r="Z82" s="28">
        <f t="shared" si="77"/>
        <v>-34.658007695769108</v>
      </c>
      <c r="AA82" s="59">
        <f t="shared" ref="AA82" si="82">C82+E82+G82+I82+K82+M82+O82+Q82+S82+U82+W82+Y82</f>
        <v>65156.244799999993</v>
      </c>
      <c r="AB82" s="60">
        <f t="shared" si="74"/>
        <v>46.373780378834319</v>
      </c>
      <c r="AC82" s="67">
        <f t="shared" si="81"/>
        <v>5429.6870666666664</v>
      </c>
      <c r="AD82" s="68">
        <f t="shared" si="74"/>
        <v>46.373780378834326</v>
      </c>
      <c r="AE82" s="44">
        <f t="shared" si="78"/>
        <v>65156.244799999993</v>
      </c>
      <c r="AF82" s="21">
        <f t="shared" si="79"/>
        <v>0</v>
      </c>
      <c r="AG82" s="16">
        <v>1579.47</v>
      </c>
      <c r="AH82" s="1" t="s">
        <v>203</v>
      </c>
      <c r="AW82" s="99"/>
      <c r="AX82" s="99"/>
    </row>
    <row r="83" spans="1:50">
      <c r="A83" s="2">
        <v>6207</v>
      </c>
      <c r="B83" s="2" t="s">
        <v>157</v>
      </c>
      <c r="C83" s="19">
        <v>3552.5</v>
      </c>
      <c r="D83" s="28">
        <f t="shared" si="66"/>
        <v>-22.675813693772557</v>
      </c>
      <c r="E83" s="19">
        <v>3552.5</v>
      </c>
      <c r="F83" s="28">
        <f t="shared" ref="F83" si="83">E83/E$145</f>
        <v>-22.675813693772557</v>
      </c>
      <c r="G83" s="19">
        <v>3552.5</v>
      </c>
      <c r="H83" s="28">
        <f t="shared" ref="H83" si="84">G83/G$145</f>
        <v>-22.675813693772557</v>
      </c>
      <c r="I83" s="19">
        <v>3552.5</v>
      </c>
      <c r="J83" s="28">
        <f t="shared" ref="J83" si="85">I83/I$145</f>
        <v>-22.675813693772557</v>
      </c>
      <c r="K83" s="19">
        <v>3552.5</v>
      </c>
      <c r="L83" s="28">
        <f t="shared" ref="L83" si="86">K83/K$145</f>
        <v>-22.675813693772557</v>
      </c>
      <c r="M83" s="19">
        <v>3552.5</v>
      </c>
      <c r="N83" s="28">
        <f t="shared" ref="N83" si="87">M83/M$145</f>
        <v>1.1355879986893225</v>
      </c>
      <c r="O83" s="19">
        <v>3552.5</v>
      </c>
      <c r="P83" s="28">
        <f t="shared" si="72"/>
        <v>-22.675813693772557</v>
      </c>
      <c r="Q83" s="19">
        <v>3552.5</v>
      </c>
      <c r="R83" s="28">
        <f t="shared" ref="R83" si="88">Q83/Q$145</f>
        <v>-22.675813693772557</v>
      </c>
      <c r="S83" s="19">
        <v>3552.5</v>
      </c>
      <c r="T83" s="28">
        <f t="shared" ref="T83" si="89">S83/S$145</f>
        <v>-22.675813693772557</v>
      </c>
      <c r="U83" s="19">
        <v>3552.5</v>
      </c>
      <c r="V83" s="28">
        <f t="shared" ref="V83" si="90">U83/U$145</f>
        <v>-22.675813693772557</v>
      </c>
      <c r="W83" s="19">
        <v>3552.5</v>
      </c>
      <c r="X83" s="28">
        <f t="shared" ref="X83" si="91">W83/W$145</f>
        <v>-22.675813693772557</v>
      </c>
      <c r="Y83" s="19">
        <v>3552.5</v>
      </c>
      <c r="Z83" s="28">
        <f t="shared" ref="Z83" si="92">Y83/Y$145</f>
        <v>-22.675813693772557</v>
      </c>
      <c r="AA83" s="59">
        <f t="shared" si="80"/>
        <v>42630</v>
      </c>
      <c r="AB83" s="60">
        <f t="shared" ref="AB83" si="93">AA83/AA$145</f>
        <v>30.341132513359753</v>
      </c>
      <c r="AC83" s="67">
        <f t="shared" si="81"/>
        <v>3552.5</v>
      </c>
      <c r="AD83" s="68">
        <f t="shared" ref="AD83" si="94">AC83/AC$145</f>
        <v>30.341132513359753</v>
      </c>
      <c r="AE83" s="44">
        <f t="shared" si="78"/>
        <v>42630</v>
      </c>
      <c r="AF83" s="21">
        <f t="shared" si="79"/>
        <v>0</v>
      </c>
      <c r="AG83" s="16">
        <v>15391.52</v>
      </c>
      <c r="AW83" s="99"/>
      <c r="AX83" s="99"/>
    </row>
    <row r="84" spans="1:50">
      <c r="A84" s="2">
        <v>6208</v>
      </c>
      <c r="B84" s="2" t="s">
        <v>158</v>
      </c>
      <c r="C84" s="16"/>
      <c r="D84" s="28">
        <f t="shared" ref="D84" si="95">C84/C$145</f>
        <v>0</v>
      </c>
      <c r="E84" s="16"/>
      <c r="F84" s="28">
        <f t="shared" ref="F84" si="96">E84/E$145</f>
        <v>0</v>
      </c>
      <c r="G84" s="16"/>
      <c r="H84" s="28">
        <f t="shared" ref="H84" si="97">G84/G$145</f>
        <v>0</v>
      </c>
      <c r="I84" s="16"/>
      <c r="J84" s="28">
        <f t="shared" ref="J84" si="98">I84/I$145</f>
        <v>0</v>
      </c>
      <c r="K84" s="16"/>
      <c r="L84" s="28">
        <f t="shared" ref="L84" si="99">K84/K$145</f>
        <v>0</v>
      </c>
      <c r="M84" s="16"/>
      <c r="N84" s="28">
        <f t="shared" ref="N84" si="100">M84/M$145</f>
        <v>0</v>
      </c>
      <c r="O84" s="16"/>
      <c r="P84" s="28">
        <f t="shared" si="72"/>
        <v>0</v>
      </c>
      <c r="Q84" s="16"/>
      <c r="R84" s="28">
        <f t="shared" ref="R84" si="101">Q84/Q$145</f>
        <v>0</v>
      </c>
      <c r="S84" s="16"/>
      <c r="T84" s="28">
        <f t="shared" ref="T84" si="102">S84/S$145</f>
        <v>0</v>
      </c>
      <c r="U84" s="16"/>
      <c r="V84" s="28">
        <f t="shared" ref="V84" si="103">U84/U$145</f>
        <v>0</v>
      </c>
      <c r="W84" s="16"/>
      <c r="X84" s="28">
        <f t="shared" ref="X84" si="104">W84/W$145</f>
        <v>0</v>
      </c>
      <c r="Y84" s="16"/>
      <c r="Z84" s="28">
        <f t="shared" ref="Z84" si="105">Y84/Y$145</f>
        <v>0</v>
      </c>
      <c r="AA84" s="59">
        <f t="shared" si="80"/>
        <v>0</v>
      </c>
      <c r="AB84" s="60">
        <f t="shared" ref="AB84" si="106">AA84/AA$145</f>
        <v>0</v>
      </c>
      <c r="AC84" s="67">
        <f t="shared" si="81"/>
        <v>0</v>
      </c>
      <c r="AD84" s="68">
        <f t="shared" ref="AD84" si="107">AC84/AC$145</f>
        <v>0</v>
      </c>
      <c r="AE84" s="44">
        <f t="shared" si="78"/>
        <v>0</v>
      </c>
      <c r="AF84" s="21">
        <f t="shared" si="79"/>
        <v>0</v>
      </c>
      <c r="AG84" s="16"/>
      <c r="AW84" s="99"/>
      <c r="AX84" s="99"/>
    </row>
    <row r="85" spans="1:50">
      <c r="A85" s="2">
        <v>6209</v>
      </c>
      <c r="B85" s="2" t="s">
        <v>29</v>
      </c>
      <c r="C85" s="16">
        <v>15187.91666666667</v>
      </c>
      <c r="D85" s="28">
        <f t="shared" ref="D85:D90" si="108">C85/C$145</f>
        <v>-96.94535361854372</v>
      </c>
      <c r="E85" s="16">
        <v>15187.91666666667</v>
      </c>
      <c r="F85" s="28">
        <f t="shared" ref="F85:F90" si="109">E85/E$145</f>
        <v>-96.94535361854372</v>
      </c>
      <c r="G85" s="16">
        <v>15187.91666666667</v>
      </c>
      <c r="H85" s="28">
        <f t="shared" ref="H85:H90" si="110">G85/G$145</f>
        <v>-96.94535361854372</v>
      </c>
      <c r="I85" s="16">
        <v>15187.91666666667</v>
      </c>
      <c r="J85" s="28">
        <f t="shared" ref="J85:J90" si="111">I85/I$145</f>
        <v>-96.94535361854372</v>
      </c>
      <c r="K85" s="16">
        <v>15187.91666666667</v>
      </c>
      <c r="L85" s="28">
        <f t="shared" ref="L85:L90" si="112">K85/K$145</f>
        <v>-96.94535361854372</v>
      </c>
      <c r="M85" s="16">
        <v>15187.91666666667</v>
      </c>
      <c r="N85" s="28">
        <f t="shared" ref="N85:N90" si="113">M85/M$145</f>
        <v>4.8549516936693067</v>
      </c>
      <c r="O85" s="16">
        <v>15187.91666666667</v>
      </c>
      <c r="P85" s="28">
        <f t="shared" si="72"/>
        <v>-96.94535361854372</v>
      </c>
      <c r="Q85" s="16">
        <v>15187.91666666667</v>
      </c>
      <c r="R85" s="28">
        <f t="shared" ref="R85:R90" si="114">Q85/Q$145</f>
        <v>-96.94535361854372</v>
      </c>
      <c r="S85" s="16">
        <v>15187.91666666667</v>
      </c>
      <c r="T85" s="28">
        <f t="shared" ref="T85:AD93" si="115">S85/S$145</f>
        <v>-96.94535361854372</v>
      </c>
      <c r="U85" s="16">
        <v>15187.91666666667</v>
      </c>
      <c r="V85" s="28">
        <f t="shared" ref="V85:V90" si="116">U85/U$145</f>
        <v>-96.94535361854372</v>
      </c>
      <c r="W85" s="16">
        <v>15187.91666666667</v>
      </c>
      <c r="X85" s="28">
        <f t="shared" ref="X85:X90" si="117">W85/W$145</f>
        <v>-96.94535361854372</v>
      </c>
      <c r="Y85" s="16">
        <v>15187.91666666667</v>
      </c>
      <c r="Z85" s="28">
        <f t="shared" ref="Z85:Z93" si="118">Y85/Y$145</f>
        <v>-96.94535361854372</v>
      </c>
      <c r="AA85" s="59">
        <f t="shared" si="80"/>
        <v>182255</v>
      </c>
      <c r="AB85" s="60">
        <f t="shared" si="115"/>
        <v>129.71670434488345</v>
      </c>
      <c r="AC85" s="67">
        <f t="shared" si="81"/>
        <v>15187.916666666666</v>
      </c>
      <c r="AD85" s="68">
        <f t="shared" si="115"/>
        <v>129.71670434488345</v>
      </c>
      <c r="AE85" s="44">
        <f t="shared" si="78"/>
        <v>182255</v>
      </c>
      <c r="AF85" s="21">
        <f t="shared" si="79"/>
        <v>0</v>
      </c>
      <c r="AG85" s="16">
        <v>31732.21</v>
      </c>
      <c r="AW85" s="99"/>
      <c r="AX85" s="99"/>
    </row>
    <row r="86" spans="1:50">
      <c r="A86" s="2">
        <v>6210</v>
      </c>
      <c r="B86" s="2" t="s">
        <v>30</v>
      </c>
      <c r="C86" s="16">
        <v>7994.4986301369863</v>
      </c>
      <c r="D86" s="28">
        <f t="shared" si="108"/>
        <v>-51.029348771880713</v>
      </c>
      <c r="E86" s="16">
        <v>7994.4986301369863</v>
      </c>
      <c r="F86" s="28">
        <f t="shared" si="109"/>
        <v>-51.029348771880713</v>
      </c>
      <c r="G86" s="16">
        <v>7994.4986301369863</v>
      </c>
      <c r="H86" s="28">
        <f t="shared" si="110"/>
        <v>-51.029348771880713</v>
      </c>
      <c r="I86" s="16">
        <v>7994.4986301369863</v>
      </c>
      <c r="J86" s="28">
        <f t="shared" si="111"/>
        <v>-51.029348771880713</v>
      </c>
      <c r="K86" s="16">
        <v>7994.4986301369863</v>
      </c>
      <c r="L86" s="28">
        <f t="shared" si="112"/>
        <v>-51.029348771880713</v>
      </c>
      <c r="M86" s="16">
        <v>7994.4986301369863</v>
      </c>
      <c r="N86" s="28">
        <f t="shared" si="113"/>
        <v>2.5555120900553949</v>
      </c>
      <c r="O86" s="16">
        <v>7994.4986301369863</v>
      </c>
      <c r="P86" s="28">
        <f t="shared" si="72"/>
        <v>-51.029348771880713</v>
      </c>
      <c r="Q86" s="16">
        <v>7994.4986301369863</v>
      </c>
      <c r="R86" s="28">
        <f t="shared" si="114"/>
        <v>-51.029348771880713</v>
      </c>
      <c r="S86" s="16">
        <v>7994.4986301369863</v>
      </c>
      <c r="T86" s="28">
        <f t="shared" si="115"/>
        <v>-51.029348771880713</v>
      </c>
      <c r="U86" s="16">
        <v>7994.4986301369863</v>
      </c>
      <c r="V86" s="28">
        <f t="shared" si="116"/>
        <v>-51.029348771880713</v>
      </c>
      <c r="W86" s="16">
        <v>7994.4986301369863</v>
      </c>
      <c r="X86" s="28">
        <f t="shared" si="117"/>
        <v>-51.029348771880713</v>
      </c>
      <c r="Y86" s="16">
        <v>7994.4986301369863</v>
      </c>
      <c r="Z86" s="28">
        <f t="shared" si="118"/>
        <v>-51.029348771880713</v>
      </c>
      <c r="AA86" s="59">
        <f t="shared" si="80"/>
        <v>95933.983561643807</v>
      </c>
      <c r="AB86" s="60">
        <f t="shared" si="115"/>
        <v>68.279280032331954</v>
      </c>
      <c r="AC86" s="67">
        <f t="shared" si="81"/>
        <v>7994.4986301369836</v>
      </c>
      <c r="AD86" s="68">
        <f t="shared" si="115"/>
        <v>68.279280032331954</v>
      </c>
      <c r="AE86" s="44">
        <f t="shared" si="78"/>
        <v>95933.983561643807</v>
      </c>
      <c r="AF86" s="21">
        <f t="shared" si="79"/>
        <v>0</v>
      </c>
      <c r="AG86" s="16">
        <v>10667.42</v>
      </c>
      <c r="AW86" s="99"/>
      <c r="AX86" s="99"/>
    </row>
    <row r="87" spans="1:50">
      <c r="A87" s="2">
        <v>6211</v>
      </c>
      <c r="B87" s="2" t="s">
        <v>31</v>
      </c>
      <c r="C87" s="16">
        <v>5500</v>
      </c>
      <c r="D87" s="28">
        <f t="shared" si="108"/>
        <v>-35.106819230330494</v>
      </c>
      <c r="E87" s="16">
        <v>5500</v>
      </c>
      <c r="F87" s="28">
        <f t="shared" si="109"/>
        <v>-35.106819230330494</v>
      </c>
      <c r="G87" s="16">
        <v>5500</v>
      </c>
      <c r="H87" s="28">
        <f t="shared" si="110"/>
        <v>-35.106819230330494</v>
      </c>
      <c r="I87" s="16">
        <v>5500</v>
      </c>
      <c r="J87" s="28">
        <f t="shared" si="111"/>
        <v>-35.106819230330494</v>
      </c>
      <c r="K87" s="16">
        <v>5500</v>
      </c>
      <c r="L87" s="28">
        <f t="shared" si="112"/>
        <v>-35.106819230330494</v>
      </c>
      <c r="M87" s="16">
        <v>5500</v>
      </c>
      <c r="N87" s="28">
        <f t="shared" si="113"/>
        <v>1.7581235729180222</v>
      </c>
      <c r="O87" s="16">
        <v>5500</v>
      </c>
      <c r="P87" s="28">
        <f t="shared" si="72"/>
        <v>-35.106819230330494</v>
      </c>
      <c r="Q87" s="16">
        <v>5500</v>
      </c>
      <c r="R87" s="28">
        <f t="shared" si="114"/>
        <v>-35.106819230330494</v>
      </c>
      <c r="S87" s="16">
        <v>5500</v>
      </c>
      <c r="T87" s="28">
        <f t="shared" si="115"/>
        <v>-35.106819230330494</v>
      </c>
      <c r="U87" s="16">
        <v>5500</v>
      </c>
      <c r="V87" s="28">
        <f t="shared" si="116"/>
        <v>-35.106819230330494</v>
      </c>
      <c r="W87" s="16">
        <v>5500</v>
      </c>
      <c r="X87" s="28">
        <f t="shared" si="117"/>
        <v>-35.106819230330494</v>
      </c>
      <c r="Y87" s="16">
        <v>5500</v>
      </c>
      <c r="Z87" s="28">
        <f t="shared" si="118"/>
        <v>-35.106819230330494</v>
      </c>
      <c r="AA87" s="59">
        <f t="shared" si="80"/>
        <v>66000</v>
      </c>
      <c r="AB87" s="60">
        <f t="shared" si="115"/>
        <v>46.974307902457042</v>
      </c>
      <c r="AC87" s="67">
        <f t="shared" si="81"/>
        <v>5500</v>
      </c>
      <c r="AD87" s="68">
        <f t="shared" si="115"/>
        <v>46.974307902457042</v>
      </c>
      <c r="AE87" s="44">
        <f t="shared" si="78"/>
        <v>66000</v>
      </c>
      <c r="AF87" s="21">
        <f t="shared" si="79"/>
        <v>0</v>
      </c>
      <c r="AG87" s="16">
        <v>17461.91</v>
      </c>
      <c r="AW87" s="99"/>
      <c r="AX87" s="99"/>
    </row>
    <row r="88" spans="1:50">
      <c r="A88" s="2">
        <v>6212</v>
      </c>
      <c r="B88" s="2" t="s">
        <v>32</v>
      </c>
      <c r="C88" s="19"/>
      <c r="D88" s="28">
        <f t="shared" si="108"/>
        <v>0</v>
      </c>
      <c r="E88" s="19"/>
      <c r="F88" s="28">
        <f t="shared" si="109"/>
        <v>0</v>
      </c>
      <c r="G88" s="19"/>
      <c r="H88" s="28">
        <f t="shared" si="110"/>
        <v>0</v>
      </c>
      <c r="I88" s="19"/>
      <c r="J88" s="28">
        <f t="shared" si="111"/>
        <v>0</v>
      </c>
      <c r="K88" s="19"/>
      <c r="L88" s="28">
        <f t="shared" si="112"/>
        <v>0</v>
      </c>
      <c r="M88" s="19"/>
      <c r="N88" s="28">
        <f t="shared" si="113"/>
        <v>0</v>
      </c>
      <c r="O88" s="19"/>
      <c r="P88" s="28">
        <f t="shared" si="72"/>
        <v>0</v>
      </c>
      <c r="Q88" s="19"/>
      <c r="R88" s="28">
        <f t="shared" si="114"/>
        <v>0</v>
      </c>
      <c r="S88" s="19"/>
      <c r="T88" s="28">
        <f t="shared" si="115"/>
        <v>0</v>
      </c>
      <c r="U88" s="19"/>
      <c r="V88" s="28">
        <f t="shared" si="116"/>
        <v>0</v>
      </c>
      <c r="W88" s="19"/>
      <c r="X88" s="28">
        <f t="shared" si="117"/>
        <v>0</v>
      </c>
      <c r="Y88" s="19"/>
      <c r="Z88" s="28">
        <f t="shared" si="118"/>
        <v>0</v>
      </c>
      <c r="AA88" s="59">
        <f t="shared" si="80"/>
        <v>0</v>
      </c>
      <c r="AB88" s="60">
        <f t="shared" si="115"/>
        <v>0</v>
      </c>
      <c r="AC88" s="67">
        <f t="shared" si="81"/>
        <v>0</v>
      </c>
      <c r="AD88" s="68">
        <f t="shared" si="115"/>
        <v>0</v>
      </c>
      <c r="AE88" s="44">
        <f t="shared" si="78"/>
        <v>0</v>
      </c>
      <c r="AF88" s="21">
        <f t="shared" si="79"/>
        <v>0</v>
      </c>
      <c r="AG88" s="19"/>
      <c r="AW88" s="99"/>
      <c r="AX88" s="99"/>
    </row>
    <row r="89" spans="1:50">
      <c r="A89" s="2">
        <v>6213</v>
      </c>
      <c r="B89" s="2" t="s">
        <v>33</v>
      </c>
      <c r="C89" s="19"/>
      <c r="D89" s="28">
        <f t="shared" si="108"/>
        <v>0</v>
      </c>
      <c r="E89" s="19"/>
      <c r="F89" s="28">
        <f t="shared" si="109"/>
        <v>0</v>
      </c>
      <c r="G89" s="19"/>
      <c r="H89" s="28">
        <f t="shared" si="110"/>
        <v>0</v>
      </c>
      <c r="I89" s="19"/>
      <c r="J89" s="28">
        <f t="shared" si="111"/>
        <v>0</v>
      </c>
      <c r="K89" s="19"/>
      <c r="L89" s="28">
        <f t="shared" si="112"/>
        <v>0</v>
      </c>
      <c r="M89" s="19"/>
      <c r="N89" s="28">
        <f t="shared" si="113"/>
        <v>0</v>
      </c>
      <c r="O89" s="19"/>
      <c r="P89" s="28">
        <f t="shared" si="72"/>
        <v>0</v>
      </c>
      <c r="Q89" s="19"/>
      <c r="R89" s="28">
        <f t="shared" si="114"/>
        <v>0</v>
      </c>
      <c r="S89" s="19"/>
      <c r="T89" s="28">
        <f t="shared" si="115"/>
        <v>0</v>
      </c>
      <c r="U89" s="19"/>
      <c r="V89" s="28">
        <f t="shared" si="116"/>
        <v>0</v>
      </c>
      <c r="W89" s="19"/>
      <c r="X89" s="28">
        <f t="shared" si="117"/>
        <v>0</v>
      </c>
      <c r="Y89" s="19"/>
      <c r="Z89" s="28">
        <f t="shared" si="118"/>
        <v>0</v>
      </c>
      <c r="AA89" s="59">
        <f t="shared" si="80"/>
        <v>0</v>
      </c>
      <c r="AB89" s="60">
        <f t="shared" si="115"/>
        <v>0</v>
      </c>
      <c r="AC89" s="67">
        <f t="shared" si="81"/>
        <v>0</v>
      </c>
      <c r="AD89" s="68">
        <f t="shared" si="115"/>
        <v>0</v>
      </c>
      <c r="AE89" s="44">
        <f t="shared" si="78"/>
        <v>0</v>
      </c>
      <c r="AF89" s="21">
        <f t="shared" si="79"/>
        <v>0</v>
      </c>
      <c r="AG89" s="19"/>
      <c r="AW89" s="99"/>
      <c r="AX89" s="99"/>
    </row>
    <row r="90" spans="1:50">
      <c r="A90" s="82">
        <v>6214</v>
      </c>
      <c r="B90" s="2" t="s">
        <v>34</v>
      </c>
      <c r="C90" s="19">
        <v>13636.541666666668</v>
      </c>
      <c r="D90" s="28">
        <f t="shared" si="108"/>
        <v>-87.042836948824799</v>
      </c>
      <c r="E90" s="19">
        <v>13636.541666666668</v>
      </c>
      <c r="F90" s="28">
        <f t="shared" si="109"/>
        <v>-87.042836948824799</v>
      </c>
      <c r="G90" s="19">
        <v>13636.541666666668</v>
      </c>
      <c r="H90" s="28">
        <f t="shared" si="110"/>
        <v>-87.042836948824799</v>
      </c>
      <c r="I90" s="19">
        <v>13636.541666666668</v>
      </c>
      <c r="J90" s="28">
        <f t="shared" si="111"/>
        <v>-87.042836948824799</v>
      </c>
      <c r="K90" s="19">
        <v>13636.541666666668</v>
      </c>
      <c r="L90" s="28">
        <f t="shared" si="112"/>
        <v>-87.042836948824799</v>
      </c>
      <c r="M90" s="19">
        <v>13636.541666666668</v>
      </c>
      <c r="N90" s="28">
        <f t="shared" si="113"/>
        <v>4.3590409740446336</v>
      </c>
      <c r="O90" s="19">
        <v>13636.541666666668</v>
      </c>
      <c r="P90" s="28">
        <f t="shared" si="72"/>
        <v>-87.042836948824799</v>
      </c>
      <c r="Q90" s="19">
        <v>13636.541666666668</v>
      </c>
      <c r="R90" s="28">
        <f t="shared" si="114"/>
        <v>-87.042836948824799</v>
      </c>
      <c r="S90" s="19">
        <v>13636.541666666668</v>
      </c>
      <c r="T90" s="28">
        <f t="shared" si="115"/>
        <v>-87.042836948824799</v>
      </c>
      <c r="U90" s="19">
        <v>13636.541666666668</v>
      </c>
      <c r="V90" s="28">
        <f t="shared" si="116"/>
        <v>-87.042836948824799</v>
      </c>
      <c r="W90" s="19">
        <v>13636.541666666668</v>
      </c>
      <c r="X90" s="28">
        <f t="shared" si="117"/>
        <v>-87.042836948824799</v>
      </c>
      <c r="Y90" s="19">
        <v>13636.541666666668</v>
      </c>
      <c r="Z90" s="28">
        <f t="shared" si="118"/>
        <v>-87.042836948824799</v>
      </c>
      <c r="AA90" s="59">
        <f t="shared" si="80"/>
        <v>163638.5</v>
      </c>
      <c r="AB90" s="60">
        <f t="shared" si="115"/>
        <v>116.46674672266995</v>
      </c>
      <c r="AC90" s="67">
        <f t="shared" si="81"/>
        <v>13636.541666666666</v>
      </c>
      <c r="AD90" s="68">
        <f t="shared" si="115"/>
        <v>116.46674672266995</v>
      </c>
      <c r="AE90" s="44">
        <f t="shared" si="78"/>
        <v>163638.5</v>
      </c>
      <c r="AF90" s="21">
        <f t="shared" si="79"/>
        <v>0</v>
      </c>
      <c r="AG90" s="19">
        <v>13000</v>
      </c>
      <c r="AW90" s="99"/>
      <c r="AX90" s="99"/>
    </row>
    <row r="91" spans="1:50">
      <c r="A91" s="2">
        <v>6215</v>
      </c>
      <c r="B91" s="2" t="s">
        <v>35</v>
      </c>
      <c r="C91" s="16">
        <v>4708.6912499999999</v>
      </c>
      <c r="D91" s="28"/>
      <c r="E91" s="16">
        <v>4708.6912499999999</v>
      </c>
      <c r="F91" s="28"/>
      <c r="G91" s="16">
        <v>4708.6912499999999</v>
      </c>
      <c r="H91" s="28"/>
      <c r="I91" s="16">
        <v>4708.6912499999999</v>
      </c>
      <c r="J91" s="28"/>
      <c r="K91" s="16">
        <v>4708.6912499999999</v>
      </c>
      <c r="L91" s="28"/>
      <c r="M91" s="16">
        <v>4708.6912499999999</v>
      </c>
      <c r="N91" s="28"/>
      <c r="O91" s="16">
        <v>4708.6912499999999</v>
      </c>
      <c r="P91" s="28"/>
      <c r="Q91" s="16">
        <v>4708.6912499999999</v>
      </c>
      <c r="R91" s="28"/>
      <c r="S91" s="16">
        <v>4708.6912499999999</v>
      </c>
      <c r="T91" s="28">
        <f t="shared" si="115"/>
        <v>-30.055849550034349</v>
      </c>
      <c r="U91" s="16">
        <v>4708.6912499999999</v>
      </c>
      <c r="V91" s="28"/>
      <c r="W91" s="16">
        <v>4708.6912499999999</v>
      </c>
      <c r="X91" s="28"/>
      <c r="Y91" s="16">
        <v>4708.6912499999999</v>
      </c>
      <c r="Z91" s="28">
        <f t="shared" si="118"/>
        <v>-30.055849550034349</v>
      </c>
      <c r="AA91" s="59">
        <f t="shared" si="80"/>
        <v>56504.295000000013</v>
      </c>
      <c r="AB91" s="60">
        <f t="shared" si="115"/>
        <v>40.215911380928247</v>
      </c>
      <c r="AC91" s="67">
        <f t="shared" si="81"/>
        <v>4708.6912500000008</v>
      </c>
      <c r="AD91" s="68">
        <f t="shared" si="115"/>
        <v>40.215911380928247</v>
      </c>
      <c r="AE91" s="44">
        <f t="shared" si="78"/>
        <v>56504.295000000013</v>
      </c>
      <c r="AF91" s="21">
        <f t="shared" si="79"/>
        <v>0</v>
      </c>
      <c r="AG91" s="16">
        <v>0</v>
      </c>
      <c r="AW91" s="99"/>
      <c r="AX91" s="99"/>
    </row>
    <row r="92" spans="1:50">
      <c r="A92" s="2">
        <v>6216</v>
      </c>
      <c r="B92" s="2" t="s">
        <v>91</v>
      </c>
      <c r="C92" s="16"/>
      <c r="D92" s="28">
        <f>C92/C$145</f>
        <v>0</v>
      </c>
      <c r="E92" s="16"/>
      <c r="F92" s="28">
        <f>E92/E$145</f>
        <v>0</v>
      </c>
      <c r="G92" s="16"/>
      <c r="H92" s="28">
        <f>G92/G$145</f>
        <v>0</v>
      </c>
      <c r="I92" s="16"/>
      <c r="J92" s="28">
        <f>I92/I$145</f>
        <v>0</v>
      </c>
      <c r="K92" s="16"/>
      <c r="L92" s="28">
        <f>K92/K$145</f>
        <v>0</v>
      </c>
      <c r="M92" s="1"/>
      <c r="N92" s="28">
        <f>M92/M$145</f>
        <v>0</v>
      </c>
      <c r="O92" s="16"/>
      <c r="P92" s="28">
        <f>O92/O$145</f>
        <v>0</v>
      </c>
      <c r="Q92" s="16"/>
      <c r="R92" s="28">
        <f>Q92/Q$145</f>
        <v>0</v>
      </c>
      <c r="S92" s="16"/>
      <c r="T92" s="28">
        <f t="shared" si="115"/>
        <v>0</v>
      </c>
      <c r="U92" s="16"/>
      <c r="V92" s="28">
        <f>U92/U$145</f>
        <v>0</v>
      </c>
      <c r="W92" s="16"/>
      <c r="X92" s="28">
        <f>W92/W$145</f>
        <v>0</v>
      </c>
      <c r="Y92" s="16"/>
      <c r="Z92" s="28">
        <f t="shared" si="118"/>
        <v>0</v>
      </c>
      <c r="AA92" s="59">
        <f t="shared" si="80"/>
        <v>0</v>
      </c>
      <c r="AB92" s="60">
        <f t="shared" si="115"/>
        <v>0</v>
      </c>
      <c r="AC92" s="67">
        <f t="shared" si="81"/>
        <v>0</v>
      </c>
      <c r="AD92" s="68">
        <f t="shared" si="115"/>
        <v>0</v>
      </c>
      <c r="AE92" s="44">
        <f t="shared" si="78"/>
        <v>0</v>
      </c>
      <c r="AF92" s="21">
        <f t="shared" si="79"/>
        <v>0</v>
      </c>
      <c r="AG92" s="16"/>
      <c r="AW92" s="99"/>
      <c r="AX92" s="99"/>
    </row>
    <row r="93" spans="1:50" ht="15.75" thickBot="1">
      <c r="A93" s="39">
        <v>6299</v>
      </c>
      <c r="B93" s="39" t="s">
        <v>102</v>
      </c>
      <c r="C93" s="31">
        <f>SUM(C77:C92)</f>
        <v>297056.33528013702</v>
      </c>
      <c r="D93" s="52">
        <f>C93/C$145</f>
        <v>-1896.1278298007667</v>
      </c>
      <c r="E93" s="31">
        <f>SUM(E77:E92)</f>
        <v>297056.33528013702</v>
      </c>
      <c r="F93" s="52">
        <f>E93/E$145</f>
        <v>-1896.1278298007667</v>
      </c>
      <c r="G93" s="31">
        <f>SUM(G77:G92)</f>
        <v>297056.33528013702</v>
      </c>
      <c r="H93" s="52">
        <f>G93/G$145</f>
        <v>-1896.1278298007667</v>
      </c>
      <c r="I93" s="31">
        <f>SUM(I77:I92)</f>
        <v>297056.33528013702</v>
      </c>
      <c r="J93" s="52">
        <f>I93/I$145</f>
        <v>-1896.1278298007667</v>
      </c>
      <c r="K93" s="31">
        <f>SUM(K77:K92)</f>
        <v>297056.33528013702</v>
      </c>
      <c r="L93" s="52">
        <f>K93/K$145</f>
        <v>-1896.1278298007667</v>
      </c>
      <c r="M93" s="31">
        <f>SUM(M77:M92)</f>
        <v>297056.33528013702</v>
      </c>
      <c r="N93" s="52">
        <f>M93/M$145</f>
        <v>94.956681007390628</v>
      </c>
      <c r="O93" s="31">
        <f>SUM(O77:O92)</f>
        <v>297056.33528013702</v>
      </c>
      <c r="P93" s="52">
        <f>O93/O$145</f>
        <v>-1896.1278298007667</v>
      </c>
      <c r="Q93" s="31">
        <f>SUM(Q77:Q92)</f>
        <v>297056.33528013702</v>
      </c>
      <c r="R93" s="52">
        <f>Q93/Q$145</f>
        <v>-1896.1278298007667</v>
      </c>
      <c r="S93" s="31">
        <f>SUM(S77:S92)</f>
        <v>297056.33528013702</v>
      </c>
      <c r="T93" s="52">
        <f t="shared" si="115"/>
        <v>-1896.1278298007667</v>
      </c>
      <c r="U93" s="31">
        <f>SUM(U77:U92)</f>
        <v>297056.33528013702</v>
      </c>
      <c r="V93" s="52">
        <f>U93/U$145</f>
        <v>-1896.1278298007667</v>
      </c>
      <c r="W93" s="31">
        <f>SUM(W77:W92)</f>
        <v>297056.33528013702</v>
      </c>
      <c r="X93" s="52">
        <f>W93/W$145</f>
        <v>-1896.1278298007667</v>
      </c>
      <c r="Y93" s="31">
        <f>SUM(Y77:Y92)</f>
        <v>297056.33528013702</v>
      </c>
      <c r="Z93" s="52">
        <f t="shared" si="118"/>
        <v>-1896.1278298007667</v>
      </c>
      <c r="AA93" s="61">
        <f>SUM(AA77:AA92)</f>
        <v>3564676.0233616438</v>
      </c>
      <c r="AB93" s="74">
        <f t="shared" si="115"/>
        <v>2537.0937741499397</v>
      </c>
      <c r="AC93" s="24">
        <f t="shared" si="81"/>
        <v>297056.33528013696</v>
      </c>
      <c r="AD93" s="77">
        <f t="shared" si="115"/>
        <v>2537.0937741499392</v>
      </c>
      <c r="AE93" s="44">
        <f t="shared" si="78"/>
        <v>3564676.0233616452</v>
      </c>
      <c r="AF93" s="21">
        <f t="shared" si="79"/>
        <v>0</v>
      </c>
      <c r="AG93" s="115">
        <f>SUM(AG77:AG92)</f>
        <v>396207.26999999996</v>
      </c>
      <c r="AH93" s="1" t="s">
        <v>141</v>
      </c>
      <c r="AW93" s="99"/>
      <c r="AX93" s="99"/>
    </row>
    <row r="94" spans="1:50" ht="15.75" thickTop="1">
      <c r="A94" s="2">
        <v>6301</v>
      </c>
      <c r="B94" s="2" t="s">
        <v>36</v>
      </c>
      <c r="C94" s="283"/>
      <c r="D94" s="314" t="e">
        <f>C94/C12</f>
        <v>#DIV/0!</v>
      </c>
      <c r="E94" s="283"/>
      <c r="F94" s="314" t="e">
        <f>E94/E12</f>
        <v>#DIV/0!</v>
      </c>
      <c r="G94" s="283"/>
      <c r="H94" s="314" t="e">
        <f>G94/G12</f>
        <v>#DIV/0!</v>
      </c>
      <c r="I94" s="283"/>
      <c r="J94" s="314" t="e">
        <f>I94/I12</f>
        <v>#DIV/0!</v>
      </c>
      <c r="K94" s="283"/>
      <c r="L94" s="314" t="e">
        <f>K94/K12</f>
        <v>#DIV/0!</v>
      </c>
      <c r="M94" s="283"/>
      <c r="N94" s="314" t="e">
        <f>M94/M12</f>
        <v>#DIV/0!</v>
      </c>
      <c r="O94" s="283"/>
      <c r="P94" s="314" t="e">
        <f>O94/O12</f>
        <v>#DIV/0!</v>
      </c>
      <c r="Q94" s="283"/>
      <c r="R94" s="314" t="e">
        <f>Q94/Q12</f>
        <v>#DIV/0!</v>
      </c>
      <c r="S94" s="283"/>
      <c r="T94" s="316" t="e">
        <f>S94/S12</f>
        <v>#DIV/0!</v>
      </c>
      <c r="U94" s="283"/>
      <c r="V94" s="316" t="e">
        <f>U94/U12</f>
        <v>#DIV/0!</v>
      </c>
      <c r="W94" s="283"/>
      <c r="X94" s="316" t="e">
        <f>W94/W12</f>
        <v>#DIV/0!</v>
      </c>
      <c r="Y94" s="283"/>
      <c r="Z94" s="314" t="e">
        <f>Y94/Y12</f>
        <v>#DIV/0!</v>
      </c>
      <c r="AA94" s="317">
        <f t="shared" ref="AA94:AA114" si="119">C94+E94+G94+I94+K94+M94+O94+Q94+S94+U94+W94+Y94</f>
        <v>0</v>
      </c>
      <c r="AB94" s="314" t="e">
        <f>AA94/AA$12</f>
        <v>#DIV/0!</v>
      </c>
      <c r="AC94" s="315">
        <f t="shared" si="81"/>
        <v>0</v>
      </c>
      <c r="AD94" s="314" t="e">
        <f>AC94/AC$12</f>
        <v>#DIV/0!</v>
      </c>
      <c r="AE94" s="44">
        <f t="shared" si="78"/>
        <v>0</v>
      </c>
      <c r="AF94" s="21">
        <f t="shared" si="79"/>
        <v>0</v>
      </c>
      <c r="AW94" s="99"/>
      <c r="AX94" s="99"/>
    </row>
    <row r="95" spans="1:50">
      <c r="A95" s="2">
        <v>6302</v>
      </c>
      <c r="B95" s="2" t="s">
        <v>37</v>
      </c>
      <c r="C95" s="283"/>
      <c r="D95" s="314" t="e">
        <f>C95/C12</f>
        <v>#DIV/0!</v>
      </c>
      <c r="E95" s="283"/>
      <c r="F95" s="314" t="e">
        <f>E95/E12</f>
        <v>#DIV/0!</v>
      </c>
      <c r="G95" s="283"/>
      <c r="H95" s="314" t="e">
        <f>G95/G12</f>
        <v>#DIV/0!</v>
      </c>
      <c r="I95" s="283"/>
      <c r="J95" s="314" t="e">
        <f>I95/I12</f>
        <v>#DIV/0!</v>
      </c>
      <c r="K95" s="283"/>
      <c r="L95" s="314" t="e">
        <f>K95/K12</f>
        <v>#DIV/0!</v>
      </c>
      <c r="M95" s="283"/>
      <c r="N95" s="314" t="e">
        <f>M95/M12</f>
        <v>#DIV/0!</v>
      </c>
      <c r="O95" s="283"/>
      <c r="P95" s="314" t="e">
        <f>O95/O12</f>
        <v>#DIV/0!</v>
      </c>
      <c r="Q95" s="283"/>
      <c r="R95" s="314" t="e">
        <f>Q95/Q12</f>
        <v>#DIV/0!</v>
      </c>
      <c r="S95" s="283"/>
      <c r="T95" s="314" t="e">
        <f>S95/S12</f>
        <v>#DIV/0!</v>
      </c>
      <c r="U95" s="283"/>
      <c r="V95" s="314" t="e">
        <f>U95/U12</f>
        <v>#DIV/0!</v>
      </c>
      <c r="W95" s="283"/>
      <c r="X95" s="314" t="e">
        <f>W95/W12</f>
        <v>#DIV/0!</v>
      </c>
      <c r="Y95" s="283"/>
      <c r="Z95" s="314" t="e">
        <f>Y95/Y12</f>
        <v>#DIV/0!</v>
      </c>
      <c r="AA95" s="317">
        <f t="shared" si="119"/>
        <v>0</v>
      </c>
      <c r="AB95" s="314" t="e">
        <f t="shared" ref="AB95:AB99" si="120">AA95/AA$12</f>
        <v>#DIV/0!</v>
      </c>
      <c r="AC95" s="315">
        <f t="shared" si="81"/>
        <v>0</v>
      </c>
      <c r="AD95" s="314" t="e">
        <f t="shared" ref="AD95:AD99" si="121">AC95/AC$12</f>
        <v>#DIV/0!</v>
      </c>
      <c r="AE95" s="44">
        <f t="shared" si="78"/>
        <v>0</v>
      </c>
      <c r="AF95" s="21">
        <f t="shared" si="79"/>
        <v>0</v>
      </c>
      <c r="AW95" s="99"/>
      <c r="AX95" s="99"/>
    </row>
    <row r="96" spans="1:50">
      <c r="A96" s="2">
        <v>6303</v>
      </c>
      <c r="B96" s="2" t="s">
        <v>115</v>
      </c>
      <c r="C96" s="283"/>
      <c r="D96" s="314" t="e">
        <f>C96/C12</f>
        <v>#DIV/0!</v>
      </c>
      <c r="E96" s="283"/>
      <c r="F96" s="314" t="e">
        <f>E96/E12</f>
        <v>#DIV/0!</v>
      </c>
      <c r="G96" s="283"/>
      <c r="H96" s="314" t="e">
        <f>G96/G12</f>
        <v>#DIV/0!</v>
      </c>
      <c r="I96" s="283"/>
      <c r="J96" s="314" t="e">
        <f>I96/I12</f>
        <v>#DIV/0!</v>
      </c>
      <c r="K96" s="283">
        <v>0</v>
      </c>
      <c r="L96" s="314" t="e">
        <f>K96/K12</f>
        <v>#DIV/0!</v>
      </c>
      <c r="M96" s="283"/>
      <c r="N96" s="314" t="e">
        <f>M96/M12</f>
        <v>#DIV/0!</v>
      </c>
      <c r="O96" s="283"/>
      <c r="P96" s="314" t="e">
        <f>O96/O12</f>
        <v>#DIV/0!</v>
      </c>
      <c r="Q96" s="283"/>
      <c r="R96" s="314" t="e">
        <f>Q96/Q12</f>
        <v>#DIV/0!</v>
      </c>
      <c r="S96" s="283"/>
      <c r="T96" s="314" t="e">
        <f>S96/S12</f>
        <v>#DIV/0!</v>
      </c>
      <c r="U96" s="283"/>
      <c r="V96" s="314" t="e">
        <f>U96/U12</f>
        <v>#DIV/0!</v>
      </c>
      <c r="W96" s="283"/>
      <c r="X96" s="314" t="e">
        <f>W96/W12</f>
        <v>#DIV/0!</v>
      </c>
      <c r="Y96" s="283"/>
      <c r="Z96" s="314" t="e">
        <f>Y96/Y12</f>
        <v>#DIV/0!</v>
      </c>
      <c r="AA96" s="317">
        <f t="shared" si="119"/>
        <v>0</v>
      </c>
      <c r="AB96" s="314" t="e">
        <f t="shared" si="120"/>
        <v>#DIV/0!</v>
      </c>
      <c r="AC96" s="315">
        <f t="shared" si="81"/>
        <v>0</v>
      </c>
      <c r="AD96" s="314" t="e">
        <f t="shared" si="121"/>
        <v>#DIV/0!</v>
      </c>
      <c r="AE96" s="44">
        <f t="shared" si="78"/>
        <v>0</v>
      </c>
      <c r="AF96" s="21">
        <f t="shared" si="79"/>
        <v>0</v>
      </c>
      <c r="AW96" s="99"/>
      <c r="AX96" s="99"/>
    </row>
    <row r="97" spans="1:50">
      <c r="A97" s="2">
        <v>6304</v>
      </c>
      <c r="B97" s="2" t="s">
        <v>38</v>
      </c>
      <c r="C97" s="283"/>
      <c r="D97" s="314" t="e">
        <f>C97/C12</f>
        <v>#DIV/0!</v>
      </c>
      <c r="E97" s="283"/>
      <c r="F97" s="314" t="e">
        <f>E97/E12</f>
        <v>#DIV/0!</v>
      </c>
      <c r="G97" s="283"/>
      <c r="H97" s="314" t="e">
        <f>G97/G12</f>
        <v>#DIV/0!</v>
      </c>
      <c r="I97" s="283"/>
      <c r="J97" s="314" t="e">
        <f>I97/I12</f>
        <v>#DIV/0!</v>
      </c>
      <c r="K97" s="283"/>
      <c r="L97" s="314" t="e">
        <f>K97/K12</f>
        <v>#DIV/0!</v>
      </c>
      <c r="M97" s="283"/>
      <c r="N97" s="314" t="e">
        <f>M97/M12</f>
        <v>#DIV/0!</v>
      </c>
      <c r="O97" s="283"/>
      <c r="P97" s="314" t="e">
        <f>O97/O12</f>
        <v>#DIV/0!</v>
      </c>
      <c r="Q97" s="283"/>
      <c r="R97" s="314" t="e">
        <f>Q97/Q12</f>
        <v>#DIV/0!</v>
      </c>
      <c r="S97" s="283"/>
      <c r="T97" s="314" t="e">
        <f>S97/S12</f>
        <v>#DIV/0!</v>
      </c>
      <c r="U97" s="283"/>
      <c r="V97" s="314" t="e">
        <f>U97/U12</f>
        <v>#DIV/0!</v>
      </c>
      <c r="W97" s="283"/>
      <c r="X97" s="314" t="e">
        <f>W97/W12</f>
        <v>#DIV/0!</v>
      </c>
      <c r="Y97" s="283"/>
      <c r="Z97" s="314" t="e">
        <f>Y97/Y12</f>
        <v>#DIV/0!</v>
      </c>
      <c r="AA97" s="317">
        <f t="shared" si="119"/>
        <v>0</v>
      </c>
      <c r="AB97" s="314" t="e">
        <f t="shared" si="120"/>
        <v>#DIV/0!</v>
      </c>
      <c r="AC97" s="315">
        <f t="shared" si="81"/>
        <v>0</v>
      </c>
      <c r="AD97" s="314" t="e">
        <f t="shared" si="121"/>
        <v>#DIV/0!</v>
      </c>
      <c r="AE97" s="44">
        <f t="shared" si="78"/>
        <v>0</v>
      </c>
      <c r="AF97" s="21">
        <f t="shared" si="79"/>
        <v>0</v>
      </c>
      <c r="AW97" s="99"/>
      <c r="AX97" s="99"/>
    </row>
    <row r="98" spans="1:50">
      <c r="A98" s="2">
        <v>6305</v>
      </c>
      <c r="B98" s="2" t="s">
        <v>39</v>
      </c>
      <c r="C98" s="283"/>
      <c r="D98" s="314" t="e">
        <f>C98/C12</f>
        <v>#DIV/0!</v>
      </c>
      <c r="E98" s="283"/>
      <c r="F98" s="314" t="e">
        <f>E98/E12</f>
        <v>#DIV/0!</v>
      </c>
      <c r="G98" s="283"/>
      <c r="H98" s="314">
        <v>2.4172858107885053E-3</v>
      </c>
      <c r="I98" s="283"/>
      <c r="J98" s="314">
        <v>2.282921148507532E-3</v>
      </c>
      <c r="K98" s="283"/>
      <c r="L98" s="314">
        <v>1.4480363095715567E-3</v>
      </c>
      <c r="M98" s="283"/>
      <c r="N98" s="314">
        <v>1.4265472348621291E-3</v>
      </c>
      <c r="O98" s="283"/>
      <c r="P98" s="314">
        <v>0</v>
      </c>
      <c r="Q98" s="283"/>
      <c r="R98" s="314">
        <v>0</v>
      </c>
      <c r="S98" s="283"/>
      <c r="T98" s="314" t="e">
        <f>S98/S12</f>
        <v>#DIV/0!</v>
      </c>
      <c r="U98" s="283"/>
      <c r="V98" s="314" t="e">
        <f>U98/U12</f>
        <v>#DIV/0!</v>
      </c>
      <c r="W98" s="283"/>
      <c r="X98" s="314" t="e">
        <f>W98/W12</f>
        <v>#DIV/0!</v>
      </c>
      <c r="Y98" s="283"/>
      <c r="Z98" s="314" t="e">
        <f>Y98/Y12</f>
        <v>#DIV/0!</v>
      </c>
      <c r="AA98" s="317">
        <f t="shared" si="119"/>
        <v>0</v>
      </c>
      <c r="AB98" s="314" t="e">
        <f t="shared" si="120"/>
        <v>#DIV/0!</v>
      </c>
      <c r="AC98" s="315">
        <f t="shared" si="81"/>
        <v>0</v>
      </c>
      <c r="AD98" s="314" t="e">
        <f t="shared" si="121"/>
        <v>#DIV/0!</v>
      </c>
      <c r="AE98" s="44">
        <f t="shared" si="78"/>
        <v>0</v>
      </c>
      <c r="AF98" s="21">
        <f t="shared" si="79"/>
        <v>0</v>
      </c>
      <c r="AW98" s="99"/>
      <c r="AX98" s="99"/>
    </row>
    <row r="99" spans="1:50">
      <c r="A99" s="2">
        <v>6306</v>
      </c>
      <c r="B99" s="2" t="s">
        <v>40</v>
      </c>
      <c r="C99" s="283"/>
      <c r="D99" s="314" t="e">
        <f>C99/C12</f>
        <v>#DIV/0!</v>
      </c>
      <c r="E99" s="283"/>
      <c r="F99" s="314" t="e">
        <f>E99/E12</f>
        <v>#DIV/0!</v>
      </c>
      <c r="G99" s="283"/>
      <c r="H99" s="314" t="e">
        <f>G99/G12</f>
        <v>#DIV/0!</v>
      </c>
      <c r="I99" s="283"/>
      <c r="J99" s="314" t="e">
        <f>I99/I12</f>
        <v>#DIV/0!</v>
      </c>
      <c r="K99" s="283"/>
      <c r="L99" s="314" t="e">
        <f>K99/K12</f>
        <v>#DIV/0!</v>
      </c>
      <c r="M99" s="283"/>
      <c r="N99" s="314" t="e">
        <f>M99/M12</f>
        <v>#DIV/0!</v>
      </c>
      <c r="O99" s="283"/>
      <c r="P99" s="314" t="e">
        <f>O99/O12</f>
        <v>#DIV/0!</v>
      </c>
      <c r="Q99" s="283"/>
      <c r="R99" s="314" t="e">
        <f>Q99/Q12</f>
        <v>#DIV/0!</v>
      </c>
      <c r="S99" s="283"/>
      <c r="T99" s="314" t="e">
        <f>S99/S12</f>
        <v>#DIV/0!</v>
      </c>
      <c r="U99" s="283"/>
      <c r="V99" s="314" t="e">
        <f>U99/U12</f>
        <v>#DIV/0!</v>
      </c>
      <c r="W99" s="283"/>
      <c r="X99" s="314" t="e">
        <f>W99/W12</f>
        <v>#DIV/0!</v>
      </c>
      <c r="Y99" s="283"/>
      <c r="Z99" s="314" t="e">
        <f>Y99/Y12</f>
        <v>#DIV/0!</v>
      </c>
      <c r="AA99" s="317">
        <f t="shared" si="119"/>
        <v>0</v>
      </c>
      <c r="AB99" s="314" t="e">
        <f t="shared" si="120"/>
        <v>#DIV/0!</v>
      </c>
      <c r="AC99" s="315">
        <f t="shared" si="81"/>
        <v>0</v>
      </c>
      <c r="AD99" s="314" t="e">
        <f t="shared" si="121"/>
        <v>#DIV/0!</v>
      </c>
      <c r="AE99" s="44">
        <f t="shared" si="78"/>
        <v>0</v>
      </c>
      <c r="AF99" s="21">
        <f t="shared" si="79"/>
        <v>0</v>
      </c>
      <c r="AW99" s="99"/>
      <c r="AX99" s="99"/>
    </row>
    <row r="100" spans="1:50">
      <c r="A100" s="2">
        <v>6307</v>
      </c>
      <c r="B100" s="2" t="s">
        <v>249</v>
      </c>
      <c r="C100" s="283"/>
      <c r="D100" s="314" t="e">
        <f>C100/C$12</f>
        <v>#DIV/0!</v>
      </c>
      <c r="E100" s="283"/>
      <c r="F100" s="314" t="e">
        <f>E100/E$12</f>
        <v>#DIV/0!</v>
      </c>
      <c r="G100" s="283"/>
      <c r="H100" s="314" t="e">
        <f>G100/G$12</f>
        <v>#DIV/0!</v>
      </c>
      <c r="I100" s="283"/>
      <c r="J100" s="314" t="e">
        <f>I100/I$12</f>
        <v>#DIV/0!</v>
      </c>
      <c r="K100" s="283"/>
      <c r="L100" s="314" t="e">
        <f>K100/K$12</f>
        <v>#DIV/0!</v>
      </c>
      <c r="M100" s="283"/>
      <c r="N100" s="314" t="e">
        <f>M100/M$12</f>
        <v>#DIV/0!</v>
      </c>
      <c r="O100" s="283"/>
      <c r="P100" s="314" t="e">
        <f>O100/O$12</f>
        <v>#DIV/0!</v>
      </c>
      <c r="Q100" s="283"/>
      <c r="R100" s="314" t="e">
        <f>Q100/Q$12</f>
        <v>#DIV/0!</v>
      </c>
      <c r="S100" s="283"/>
      <c r="T100" s="314" t="e">
        <f>S100/S$12</f>
        <v>#DIV/0!</v>
      </c>
      <c r="U100" s="283"/>
      <c r="V100" s="314" t="e">
        <f>U100/U$12</f>
        <v>#DIV/0!</v>
      </c>
      <c r="W100" s="283"/>
      <c r="X100" s="314" t="e">
        <f>W100/W$12</f>
        <v>#DIV/0!</v>
      </c>
      <c r="Y100" s="283"/>
      <c r="Z100" s="314" t="e">
        <f>Y100/Y$12</f>
        <v>#DIV/0!</v>
      </c>
      <c r="AA100" s="317">
        <f t="shared" si="119"/>
        <v>0</v>
      </c>
      <c r="AB100" s="314" t="e">
        <f>AA100/AA$12</f>
        <v>#DIV/0!</v>
      </c>
      <c r="AC100" s="315">
        <f t="shared" si="81"/>
        <v>0</v>
      </c>
      <c r="AD100" s="314" t="e">
        <f>AC100/AC$12</f>
        <v>#DIV/0!</v>
      </c>
      <c r="AE100" s="44"/>
      <c r="AF100" s="21"/>
      <c r="AW100" s="99"/>
      <c r="AX100" s="99"/>
    </row>
    <row r="101" spans="1:50">
      <c r="A101" s="2">
        <v>6308</v>
      </c>
      <c r="B101" s="2" t="s">
        <v>126</v>
      </c>
      <c r="C101" s="283"/>
      <c r="D101" s="314" t="e">
        <f>C101/C$12</f>
        <v>#DIV/0!</v>
      </c>
      <c r="E101" s="283"/>
      <c r="F101" s="314" t="e">
        <f>E101/E$12</f>
        <v>#DIV/0!</v>
      </c>
      <c r="G101" s="283"/>
      <c r="H101" s="314" t="e">
        <f>G101/G$12</f>
        <v>#DIV/0!</v>
      </c>
      <c r="I101" s="283"/>
      <c r="J101" s="314" t="e">
        <f>I101/I$12</f>
        <v>#DIV/0!</v>
      </c>
      <c r="K101" s="283"/>
      <c r="L101" s="314" t="e">
        <f>K101/K$12</f>
        <v>#DIV/0!</v>
      </c>
      <c r="M101" s="283"/>
      <c r="N101" s="314" t="e">
        <f>M101/M$12</f>
        <v>#DIV/0!</v>
      </c>
      <c r="O101" s="283"/>
      <c r="P101" s="314" t="e">
        <f>O101/O$12</f>
        <v>#DIV/0!</v>
      </c>
      <c r="Q101" s="283"/>
      <c r="R101" s="314" t="e">
        <f>Q101/Q$12</f>
        <v>#DIV/0!</v>
      </c>
      <c r="S101" s="283"/>
      <c r="T101" s="314" t="e">
        <f>S101/S$12</f>
        <v>#DIV/0!</v>
      </c>
      <c r="U101" s="283"/>
      <c r="V101" s="314" t="e">
        <f>U101/U$12</f>
        <v>#DIV/0!</v>
      </c>
      <c r="W101" s="283"/>
      <c r="X101" s="314" t="e">
        <f>W101/W$12</f>
        <v>#DIV/0!</v>
      </c>
      <c r="Y101" s="283"/>
      <c r="Z101" s="314" t="e">
        <f>Y101/Y$12</f>
        <v>#DIV/0!</v>
      </c>
      <c r="AA101" s="317">
        <f t="shared" si="119"/>
        <v>0</v>
      </c>
      <c r="AB101" s="314" t="e">
        <f>AA101/AA$12</f>
        <v>#DIV/0!</v>
      </c>
      <c r="AC101" s="315">
        <f t="shared" si="81"/>
        <v>0</v>
      </c>
      <c r="AD101" s="314" t="e">
        <f>AC101/AC$12</f>
        <v>#DIV/0!</v>
      </c>
      <c r="AE101" s="44">
        <f t="shared" si="78"/>
        <v>0</v>
      </c>
      <c r="AF101" s="21">
        <f t="shared" si="79"/>
        <v>0</v>
      </c>
      <c r="AW101" s="99"/>
      <c r="AX101" s="99"/>
    </row>
    <row r="102" spans="1:50">
      <c r="A102" s="2">
        <v>6309</v>
      </c>
      <c r="B102" s="2" t="s">
        <v>127</v>
      </c>
      <c r="C102" s="282"/>
      <c r="D102" s="314" t="e">
        <f>C102/C$12</f>
        <v>#DIV/0!</v>
      </c>
      <c r="E102" s="282"/>
      <c r="F102" s="314" t="e">
        <f>E102/E$12</f>
        <v>#DIV/0!</v>
      </c>
      <c r="G102" s="282"/>
      <c r="H102" s="314" t="e">
        <f>G102/G$12</f>
        <v>#DIV/0!</v>
      </c>
      <c r="I102" s="282"/>
      <c r="J102" s="314" t="e">
        <f>I102/I$12</f>
        <v>#DIV/0!</v>
      </c>
      <c r="K102" s="282"/>
      <c r="L102" s="314" t="e">
        <f>K102/K$12</f>
        <v>#DIV/0!</v>
      </c>
      <c r="M102" s="282"/>
      <c r="N102" s="314" t="e">
        <f>M102/M$12</f>
        <v>#DIV/0!</v>
      </c>
      <c r="O102" s="282"/>
      <c r="P102" s="314" t="e">
        <f>O102/O$12</f>
        <v>#DIV/0!</v>
      </c>
      <c r="Q102" s="282"/>
      <c r="R102" s="314" t="e">
        <f>Q102/Q$12</f>
        <v>#DIV/0!</v>
      </c>
      <c r="S102" s="282"/>
      <c r="T102" s="314" t="e">
        <f>S102/S$12</f>
        <v>#DIV/0!</v>
      </c>
      <c r="U102" s="282"/>
      <c r="V102" s="314" t="e">
        <f>U102/U$12</f>
        <v>#DIV/0!</v>
      </c>
      <c r="W102" s="282"/>
      <c r="X102" s="314" t="e">
        <f>W102/W$12</f>
        <v>#DIV/0!</v>
      </c>
      <c r="Y102" s="282"/>
      <c r="Z102" s="314" t="e">
        <f>Y102/Y$12</f>
        <v>#DIV/0!</v>
      </c>
      <c r="AA102" s="317">
        <f t="shared" si="119"/>
        <v>0</v>
      </c>
      <c r="AB102" s="314" t="e">
        <f>AA102/AA$12</f>
        <v>#DIV/0!</v>
      </c>
      <c r="AC102" s="315">
        <f t="shared" si="81"/>
        <v>0</v>
      </c>
      <c r="AD102" s="314" t="e">
        <f>AC102/AC$12</f>
        <v>#DIV/0!</v>
      </c>
      <c r="AE102" s="44">
        <f t="shared" si="78"/>
        <v>0</v>
      </c>
      <c r="AF102" s="21">
        <f t="shared" si="79"/>
        <v>0</v>
      </c>
      <c r="AW102" s="99"/>
      <c r="AX102" s="99"/>
    </row>
    <row r="103" spans="1:50">
      <c r="A103" s="2">
        <v>6310</v>
      </c>
      <c r="B103" s="2" t="s">
        <v>128</v>
      </c>
      <c r="C103" s="283"/>
      <c r="D103" s="314" t="e">
        <f t="shared" ref="D103:F114" si="122">C103/C$12</f>
        <v>#DIV/0!</v>
      </c>
      <c r="E103" s="283"/>
      <c r="F103" s="314" t="e">
        <f t="shared" si="122"/>
        <v>#DIV/0!</v>
      </c>
      <c r="G103" s="283"/>
      <c r="H103" s="314" t="e">
        <f t="shared" ref="H103:H114" si="123">G103/G$12</f>
        <v>#DIV/0!</v>
      </c>
      <c r="I103" s="283"/>
      <c r="J103" s="314" t="e">
        <f t="shared" ref="J103:J114" si="124">I103/I$12</f>
        <v>#DIV/0!</v>
      </c>
      <c r="K103" s="283"/>
      <c r="L103" s="314" t="e">
        <f t="shared" ref="L103:L114" si="125">K103/K$12</f>
        <v>#DIV/0!</v>
      </c>
      <c r="M103" s="283"/>
      <c r="N103" s="314" t="e">
        <f t="shared" ref="N103:N114" si="126">M103/M$12</f>
        <v>#DIV/0!</v>
      </c>
      <c r="O103" s="283"/>
      <c r="P103" s="325" t="e">
        <f>O103/O$12</f>
        <v>#DIV/0!</v>
      </c>
      <c r="Q103" s="283"/>
      <c r="R103" s="314" t="e">
        <f t="shared" ref="R103:R114" si="127">Q103/Q$12</f>
        <v>#DIV/0!</v>
      </c>
      <c r="S103" s="283"/>
      <c r="T103" s="314" t="e">
        <f t="shared" ref="T103:T114" si="128">S103/S$12</f>
        <v>#DIV/0!</v>
      </c>
      <c r="U103" s="283"/>
      <c r="V103" s="314" t="e">
        <f t="shared" ref="V103:V114" si="129">U103/U$12</f>
        <v>#DIV/0!</v>
      </c>
      <c r="W103" s="283"/>
      <c r="X103" s="314" t="e">
        <f t="shared" ref="X103:X114" si="130">W103/W$12</f>
        <v>#DIV/0!</v>
      </c>
      <c r="Y103" s="283"/>
      <c r="Z103" s="314" t="e">
        <f t="shared" ref="Z103:Z114" si="131">Y103/Y$12</f>
        <v>#DIV/0!</v>
      </c>
      <c r="AA103" s="317">
        <f t="shared" si="119"/>
        <v>0</v>
      </c>
      <c r="AB103" s="314" t="e">
        <f t="shared" ref="AB103:AB114" si="132">AA103/AA$12</f>
        <v>#DIV/0!</v>
      </c>
      <c r="AC103" s="315">
        <f t="shared" si="81"/>
        <v>0</v>
      </c>
      <c r="AD103" s="314" t="e">
        <f t="shared" ref="AD103:AD114" si="133">AC103/AC$12</f>
        <v>#DIV/0!</v>
      </c>
      <c r="AE103" s="44">
        <f t="shared" si="78"/>
        <v>0</v>
      </c>
      <c r="AF103" s="21">
        <f t="shared" si="79"/>
        <v>0</v>
      </c>
      <c r="AW103" s="99"/>
      <c r="AX103" s="99"/>
    </row>
    <row r="104" spans="1:50">
      <c r="A104" s="2">
        <v>6311</v>
      </c>
      <c r="B104" s="2" t="s">
        <v>129</v>
      </c>
      <c r="C104" s="283"/>
      <c r="D104" s="314" t="e">
        <f t="shared" si="122"/>
        <v>#DIV/0!</v>
      </c>
      <c r="E104" s="283"/>
      <c r="F104" s="314" t="e">
        <f t="shared" si="122"/>
        <v>#DIV/0!</v>
      </c>
      <c r="G104" s="283"/>
      <c r="H104" s="314" t="e">
        <f t="shared" si="123"/>
        <v>#DIV/0!</v>
      </c>
      <c r="I104" s="283"/>
      <c r="J104" s="314" t="e">
        <f t="shared" si="124"/>
        <v>#DIV/0!</v>
      </c>
      <c r="K104" s="283"/>
      <c r="L104" s="314" t="e">
        <f t="shared" si="125"/>
        <v>#DIV/0!</v>
      </c>
      <c r="M104" s="283"/>
      <c r="N104" s="314" t="e">
        <f t="shared" si="126"/>
        <v>#DIV/0!</v>
      </c>
      <c r="O104" s="283"/>
      <c r="P104" s="314" t="e">
        <f t="shared" ref="P104:P114" si="134">O104/O$12</f>
        <v>#DIV/0!</v>
      </c>
      <c r="Q104" s="283"/>
      <c r="R104" s="314" t="e">
        <f t="shared" si="127"/>
        <v>#DIV/0!</v>
      </c>
      <c r="S104" s="283"/>
      <c r="T104" s="314" t="e">
        <f t="shared" si="128"/>
        <v>#DIV/0!</v>
      </c>
      <c r="U104" s="283"/>
      <c r="V104" s="314" t="e">
        <f t="shared" si="129"/>
        <v>#DIV/0!</v>
      </c>
      <c r="W104" s="283"/>
      <c r="X104" s="314" t="e">
        <f t="shared" si="130"/>
        <v>#DIV/0!</v>
      </c>
      <c r="Y104" s="283"/>
      <c r="Z104" s="314" t="e">
        <f t="shared" si="131"/>
        <v>#DIV/0!</v>
      </c>
      <c r="AA104" s="317">
        <f t="shared" si="119"/>
        <v>0</v>
      </c>
      <c r="AB104" s="314" t="e">
        <f t="shared" si="132"/>
        <v>#DIV/0!</v>
      </c>
      <c r="AC104" s="315">
        <f t="shared" si="81"/>
        <v>0</v>
      </c>
      <c r="AD104" s="314" t="e">
        <f t="shared" si="133"/>
        <v>#DIV/0!</v>
      </c>
      <c r="AE104" s="44">
        <f t="shared" si="78"/>
        <v>0</v>
      </c>
      <c r="AF104" s="21">
        <f t="shared" si="79"/>
        <v>0</v>
      </c>
      <c r="AW104" s="99"/>
      <c r="AX104" s="99"/>
    </row>
    <row r="105" spans="1:50">
      <c r="A105" s="2">
        <v>6312</v>
      </c>
      <c r="B105" s="2" t="s">
        <v>130</v>
      </c>
      <c r="C105" s="283"/>
      <c r="D105" s="314" t="e">
        <f t="shared" si="122"/>
        <v>#DIV/0!</v>
      </c>
      <c r="E105" s="283"/>
      <c r="F105" s="314" t="e">
        <f t="shared" si="122"/>
        <v>#DIV/0!</v>
      </c>
      <c r="G105" s="283"/>
      <c r="H105" s="314" t="e">
        <f t="shared" si="123"/>
        <v>#DIV/0!</v>
      </c>
      <c r="I105" s="283"/>
      <c r="J105" s="314" t="e">
        <f t="shared" si="124"/>
        <v>#DIV/0!</v>
      </c>
      <c r="K105" s="283"/>
      <c r="L105" s="314" t="e">
        <f t="shared" si="125"/>
        <v>#DIV/0!</v>
      </c>
      <c r="M105" s="283"/>
      <c r="N105" s="314" t="e">
        <f t="shared" si="126"/>
        <v>#DIV/0!</v>
      </c>
      <c r="O105" s="283"/>
      <c r="P105" s="314" t="e">
        <f t="shared" si="134"/>
        <v>#DIV/0!</v>
      </c>
      <c r="Q105" s="283"/>
      <c r="R105" s="314" t="e">
        <f t="shared" si="127"/>
        <v>#DIV/0!</v>
      </c>
      <c r="S105" s="283"/>
      <c r="T105" s="314" t="e">
        <f t="shared" si="128"/>
        <v>#DIV/0!</v>
      </c>
      <c r="U105" s="283"/>
      <c r="V105" s="314" t="e">
        <f t="shared" si="129"/>
        <v>#DIV/0!</v>
      </c>
      <c r="W105" s="283"/>
      <c r="X105" s="314" t="e">
        <f t="shared" si="130"/>
        <v>#DIV/0!</v>
      </c>
      <c r="Y105" s="283"/>
      <c r="Z105" s="314" t="e">
        <f t="shared" si="131"/>
        <v>#DIV/0!</v>
      </c>
      <c r="AA105" s="317">
        <f t="shared" si="119"/>
        <v>0</v>
      </c>
      <c r="AB105" s="314" t="e">
        <f t="shared" si="132"/>
        <v>#DIV/0!</v>
      </c>
      <c r="AC105" s="315">
        <f t="shared" si="81"/>
        <v>0</v>
      </c>
      <c r="AD105" s="314" t="e">
        <f t="shared" si="133"/>
        <v>#DIV/0!</v>
      </c>
      <c r="AE105" s="44">
        <f t="shared" si="78"/>
        <v>0</v>
      </c>
      <c r="AF105" s="21">
        <f t="shared" si="79"/>
        <v>0</v>
      </c>
      <c r="AW105" s="99"/>
      <c r="AX105" s="99"/>
    </row>
    <row r="106" spans="1:50">
      <c r="A106" s="2">
        <v>6313</v>
      </c>
      <c r="B106" s="2" t="s">
        <v>131</v>
      </c>
      <c r="C106" s="283"/>
      <c r="D106" s="314" t="e">
        <f t="shared" si="122"/>
        <v>#DIV/0!</v>
      </c>
      <c r="E106" s="283"/>
      <c r="F106" s="314" t="e">
        <f t="shared" si="122"/>
        <v>#DIV/0!</v>
      </c>
      <c r="G106" s="283"/>
      <c r="H106" s="314" t="e">
        <f t="shared" si="123"/>
        <v>#DIV/0!</v>
      </c>
      <c r="I106" s="283"/>
      <c r="J106" s="314" t="e">
        <f t="shared" si="124"/>
        <v>#DIV/0!</v>
      </c>
      <c r="K106" s="283"/>
      <c r="L106" s="314" t="e">
        <f t="shared" si="125"/>
        <v>#DIV/0!</v>
      </c>
      <c r="M106" s="283"/>
      <c r="N106" s="314" t="e">
        <f t="shared" si="126"/>
        <v>#DIV/0!</v>
      </c>
      <c r="O106" s="283"/>
      <c r="P106" s="314" t="e">
        <f t="shared" si="134"/>
        <v>#DIV/0!</v>
      </c>
      <c r="Q106" s="283"/>
      <c r="R106" s="314" t="e">
        <f t="shared" si="127"/>
        <v>#DIV/0!</v>
      </c>
      <c r="S106" s="283"/>
      <c r="T106" s="314" t="e">
        <f t="shared" si="128"/>
        <v>#DIV/0!</v>
      </c>
      <c r="U106" s="283"/>
      <c r="V106" s="314" t="e">
        <f t="shared" si="129"/>
        <v>#DIV/0!</v>
      </c>
      <c r="W106" s="283"/>
      <c r="X106" s="314" t="e">
        <f t="shared" si="130"/>
        <v>#DIV/0!</v>
      </c>
      <c r="Y106" s="283"/>
      <c r="Z106" s="314" t="e">
        <f t="shared" si="131"/>
        <v>#DIV/0!</v>
      </c>
      <c r="AA106" s="317">
        <f t="shared" si="119"/>
        <v>0</v>
      </c>
      <c r="AB106" s="314" t="e">
        <f t="shared" si="132"/>
        <v>#DIV/0!</v>
      </c>
      <c r="AC106" s="315">
        <f t="shared" si="81"/>
        <v>0</v>
      </c>
      <c r="AD106" s="314" t="e">
        <f t="shared" si="133"/>
        <v>#DIV/0!</v>
      </c>
      <c r="AE106" s="44"/>
      <c r="AF106" s="21"/>
      <c r="AW106" s="99"/>
      <c r="AX106" s="99"/>
    </row>
    <row r="107" spans="1:50">
      <c r="A107" s="2">
        <v>6314</v>
      </c>
      <c r="B107" s="2" t="s">
        <v>210</v>
      </c>
      <c r="C107" s="283"/>
      <c r="D107" s="314" t="e">
        <f t="shared" si="122"/>
        <v>#DIV/0!</v>
      </c>
      <c r="E107" s="283"/>
      <c r="F107" s="314" t="e">
        <f t="shared" si="122"/>
        <v>#DIV/0!</v>
      </c>
      <c r="G107" s="283"/>
      <c r="H107" s="314" t="e">
        <f t="shared" si="123"/>
        <v>#DIV/0!</v>
      </c>
      <c r="I107" s="283"/>
      <c r="J107" s="314" t="e">
        <f t="shared" si="124"/>
        <v>#DIV/0!</v>
      </c>
      <c r="K107" s="283"/>
      <c r="L107" s="314" t="e">
        <f t="shared" si="125"/>
        <v>#DIV/0!</v>
      </c>
      <c r="M107" s="283"/>
      <c r="N107" s="314" t="e">
        <f t="shared" si="126"/>
        <v>#DIV/0!</v>
      </c>
      <c r="O107" s="283"/>
      <c r="P107" s="314" t="e">
        <f t="shared" si="134"/>
        <v>#DIV/0!</v>
      </c>
      <c r="Q107" s="283"/>
      <c r="R107" s="314" t="e">
        <f t="shared" si="127"/>
        <v>#DIV/0!</v>
      </c>
      <c r="S107" s="283"/>
      <c r="T107" s="314" t="e">
        <f t="shared" si="128"/>
        <v>#DIV/0!</v>
      </c>
      <c r="U107" s="283"/>
      <c r="V107" s="314" t="e">
        <f t="shared" si="129"/>
        <v>#DIV/0!</v>
      </c>
      <c r="W107" s="283"/>
      <c r="X107" s="314" t="e">
        <f t="shared" si="130"/>
        <v>#DIV/0!</v>
      </c>
      <c r="Y107" s="283"/>
      <c r="Z107" s="314" t="e">
        <f t="shared" si="131"/>
        <v>#DIV/0!</v>
      </c>
      <c r="AA107" s="317">
        <f t="shared" si="119"/>
        <v>0</v>
      </c>
      <c r="AB107" s="314" t="e">
        <f t="shared" si="132"/>
        <v>#DIV/0!</v>
      </c>
      <c r="AC107" s="315">
        <f t="shared" si="81"/>
        <v>0</v>
      </c>
      <c r="AD107" s="314" t="e">
        <f t="shared" si="133"/>
        <v>#DIV/0!</v>
      </c>
      <c r="AE107" s="44">
        <f t="shared" si="78"/>
        <v>0</v>
      </c>
      <c r="AF107" s="21">
        <f t="shared" si="79"/>
        <v>0</v>
      </c>
      <c r="AW107" s="99"/>
      <c r="AX107" s="99"/>
    </row>
    <row r="108" spans="1:50">
      <c r="A108" s="2">
        <v>6315</v>
      </c>
      <c r="B108" s="2" t="s">
        <v>250</v>
      </c>
      <c r="C108" s="283"/>
      <c r="D108" s="314" t="e">
        <f t="shared" si="122"/>
        <v>#DIV/0!</v>
      </c>
      <c r="E108" s="283"/>
      <c r="F108" s="314" t="e">
        <f t="shared" si="122"/>
        <v>#DIV/0!</v>
      </c>
      <c r="G108" s="283"/>
      <c r="H108" s="314" t="e">
        <f t="shared" si="123"/>
        <v>#DIV/0!</v>
      </c>
      <c r="I108" s="283"/>
      <c r="J108" s="314" t="e">
        <f t="shared" si="124"/>
        <v>#DIV/0!</v>
      </c>
      <c r="K108" s="283"/>
      <c r="L108" s="314" t="e">
        <f t="shared" si="125"/>
        <v>#DIV/0!</v>
      </c>
      <c r="M108" s="283"/>
      <c r="N108" s="314" t="e">
        <f t="shared" si="126"/>
        <v>#DIV/0!</v>
      </c>
      <c r="O108" s="283"/>
      <c r="P108" s="314" t="e">
        <f t="shared" si="134"/>
        <v>#DIV/0!</v>
      </c>
      <c r="Q108" s="283"/>
      <c r="R108" s="314" t="e">
        <f t="shared" si="127"/>
        <v>#DIV/0!</v>
      </c>
      <c r="S108" s="283"/>
      <c r="T108" s="314" t="e">
        <f t="shared" si="128"/>
        <v>#DIV/0!</v>
      </c>
      <c r="U108" s="283"/>
      <c r="V108" s="314" t="e">
        <f t="shared" si="129"/>
        <v>#DIV/0!</v>
      </c>
      <c r="W108" s="283"/>
      <c r="X108" s="314" t="e">
        <f t="shared" si="130"/>
        <v>#DIV/0!</v>
      </c>
      <c r="Y108" s="283"/>
      <c r="Z108" s="314" t="e">
        <f t="shared" si="131"/>
        <v>#DIV/0!</v>
      </c>
      <c r="AA108" s="317">
        <f t="shared" si="119"/>
        <v>0</v>
      </c>
      <c r="AB108" s="314" t="e">
        <f t="shared" si="132"/>
        <v>#DIV/0!</v>
      </c>
      <c r="AC108" s="315">
        <f t="shared" si="81"/>
        <v>0</v>
      </c>
      <c r="AD108" s="314" t="e">
        <f t="shared" si="133"/>
        <v>#DIV/0!</v>
      </c>
      <c r="AE108" s="44"/>
      <c r="AF108" s="21"/>
      <c r="AW108" s="99"/>
      <c r="AX108" s="99"/>
    </row>
    <row r="109" spans="1:50">
      <c r="A109" s="2">
        <v>6316</v>
      </c>
      <c r="B109" s="2" t="s">
        <v>251</v>
      </c>
      <c r="C109" s="283"/>
      <c r="D109" s="314" t="e">
        <f t="shared" si="122"/>
        <v>#DIV/0!</v>
      </c>
      <c r="E109" s="283"/>
      <c r="F109" s="314" t="e">
        <f t="shared" si="122"/>
        <v>#DIV/0!</v>
      </c>
      <c r="G109" s="283"/>
      <c r="H109" s="314" t="e">
        <f t="shared" si="123"/>
        <v>#DIV/0!</v>
      </c>
      <c r="I109" s="283"/>
      <c r="J109" s="314" t="e">
        <f t="shared" si="124"/>
        <v>#DIV/0!</v>
      </c>
      <c r="K109" s="283"/>
      <c r="L109" s="314" t="e">
        <f t="shared" si="125"/>
        <v>#DIV/0!</v>
      </c>
      <c r="M109" s="283"/>
      <c r="N109" s="314" t="e">
        <f t="shared" si="126"/>
        <v>#DIV/0!</v>
      </c>
      <c r="O109" s="283"/>
      <c r="P109" s="314" t="e">
        <f t="shared" si="134"/>
        <v>#DIV/0!</v>
      </c>
      <c r="Q109" s="283"/>
      <c r="R109" s="314" t="e">
        <f t="shared" si="127"/>
        <v>#DIV/0!</v>
      </c>
      <c r="S109" s="283"/>
      <c r="T109" s="314" t="e">
        <f t="shared" si="128"/>
        <v>#DIV/0!</v>
      </c>
      <c r="U109" s="283"/>
      <c r="V109" s="314" t="e">
        <f t="shared" si="129"/>
        <v>#DIV/0!</v>
      </c>
      <c r="W109" s="283"/>
      <c r="X109" s="314" t="e">
        <f t="shared" si="130"/>
        <v>#DIV/0!</v>
      </c>
      <c r="Y109" s="283"/>
      <c r="Z109" s="314" t="e">
        <f t="shared" si="131"/>
        <v>#DIV/0!</v>
      </c>
      <c r="AA109" s="317">
        <f t="shared" si="119"/>
        <v>0</v>
      </c>
      <c r="AB109" s="314" t="e">
        <f t="shared" si="132"/>
        <v>#DIV/0!</v>
      </c>
      <c r="AC109" s="315">
        <f t="shared" si="81"/>
        <v>0</v>
      </c>
      <c r="AD109" s="314" t="e">
        <f t="shared" si="133"/>
        <v>#DIV/0!</v>
      </c>
      <c r="AE109" s="44"/>
      <c r="AF109" s="21"/>
      <c r="AW109" s="99"/>
      <c r="AX109" s="99"/>
    </row>
    <row r="110" spans="1:50">
      <c r="A110" s="2">
        <v>6317</v>
      </c>
      <c r="B110" s="2" t="s">
        <v>252</v>
      </c>
      <c r="C110" s="283"/>
      <c r="D110" s="314" t="e">
        <f t="shared" si="122"/>
        <v>#DIV/0!</v>
      </c>
      <c r="E110" s="283"/>
      <c r="F110" s="314" t="e">
        <f t="shared" si="122"/>
        <v>#DIV/0!</v>
      </c>
      <c r="G110" s="283"/>
      <c r="H110" s="314" t="e">
        <f t="shared" si="123"/>
        <v>#DIV/0!</v>
      </c>
      <c r="I110" s="283"/>
      <c r="J110" s="314" t="e">
        <f t="shared" si="124"/>
        <v>#DIV/0!</v>
      </c>
      <c r="K110" s="283"/>
      <c r="L110" s="314" t="e">
        <f t="shared" si="125"/>
        <v>#DIV/0!</v>
      </c>
      <c r="M110" s="283"/>
      <c r="N110" s="314" t="e">
        <f t="shared" si="126"/>
        <v>#DIV/0!</v>
      </c>
      <c r="O110" s="283"/>
      <c r="P110" s="314" t="e">
        <f t="shared" si="134"/>
        <v>#DIV/0!</v>
      </c>
      <c r="Q110" s="283"/>
      <c r="R110" s="314" t="e">
        <f t="shared" si="127"/>
        <v>#DIV/0!</v>
      </c>
      <c r="S110" s="283"/>
      <c r="T110" s="314" t="e">
        <f t="shared" si="128"/>
        <v>#DIV/0!</v>
      </c>
      <c r="U110" s="283"/>
      <c r="V110" s="314" t="e">
        <f t="shared" si="129"/>
        <v>#DIV/0!</v>
      </c>
      <c r="W110" s="283"/>
      <c r="X110" s="314" t="e">
        <f t="shared" si="130"/>
        <v>#DIV/0!</v>
      </c>
      <c r="Y110" s="283"/>
      <c r="Z110" s="314" t="e">
        <f t="shared" si="131"/>
        <v>#DIV/0!</v>
      </c>
      <c r="AA110" s="317">
        <f t="shared" si="119"/>
        <v>0</v>
      </c>
      <c r="AB110" s="314" t="e">
        <f t="shared" si="132"/>
        <v>#DIV/0!</v>
      </c>
      <c r="AC110" s="315">
        <f t="shared" si="81"/>
        <v>0</v>
      </c>
      <c r="AD110" s="314" t="e">
        <f t="shared" si="133"/>
        <v>#DIV/0!</v>
      </c>
      <c r="AE110" s="44"/>
      <c r="AF110" s="21"/>
      <c r="AW110" s="99"/>
      <c r="AX110" s="99"/>
    </row>
    <row r="111" spans="1:50">
      <c r="A111" s="2">
        <v>6318</v>
      </c>
      <c r="B111" s="2" t="s">
        <v>253</v>
      </c>
      <c r="C111" s="283"/>
      <c r="D111" s="314" t="e">
        <f t="shared" si="122"/>
        <v>#DIV/0!</v>
      </c>
      <c r="E111" s="283"/>
      <c r="F111" s="314" t="e">
        <f t="shared" si="122"/>
        <v>#DIV/0!</v>
      </c>
      <c r="G111" s="283"/>
      <c r="H111" s="314" t="e">
        <f t="shared" si="123"/>
        <v>#DIV/0!</v>
      </c>
      <c r="I111" s="283"/>
      <c r="J111" s="314" t="e">
        <f t="shared" si="124"/>
        <v>#DIV/0!</v>
      </c>
      <c r="K111" s="283"/>
      <c r="L111" s="314" t="e">
        <f t="shared" si="125"/>
        <v>#DIV/0!</v>
      </c>
      <c r="M111" s="283"/>
      <c r="N111" s="314" t="e">
        <f t="shared" si="126"/>
        <v>#DIV/0!</v>
      </c>
      <c r="O111" s="283"/>
      <c r="P111" s="314" t="e">
        <f t="shared" si="134"/>
        <v>#DIV/0!</v>
      </c>
      <c r="Q111" s="283"/>
      <c r="R111" s="314" t="e">
        <f t="shared" si="127"/>
        <v>#DIV/0!</v>
      </c>
      <c r="S111" s="283"/>
      <c r="T111" s="314" t="e">
        <f t="shared" si="128"/>
        <v>#DIV/0!</v>
      </c>
      <c r="U111" s="283"/>
      <c r="V111" s="314" t="e">
        <f t="shared" si="129"/>
        <v>#DIV/0!</v>
      </c>
      <c r="W111" s="283"/>
      <c r="X111" s="314" t="e">
        <f t="shared" si="130"/>
        <v>#DIV/0!</v>
      </c>
      <c r="Y111" s="283"/>
      <c r="Z111" s="314" t="e">
        <f t="shared" si="131"/>
        <v>#DIV/0!</v>
      </c>
      <c r="AA111" s="317">
        <f t="shared" si="119"/>
        <v>0</v>
      </c>
      <c r="AB111" s="314" t="e">
        <f t="shared" si="132"/>
        <v>#DIV/0!</v>
      </c>
      <c r="AC111" s="315">
        <f t="shared" si="81"/>
        <v>0</v>
      </c>
      <c r="AD111" s="314" t="e">
        <f t="shared" si="133"/>
        <v>#DIV/0!</v>
      </c>
      <c r="AE111" s="44"/>
      <c r="AF111" s="21"/>
      <c r="AW111" s="99"/>
      <c r="AX111" s="99"/>
    </row>
    <row r="112" spans="1:50">
      <c r="A112" s="2">
        <v>6319</v>
      </c>
      <c r="B112" s="2" t="s">
        <v>254</v>
      </c>
      <c r="C112" s="283"/>
      <c r="D112" s="314" t="e">
        <f t="shared" si="122"/>
        <v>#DIV/0!</v>
      </c>
      <c r="E112" s="283"/>
      <c r="F112" s="314" t="e">
        <f t="shared" si="122"/>
        <v>#DIV/0!</v>
      </c>
      <c r="G112" s="283"/>
      <c r="H112" s="314" t="e">
        <f t="shared" si="123"/>
        <v>#DIV/0!</v>
      </c>
      <c r="I112" s="283"/>
      <c r="J112" s="314" t="e">
        <f t="shared" si="124"/>
        <v>#DIV/0!</v>
      </c>
      <c r="K112" s="283"/>
      <c r="L112" s="314" t="e">
        <f t="shared" si="125"/>
        <v>#DIV/0!</v>
      </c>
      <c r="M112" s="283"/>
      <c r="N112" s="314" t="e">
        <f t="shared" si="126"/>
        <v>#DIV/0!</v>
      </c>
      <c r="O112" s="283"/>
      <c r="P112" s="314" t="e">
        <f t="shared" si="134"/>
        <v>#DIV/0!</v>
      </c>
      <c r="Q112" s="283"/>
      <c r="R112" s="314" t="e">
        <f t="shared" si="127"/>
        <v>#DIV/0!</v>
      </c>
      <c r="S112" s="283"/>
      <c r="T112" s="314" t="e">
        <f t="shared" si="128"/>
        <v>#DIV/0!</v>
      </c>
      <c r="U112" s="283"/>
      <c r="V112" s="314" t="e">
        <f t="shared" si="129"/>
        <v>#DIV/0!</v>
      </c>
      <c r="W112" s="283"/>
      <c r="X112" s="314" t="e">
        <f t="shared" si="130"/>
        <v>#DIV/0!</v>
      </c>
      <c r="Y112" s="283"/>
      <c r="Z112" s="314" t="e">
        <f t="shared" si="131"/>
        <v>#DIV/0!</v>
      </c>
      <c r="AA112" s="317">
        <f t="shared" si="119"/>
        <v>0</v>
      </c>
      <c r="AB112" s="314" t="e">
        <f t="shared" si="132"/>
        <v>#DIV/0!</v>
      </c>
      <c r="AC112" s="315">
        <f t="shared" si="81"/>
        <v>0</v>
      </c>
      <c r="AD112" s="314" t="e">
        <f t="shared" si="133"/>
        <v>#DIV/0!</v>
      </c>
      <c r="AE112" s="44"/>
      <c r="AF112" s="21"/>
      <c r="AW112" s="99"/>
      <c r="AX112" s="99"/>
    </row>
    <row r="113" spans="1:50">
      <c r="A113" s="2">
        <v>6320</v>
      </c>
      <c r="B113" s="2" t="s">
        <v>255</v>
      </c>
      <c r="C113" s="283"/>
      <c r="D113" s="314" t="e">
        <f t="shared" si="122"/>
        <v>#DIV/0!</v>
      </c>
      <c r="E113" s="283"/>
      <c r="F113" s="314" t="e">
        <f t="shared" si="122"/>
        <v>#DIV/0!</v>
      </c>
      <c r="G113" s="283"/>
      <c r="H113" s="314" t="e">
        <f t="shared" si="123"/>
        <v>#DIV/0!</v>
      </c>
      <c r="I113" s="283"/>
      <c r="J113" s="314" t="e">
        <f t="shared" si="124"/>
        <v>#DIV/0!</v>
      </c>
      <c r="K113" s="283"/>
      <c r="L113" s="314" t="e">
        <f t="shared" si="125"/>
        <v>#DIV/0!</v>
      </c>
      <c r="M113" s="283"/>
      <c r="N113" s="314" t="e">
        <f t="shared" si="126"/>
        <v>#DIV/0!</v>
      </c>
      <c r="O113" s="283"/>
      <c r="P113" s="314" t="e">
        <f t="shared" si="134"/>
        <v>#DIV/0!</v>
      </c>
      <c r="Q113" s="283"/>
      <c r="R113" s="314" t="e">
        <f t="shared" si="127"/>
        <v>#DIV/0!</v>
      </c>
      <c r="S113" s="283"/>
      <c r="T113" s="314" t="e">
        <f t="shared" si="128"/>
        <v>#DIV/0!</v>
      </c>
      <c r="U113" s="283"/>
      <c r="V113" s="314" t="e">
        <f t="shared" si="129"/>
        <v>#DIV/0!</v>
      </c>
      <c r="W113" s="283"/>
      <c r="X113" s="314" t="e">
        <f t="shared" si="130"/>
        <v>#DIV/0!</v>
      </c>
      <c r="Y113" s="283"/>
      <c r="Z113" s="314" t="e">
        <f t="shared" si="131"/>
        <v>#DIV/0!</v>
      </c>
      <c r="AA113" s="317">
        <f t="shared" si="119"/>
        <v>0</v>
      </c>
      <c r="AB113" s="314" t="e">
        <f t="shared" si="132"/>
        <v>#DIV/0!</v>
      </c>
      <c r="AC113" s="315">
        <f t="shared" si="81"/>
        <v>0</v>
      </c>
      <c r="AD113" s="314" t="e">
        <f t="shared" si="133"/>
        <v>#DIV/0!</v>
      </c>
      <c r="AE113" s="44"/>
      <c r="AF113" s="21"/>
      <c r="AW113" s="99"/>
      <c r="AX113" s="99"/>
    </row>
    <row r="114" spans="1:50">
      <c r="A114" s="2">
        <v>6321</v>
      </c>
      <c r="B114" s="2" t="s">
        <v>256</v>
      </c>
      <c r="C114" s="283"/>
      <c r="D114" s="314" t="e">
        <f t="shared" si="122"/>
        <v>#DIV/0!</v>
      </c>
      <c r="E114" s="283"/>
      <c r="F114" s="314" t="e">
        <f t="shared" si="122"/>
        <v>#DIV/0!</v>
      </c>
      <c r="G114" s="283"/>
      <c r="H114" s="314" t="e">
        <f t="shared" si="123"/>
        <v>#DIV/0!</v>
      </c>
      <c r="I114" s="283"/>
      <c r="J114" s="314" t="e">
        <f t="shared" si="124"/>
        <v>#DIV/0!</v>
      </c>
      <c r="K114" s="283"/>
      <c r="L114" s="314" t="e">
        <f t="shared" si="125"/>
        <v>#DIV/0!</v>
      </c>
      <c r="M114" s="283"/>
      <c r="N114" s="314" t="e">
        <f t="shared" si="126"/>
        <v>#DIV/0!</v>
      </c>
      <c r="O114" s="283"/>
      <c r="P114" s="314" t="e">
        <f t="shared" si="134"/>
        <v>#DIV/0!</v>
      </c>
      <c r="Q114" s="283"/>
      <c r="R114" s="314" t="e">
        <f t="shared" si="127"/>
        <v>#DIV/0!</v>
      </c>
      <c r="S114" s="283"/>
      <c r="T114" s="314" t="e">
        <f t="shared" si="128"/>
        <v>#DIV/0!</v>
      </c>
      <c r="U114" s="283"/>
      <c r="V114" s="314" t="e">
        <f t="shared" si="129"/>
        <v>#DIV/0!</v>
      </c>
      <c r="W114" s="283"/>
      <c r="X114" s="314" t="e">
        <f t="shared" si="130"/>
        <v>#DIV/0!</v>
      </c>
      <c r="Y114" s="283"/>
      <c r="Z114" s="314" t="e">
        <f t="shared" si="131"/>
        <v>#DIV/0!</v>
      </c>
      <c r="AA114" s="317">
        <f t="shared" si="119"/>
        <v>0</v>
      </c>
      <c r="AB114" s="314" t="e">
        <f t="shared" si="132"/>
        <v>#DIV/0!</v>
      </c>
      <c r="AC114" s="315">
        <f t="shared" si="81"/>
        <v>0</v>
      </c>
      <c r="AD114" s="314" t="e">
        <f t="shared" si="133"/>
        <v>#DIV/0!</v>
      </c>
      <c r="AE114" s="44"/>
      <c r="AF114" s="21"/>
      <c r="AW114" s="99"/>
      <c r="AX114" s="99"/>
    </row>
    <row r="115" spans="1:50" ht="15.75" thickBot="1">
      <c r="A115" s="4">
        <v>6399</v>
      </c>
      <c r="B115" s="39" t="s">
        <v>103</v>
      </c>
      <c r="C115" s="318">
        <f>SUM(C94:C114)</f>
        <v>0</v>
      </c>
      <c r="D115" s="319" t="e">
        <f>C115/C12</f>
        <v>#DIV/0!</v>
      </c>
      <c r="E115" s="318">
        <f>SUM(E94:E114)</f>
        <v>0</v>
      </c>
      <c r="F115" s="319" t="e">
        <f>E115/E12</f>
        <v>#DIV/0!</v>
      </c>
      <c r="G115" s="318">
        <f>SUM(G94:G114)</f>
        <v>0</v>
      </c>
      <c r="H115" s="319" t="e">
        <f>G115/G12</f>
        <v>#DIV/0!</v>
      </c>
      <c r="I115" s="318">
        <f>SUM(I94:I114)</f>
        <v>0</v>
      </c>
      <c r="J115" s="319" t="e">
        <f>I115/I12</f>
        <v>#DIV/0!</v>
      </c>
      <c r="K115" s="318">
        <f>SUM(K94:K114)</f>
        <v>0</v>
      </c>
      <c r="L115" s="319" t="e">
        <f>K115/K12</f>
        <v>#DIV/0!</v>
      </c>
      <c r="M115" s="318">
        <f>SUM(M94:M114)</f>
        <v>0</v>
      </c>
      <c r="N115" s="319" t="e">
        <f>M115/M12</f>
        <v>#DIV/0!</v>
      </c>
      <c r="O115" s="318">
        <f>SUM(O94:O114)</f>
        <v>0</v>
      </c>
      <c r="P115" s="319" t="e">
        <f>O115/O12</f>
        <v>#DIV/0!</v>
      </c>
      <c r="Q115" s="318">
        <f>SUM(Q94:Q114)</f>
        <v>0</v>
      </c>
      <c r="R115" s="319" t="e">
        <f>Q115/Q12</f>
        <v>#DIV/0!</v>
      </c>
      <c r="S115" s="318">
        <f>SUM(S94:S114)</f>
        <v>0</v>
      </c>
      <c r="T115" s="319" t="e">
        <f>S115/S12</f>
        <v>#DIV/0!</v>
      </c>
      <c r="U115" s="318">
        <f>SUM(U94:U114)</f>
        <v>0</v>
      </c>
      <c r="V115" s="319" t="e">
        <f>U115/U12</f>
        <v>#DIV/0!</v>
      </c>
      <c r="W115" s="318">
        <f>SUM(W94:W114)</f>
        <v>0</v>
      </c>
      <c r="X115" s="319" t="e">
        <f>W115/W12</f>
        <v>#DIV/0!</v>
      </c>
      <c r="Y115" s="318">
        <f>SUM(Y94:Y114)</f>
        <v>0</v>
      </c>
      <c r="Z115" s="319" t="e">
        <f>Y115/Y12</f>
        <v>#DIV/0!</v>
      </c>
      <c r="AA115" s="318">
        <f>SUM(AA94:AA114)</f>
        <v>0</v>
      </c>
      <c r="AB115" s="319" t="e">
        <f>AA115/AA12</f>
        <v>#DIV/0!</v>
      </c>
      <c r="AC115" s="320">
        <f t="shared" si="81"/>
        <v>0</v>
      </c>
      <c r="AD115" s="319" t="e">
        <f>AC115/AC12</f>
        <v>#DIV/0!</v>
      </c>
      <c r="AE115" s="44">
        <f t="shared" si="78"/>
        <v>0</v>
      </c>
      <c r="AF115" s="21">
        <f t="shared" si="79"/>
        <v>0</v>
      </c>
      <c r="AW115" s="99"/>
      <c r="AX115" s="99"/>
    </row>
    <row r="116" spans="1:50" ht="15.75" thickTop="1">
      <c r="A116" s="15">
        <v>6401</v>
      </c>
      <c r="B116" s="15" t="s">
        <v>89</v>
      </c>
      <c r="D116" s="28"/>
      <c r="E116" s="19"/>
      <c r="F116" s="28"/>
      <c r="H116" s="28"/>
      <c r="J116" s="28"/>
      <c r="L116" s="28"/>
      <c r="N116" s="28"/>
      <c r="O116" s="20">
        <v>0</v>
      </c>
      <c r="P116" s="28"/>
      <c r="Q116" s="20">
        <v>0</v>
      </c>
      <c r="R116" s="28"/>
      <c r="T116" s="28"/>
      <c r="V116" s="28"/>
      <c r="X116" s="28"/>
      <c r="Z116" s="28"/>
      <c r="AA116" s="59">
        <f t="shared" ref="AA116:AA128" si="135">C116+E116+G116+I116+K116+M116+O116+Q116+S116+U116+W116+Y116</f>
        <v>0</v>
      </c>
      <c r="AB116" s="60"/>
      <c r="AC116" s="67">
        <f t="shared" si="81"/>
        <v>0</v>
      </c>
      <c r="AD116" s="68"/>
      <c r="AE116" s="44">
        <f t="shared" si="78"/>
        <v>0</v>
      </c>
      <c r="AF116" s="21">
        <f t="shared" si="79"/>
        <v>0</v>
      </c>
      <c r="AW116" s="99"/>
      <c r="AX116" s="99"/>
    </row>
    <row r="117" spans="1:50">
      <c r="A117" s="2">
        <v>6402</v>
      </c>
      <c r="B117" s="2" t="s">
        <v>75</v>
      </c>
      <c r="C117" s="19">
        <v>500</v>
      </c>
      <c r="D117" s="28">
        <f t="shared" ref="D117:D142" si="136">C117/C$145</f>
        <v>-3.1915290209391358</v>
      </c>
      <c r="E117" s="19">
        <v>500</v>
      </c>
      <c r="F117" s="28">
        <f t="shared" ref="F117:F139" si="137">E117/E$145</f>
        <v>-3.1915290209391358</v>
      </c>
      <c r="G117" s="19">
        <v>500</v>
      </c>
      <c r="H117" s="28">
        <f t="shared" ref="H117:H139" si="138">G117/G$145</f>
        <v>-3.1915290209391358</v>
      </c>
      <c r="I117" s="19">
        <v>500</v>
      </c>
      <c r="J117" s="28">
        <f t="shared" ref="J117:J139" si="139">I117/I$145</f>
        <v>-3.1915290209391358</v>
      </c>
      <c r="K117" s="19">
        <v>500</v>
      </c>
      <c r="L117" s="28">
        <f t="shared" ref="L117:L139" si="140">K117/K$145</f>
        <v>-3.1915290209391358</v>
      </c>
      <c r="M117" s="19">
        <v>500</v>
      </c>
      <c r="N117" s="28">
        <f t="shared" ref="N117:N145" si="141">M117/M$145</f>
        <v>0.15982941571982021</v>
      </c>
      <c r="O117" s="19">
        <v>500</v>
      </c>
      <c r="P117" s="28">
        <f t="shared" ref="P117:P139" si="142">O117/O$145</f>
        <v>-3.1915290209391358</v>
      </c>
      <c r="Q117" s="19">
        <v>500</v>
      </c>
      <c r="R117" s="28">
        <f t="shared" ref="R117:R139" si="143">Q117/Q$145</f>
        <v>-3.1915290209391358</v>
      </c>
      <c r="S117" s="19">
        <v>500</v>
      </c>
      <c r="T117" s="28">
        <f t="shared" ref="T117:AD142" si="144">S117/S$145</f>
        <v>-3.1915290209391358</v>
      </c>
      <c r="U117" s="19">
        <v>500</v>
      </c>
      <c r="V117" s="28">
        <f t="shared" ref="V117:V139" si="145">U117/U$145</f>
        <v>-3.1915290209391358</v>
      </c>
      <c r="W117" s="19">
        <v>500</v>
      </c>
      <c r="X117" s="28">
        <f t="shared" ref="X117:X139" si="146">W117/W$145</f>
        <v>-3.1915290209391358</v>
      </c>
      <c r="Y117" s="19">
        <v>500</v>
      </c>
      <c r="Z117" s="28">
        <f t="shared" ref="Z117:Z139" si="147">Y117/Y$145</f>
        <v>-3.1915290209391358</v>
      </c>
      <c r="AA117" s="59">
        <f t="shared" si="135"/>
        <v>6000</v>
      </c>
      <c r="AB117" s="60">
        <f t="shared" si="144"/>
        <v>4.2703916274960951</v>
      </c>
      <c r="AC117" s="67">
        <f t="shared" si="81"/>
        <v>500</v>
      </c>
      <c r="AD117" s="68">
        <f t="shared" si="144"/>
        <v>4.2703916274960951</v>
      </c>
      <c r="AE117" s="44">
        <f t="shared" si="78"/>
        <v>6000</v>
      </c>
      <c r="AF117" s="21">
        <f t="shared" si="79"/>
        <v>0</v>
      </c>
      <c r="AG117" s="114">
        <v>1000</v>
      </c>
      <c r="AH117" s="1" t="s">
        <v>139</v>
      </c>
      <c r="AW117" s="99"/>
      <c r="AX117" s="99"/>
    </row>
    <row r="118" spans="1:50">
      <c r="A118" s="2">
        <v>6403</v>
      </c>
      <c r="B118" s="2" t="s">
        <v>261</v>
      </c>
      <c r="C118" s="19">
        <v>0</v>
      </c>
      <c r="D118" s="28">
        <f t="shared" si="136"/>
        <v>0</v>
      </c>
      <c r="E118" s="19">
        <v>0</v>
      </c>
      <c r="F118" s="28">
        <f t="shared" si="137"/>
        <v>0</v>
      </c>
      <c r="G118" s="19">
        <v>0</v>
      </c>
      <c r="H118" s="28">
        <f t="shared" si="138"/>
        <v>0</v>
      </c>
      <c r="I118" s="19">
        <v>0</v>
      </c>
      <c r="J118" s="28">
        <f t="shared" si="139"/>
        <v>0</v>
      </c>
      <c r="K118" s="19">
        <v>0</v>
      </c>
      <c r="L118" s="28">
        <f t="shared" si="140"/>
        <v>0</v>
      </c>
      <c r="M118" s="19">
        <v>0</v>
      </c>
      <c r="N118" s="28">
        <f t="shared" si="141"/>
        <v>0</v>
      </c>
      <c r="O118" s="19">
        <v>0</v>
      </c>
      <c r="P118" s="28">
        <f t="shared" si="142"/>
        <v>0</v>
      </c>
      <c r="Q118" s="19">
        <v>0</v>
      </c>
      <c r="R118" s="28">
        <f t="shared" si="143"/>
        <v>0</v>
      </c>
      <c r="S118" s="19">
        <v>0</v>
      </c>
      <c r="T118" s="28">
        <f t="shared" si="144"/>
        <v>0</v>
      </c>
      <c r="U118" s="19">
        <v>0</v>
      </c>
      <c r="V118" s="28">
        <f t="shared" si="145"/>
        <v>0</v>
      </c>
      <c r="W118" s="19">
        <v>0</v>
      </c>
      <c r="X118" s="28">
        <f t="shared" si="146"/>
        <v>0</v>
      </c>
      <c r="Y118" s="19">
        <v>0</v>
      </c>
      <c r="Z118" s="28">
        <f t="shared" si="147"/>
        <v>0</v>
      </c>
      <c r="AA118" s="59"/>
      <c r="AB118" s="60"/>
      <c r="AC118" s="67"/>
      <c r="AD118" s="68"/>
      <c r="AE118" s="44"/>
      <c r="AF118" s="21"/>
      <c r="AG118" s="114"/>
      <c r="AW118" s="99"/>
      <c r="AX118" s="99"/>
    </row>
    <row r="119" spans="1:50">
      <c r="A119" s="2">
        <v>6404</v>
      </c>
      <c r="B119" s="2" t="s">
        <v>92</v>
      </c>
      <c r="C119" s="19"/>
      <c r="D119" s="28">
        <f t="shared" si="136"/>
        <v>0</v>
      </c>
      <c r="E119" s="19"/>
      <c r="F119" s="28">
        <f t="shared" si="137"/>
        <v>0</v>
      </c>
      <c r="G119" s="19"/>
      <c r="H119" s="28">
        <f t="shared" si="138"/>
        <v>0</v>
      </c>
      <c r="I119" s="19"/>
      <c r="J119" s="28">
        <f t="shared" si="139"/>
        <v>0</v>
      </c>
      <c r="K119" s="19"/>
      <c r="L119" s="28">
        <f t="shared" si="140"/>
        <v>0</v>
      </c>
      <c r="M119" s="19"/>
      <c r="N119" s="28">
        <f t="shared" si="141"/>
        <v>0</v>
      </c>
      <c r="O119" s="19"/>
      <c r="P119" s="28">
        <f t="shared" si="142"/>
        <v>0</v>
      </c>
      <c r="Q119" s="19"/>
      <c r="R119" s="28">
        <f t="shared" si="143"/>
        <v>0</v>
      </c>
      <c r="S119" s="19"/>
      <c r="T119" s="28">
        <f t="shared" si="144"/>
        <v>0</v>
      </c>
      <c r="U119" s="19"/>
      <c r="V119" s="28">
        <f t="shared" si="145"/>
        <v>0</v>
      </c>
      <c r="W119" s="19"/>
      <c r="X119" s="28">
        <f t="shared" si="146"/>
        <v>0</v>
      </c>
      <c r="Y119" s="19"/>
      <c r="Z119" s="28">
        <f t="shared" si="147"/>
        <v>0</v>
      </c>
      <c r="AA119" s="59">
        <f t="shared" si="135"/>
        <v>0</v>
      </c>
      <c r="AB119" s="60">
        <f t="shared" si="144"/>
        <v>0</v>
      </c>
      <c r="AC119" s="67">
        <f t="shared" si="81"/>
        <v>0</v>
      </c>
      <c r="AD119" s="68">
        <f t="shared" si="144"/>
        <v>0</v>
      </c>
      <c r="AE119" s="44">
        <f t="shared" si="78"/>
        <v>0</v>
      </c>
      <c r="AF119" s="21">
        <f t="shared" si="79"/>
        <v>0</v>
      </c>
      <c r="AW119" s="99"/>
      <c r="AX119" s="99"/>
    </row>
    <row r="120" spans="1:50">
      <c r="A120" s="2">
        <v>6406</v>
      </c>
      <c r="B120" s="2" t="s">
        <v>72</v>
      </c>
      <c r="C120" s="16"/>
      <c r="D120" s="28">
        <f t="shared" si="136"/>
        <v>0</v>
      </c>
      <c r="E120" s="16"/>
      <c r="F120" s="28">
        <f t="shared" si="137"/>
        <v>0</v>
      </c>
      <c r="G120" s="16"/>
      <c r="H120" s="28">
        <f t="shared" si="138"/>
        <v>0</v>
      </c>
      <c r="I120" s="16"/>
      <c r="J120" s="28">
        <f t="shared" si="139"/>
        <v>0</v>
      </c>
      <c r="K120" s="16"/>
      <c r="L120" s="28">
        <f t="shared" si="140"/>
        <v>0</v>
      </c>
      <c r="M120" s="16"/>
      <c r="N120" s="28">
        <f t="shared" si="141"/>
        <v>0</v>
      </c>
      <c r="O120" s="16"/>
      <c r="P120" s="28">
        <f t="shared" si="142"/>
        <v>0</v>
      </c>
      <c r="Q120" s="16"/>
      <c r="R120" s="28">
        <f t="shared" si="143"/>
        <v>0</v>
      </c>
      <c r="S120" s="16"/>
      <c r="T120" s="28">
        <f t="shared" si="144"/>
        <v>0</v>
      </c>
      <c r="U120" s="16"/>
      <c r="V120" s="28">
        <f t="shared" si="145"/>
        <v>0</v>
      </c>
      <c r="W120" s="16"/>
      <c r="X120" s="28">
        <f t="shared" si="146"/>
        <v>0</v>
      </c>
      <c r="Y120" s="16"/>
      <c r="Z120" s="28">
        <f t="shared" si="147"/>
        <v>0</v>
      </c>
      <c r="AA120" s="59">
        <f t="shared" si="135"/>
        <v>0</v>
      </c>
      <c r="AB120" s="60">
        <f t="shared" si="144"/>
        <v>0</v>
      </c>
      <c r="AC120" s="67">
        <f t="shared" si="81"/>
        <v>0</v>
      </c>
      <c r="AD120" s="68">
        <f t="shared" si="144"/>
        <v>0</v>
      </c>
      <c r="AE120" s="44">
        <f t="shared" si="78"/>
        <v>0</v>
      </c>
      <c r="AF120" s="21">
        <f t="shared" si="79"/>
        <v>0</v>
      </c>
      <c r="AW120" s="99"/>
      <c r="AX120" s="99"/>
    </row>
    <row r="121" spans="1:50">
      <c r="A121" s="2">
        <v>6407</v>
      </c>
      <c r="B121" s="2" t="s">
        <v>73</v>
      </c>
      <c r="C121" s="16"/>
      <c r="D121" s="28">
        <f t="shared" si="136"/>
        <v>0</v>
      </c>
      <c r="E121" s="16"/>
      <c r="F121" s="28">
        <f t="shared" si="137"/>
        <v>0</v>
      </c>
      <c r="G121" s="16"/>
      <c r="H121" s="28">
        <f t="shared" si="138"/>
        <v>0</v>
      </c>
      <c r="I121" s="16"/>
      <c r="J121" s="28">
        <f t="shared" si="139"/>
        <v>0</v>
      </c>
      <c r="K121" s="16"/>
      <c r="L121" s="28">
        <f t="shared" si="140"/>
        <v>0</v>
      </c>
      <c r="M121" s="16"/>
      <c r="N121" s="28">
        <f t="shared" si="141"/>
        <v>0</v>
      </c>
      <c r="O121" s="16"/>
      <c r="P121" s="28">
        <f t="shared" si="142"/>
        <v>0</v>
      </c>
      <c r="Q121" s="16"/>
      <c r="R121" s="28">
        <f t="shared" si="143"/>
        <v>0</v>
      </c>
      <c r="S121" s="16"/>
      <c r="T121" s="28">
        <f t="shared" si="144"/>
        <v>0</v>
      </c>
      <c r="U121" s="16"/>
      <c r="V121" s="28">
        <f t="shared" si="145"/>
        <v>0</v>
      </c>
      <c r="W121" s="16"/>
      <c r="X121" s="28">
        <f t="shared" si="146"/>
        <v>0</v>
      </c>
      <c r="Y121" s="16"/>
      <c r="Z121" s="28">
        <f t="shared" si="147"/>
        <v>0</v>
      </c>
      <c r="AA121" s="59">
        <f t="shared" si="135"/>
        <v>0</v>
      </c>
      <c r="AB121" s="60">
        <f t="shared" si="144"/>
        <v>0</v>
      </c>
      <c r="AC121" s="67">
        <f t="shared" si="81"/>
        <v>0</v>
      </c>
      <c r="AD121" s="68">
        <f t="shared" si="144"/>
        <v>0</v>
      </c>
      <c r="AE121" s="44">
        <f t="shared" si="78"/>
        <v>0</v>
      </c>
      <c r="AF121" s="21">
        <f t="shared" si="79"/>
        <v>0</v>
      </c>
      <c r="AW121" s="99"/>
      <c r="AX121" s="99"/>
    </row>
    <row r="122" spans="1:50">
      <c r="A122" s="2">
        <v>6408</v>
      </c>
      <c r="B122" s="2" t="s">
        <v>42</v>
      </c>
      <c r="C122" s="16">
        <v>0</v>
      </c>
      <c r="D122" s="28">
        <f t="shared" si="136"/>
        <v>0</v>
      </c>
      <c r="E122" s="16">
        <v>0</v>
      </c>
      <c r="F122" s="28">
        <f t="shared" si="137"/>
        <v>0</v>
      </c>
      <c r="G122" s="16">
        <v>0</v>
      </c>
      <c r="H122" s="28">
        <f t="shared" si="138"/>
        <v>0</v>
      </c>
      <c r="I122" s="16">
        <v>0</v>
      </c>
      <c r="J122" s="28">
        <f t="shared" si="139"/>
        <v>0</v>
      </c>
      <c r="K122" s="16">
        <v>0</v>
      </c>
      <c r="L122" s="28">
        <f t="shared" si="140"/>
        <v>0</v>
      </c>
      <c r="M122" s="16">
        <v>0</v>
      </c>
      <c r="N122" s="28">
        <f t="shared" si="141"/>
        <v>0</v>
      </c>
      <c r="O122" s="16">
        <v>0</v>
      </c>
      <c r="P122" s="28">
        <f t="shared" si="142"/>
        <v>0</v>
      </c>
      <c r="Q122" s="16">
        <v>0</v>
      </c>
      <c r="R122" s="28">
        <f t="shared" si="143"/>
        <v>0</v>
      </c>
      <c r="S122" s="16">
        <v>0</v>
      </c>
      <c r="T122" s="28">
        <f t="shared" si="144"/>
        <v>0</v>
      </c>
      <c r="U122" s="16">
        <v>0</v>
      </c>
      <c r="V122" s="28">
        <f t="shared" si="145"/>
        <v>0</v>
      </c>
      <c r="W122" s="16">
        <v>0</v>
      </c>
      <c r="X122" s="28">
        <f t="shared" si="146"/>
        <v>0</v>
      </c>
      <c r="Y122" s="16">
        <v>0</v>
      </c>
      <c r="Z122" s="28">
        <f t="shared" si="147"/>
        <v>0</v>
      </c>
      <c r="AA122" s="59">
        <f t="shared" si="135"/>
        <v>0</v>
      </c>
      <c r="AB122" s="60">
        <f t="shared" si="144"/>
        <v>0</v>
      </c>
      <c r="AC122" s="67">
        <f t="shared" si="81"/>
        <v>0</v>
      </c>
      <c r="AD122" s="68">
        <f t="shared" si="144"/>
        <v>0</v>
      </c>
      <c r="AE122" s="44">
        <f t="shared" si="78"/>
        <v>0</v>
      </c>
      <c r="AF122" s="21">
        <f t="shared" si="79"/>
        <v>0</v>
      </c>
      <c r="AW122" s="99"/>
      <c r="AX122" s="99"/>
    </row>
    <row r="123" spans="1:50">
      <c r="A123" s="2">
        <v>6410</v>
      </c>
      <c r="B123" s="2" t="s">
        <v>106</v>
      </c>
      <c r="C123" s="16">
        <v>0</v>
      </c>
      <c r="D123" s="28">
        <f t="shared" si="136"/>
        <v>0</v>
      </c>
      <c r="E123" s="16">
        <v>0</v>
      </c>
      <c r="F123" s="28">
        <f t="shared" si="137"/>
        <v>0</v>
      </c>
      <c r="G123" s="16">
        <v>0</v>
      </c>
      <c r="H123" s="28">
        <f t="shared" si="138"/>
        <v>0</v>
      </c>
      <c r="I123" s="16">
        <v>0</v>
      </c>
      <c r="J123" s="28">
        <f t="shared" si="139"/>
        <v>0</v>
      </c>
      <c r="K123" s="16">
        <v>0</v>
      </c>
      <c r="L123" s="28">
        <f t="shared" si="140"/>
        <v>0</v>
      </c>
      <c r="M123" s="16">
        <v>0</v>
      </c>
      <c r="N123" s="28">
        <f t="shared" si="141"/>
        <v>0</v>
      </c>
      <c r="O123" s="16">
        <v>0</v>
      </c>
      <c r="P123" s="28">
        <f t="shared" si="142"/>
        <v>0</v>
      </c>
      <c r="Q123" s="16">
        <v>0</v>
      </c>
      <c r="R123" s="28">
        <f t="shared" si="143"/>
        <v>0</v>
      </c>
      <c r="S123" s="16">
        <v>0</v>
      </c>
      <c r="T123" s="28">
        <f t="shared" si="144"/>
        <v>0</v>
      </c>
      <c r="U123" s="16">
        <v>0</v>
      </c>
      <c r="V123" s="28">
        <f t="shared" si="145"/>
        <v>0</v>
      </c>
      <c r="W123" s="16">
        <v>0</v>
      </c>
      <c r="X123" s="28">
        <f t="shared" si="146"/>
        <v>0</v>
      </c>
      <c r="Y123" s="16">
        <v>0</v>
      </c>
      <c r="Z123" s="28">
        <f t="shared" si="147"/>
        <v>0</v>
      </c>
      <c r="AA123" s="59">
        <f t="shared" si="135"/>
        <v>0</v>
      </c>
      <c r="AB123" s="60">
        <f t="shared" si="144"/>
        <v>0</v>
      </c>
      <c r="AC123" s="67">
        <f t="shared" si="81"/>
        <v>0</v>
      </c>
      <c r="AD123" s="68">
        <f t="shared" si="144"/>
        <v>0</v>
      </c>
      <c r="AE123" s="44">
        <f t="shared" si="78"/>
        <v>0</v>
      </c>
      <c r="AF123" s="21">
        <f t="shared" si="79"/>
        <v>0</v>
      </c>
      <c r="AG123" s="114">
        <v>15533</v>
      </c>
      <c r="AH123" s="1" t="s">
        <v>140</v>
      </c>
      <c r="AW123" s="99"/>
      <c r="AX123" s="99"/>
    </row>
    <row r="124" spans="1:50">
      <c r="A124" s="2">
        <v>6411</v>
      </c>
      <c r="B124" s="2" t="s">
        <v>107</v>
      </c>
      <c r="C124" s="16">
        <v>0</v>
      </c>
      <c r="D124" s="28">
        <f t="shared" si="136"/>
        <v>0</v>
      </c>
      <c r="E124" s="16">
        <v>0</v>
      </c>
      <c r="F124" s="28">
        <f t="shared" si="137"/>
        <v>0</v>
      </c>
      <c r="G124" s="16">
        <v>0</v>
      </c>
      <c r="H124" s="28">
        <f t="shared" si="138"/>
        <v>0</v>
      </c>
      <c r="I124" s="16">
        <v>0</v>
      </c>
      <c r="J124" s="28">
        <f t="shared" si="139"/>
        <v>0</v>
      </c>
      <c r="K124" s="16">
        <v>0</v>
      </c>
      <c r="L124" s="28">
        <f t="shared" si="140"/>
        <v>0</v>
      </c>
      <c r="M124" s="16">
        <v>0</v>
      </c>
      <c r="N124" s="28">
        <f t="shared" si="141"/>
        <v>0</v>
      </c>
      <c r="O124" s="16">
        <v>0</v>
      </c>
      <c r="P124" s="28">
        <f t="shared" si="142"/>
        <v>0</v>
      </c>
      <c r="Q124" s="16">
        <v>0</v>
      </c>
      <c r="R124" s="28">
        <f t="shared" si="143"/>
        <v>0</v>
      </c>
      <c r="S124" s="16">
        <v>0</v>
      </c>
      <c r="T124" s="28">
        <f t="shared" si="144"/>
        <v>0</v>
      </c>
      <c r="U124" s="16">
        <v>0</v>
      </c>
      <c r="V124" s="28">
        <f t="shared" si="145"/>
        <v>0</v>
      </c>
      <c r="W124" s="16">
        <v>0</v>
      </c>
      <c r="X124" s="28">
        <f t="shared" si="146"/>
        <v>0</v>
      </c>
      <c r="Y124" s="16">
        <v>0</v>
      </c>
      <c r="Z124" s="28">
        <f t="shared" si="147"/>
        <v>0</v>
      </c>
      <c r="AA124" s="59">
        <f t="shared" si="135"/>
        <v>0</v>
      </c>
      <c r="AB124" s="60">
        <f t="shared" si="144"/>
        <v>0</v>
      </c>
      <c r="AC124" s="67">
        <f t="shared" si="81"/>
        <v>0</v>
      </c>
      <c r="AD124" s="68">
        <f t="shared" si="144"/>
        <v>0</v>
      </c>
      <c r="AE124" s="44">
        <f t="shared" si="78"/>
        <v>0</v>
      </c>
      <c r="AF124" s="21">
        <f t="shared" si="79"/>
        <v>0</v>
      </c>
      <c r="AG124" s="114">
        <v>13970</v>
      </c>
      <c r="AH124" s="1" t="s">
        <v>223</v>
      </c>
      <c r="AW124" s="99"/>
      <c r="AX124" s="99"/>
    </row>
    <row r="125" spans="1:50">
      <c r="A125" s="82">
        <v>6412</v>
      </c>
      <c r="B125" s="2" t="s">
        <v>93</v>
      </c>
      <c r="C125" s="16">
        <v>0</v>
      </c>
      <c r="D125" s="28">
        <f t="shared" si="136"/>
        <v>0</v>
      </c>
      <c r="E125" s="16">
        <v>0</v>
      </c>
      <c r="F125" s="28">
        <f t="shared" si="137"/>
        <v>0</v>
      </c>
      <c r="G125" s="16">
        <v>0</v>
      </c>
      <c r="H125" s="28">
        <f t="shared" si="138"/>
        <v>0</v>
      </c>
      <c r="I125" s="16">
        <v>0</v>
      </c>
      <c r="J125" s="28">
        <f t="shared" si="139"/>
        <v>0</v>
      </c>
      <c r="K125" s="16">
        <v>0</v>
      </c>
      <c r="L125" s="28">
        <f t="shared" si="140"/>
        <v>0</v>
      </c>
      <c r="M125" s="16">
        <v>0</v>
      </c>
      <c r="N125" s="28">
        <f t="shared" si="141"/>
        <v>0</v>
      </c>
      <c r="O125" s="16">
        <v>0</v>
      </c>
      <c r="P125" s="28">
        <f t="shared" si="142"/>
        <v>0</v>
      </c>
      <c r="Q125" s="16">
        <v>0</v>
      </c>
      <c r="R125" s="28">
        <f t="shared" si="143"/>
        <v>0</v>
      </c>
      <c r="S125" s="16">
        <v>0</v>
      </c>
      <c r="T125" s="28">
        <f t="shared" si="144"/>
        <v>0</v>
      </c>
      <c r="U125" s="16">
        <v>0</v>
      </c>
      <c r="V125" s="28">
        <f t="shared" si="145"/>
        <v>0</v>
      </c>
      <c r="W125" s="16">
        <v>0</v>
      </c>
      <c r="X125" s="28">
        <f t="shared" si="146"/>
        <v>0</v>
      </c>
      <c r="Y125" s="16">
        <v>0</v>
      </c>
      <c r="Z125" s="28">
        <f t="shared" si="147"/>
        <v>0</v>
      </c>
      <c r="AA125" s="59">
        <f t="shared" si="135"/>
        <v>0</v>
      </c>
      <c r="AB125" s="60">
        <f t="shared" si="144"/>
        <v>0</v>
      </c>
      <c r="AC125" s="67">
        <f t="shared" si="81"/>
        <v>0</v>
      </c>
      <c r="AD125" s="68">
        <f t="shared" si="144"/>
        <v>0</v>
      </c>
      <c r="AE125" s="44">
        <f t="shared" si="78"/>
        <v>0</v>
      </c>
      <c r="AF125" s="21">
        <f t="shared" si="79"/>
        <v>0</v>
      </c>
      <c r="AW125" s="99"/>
      <c r="AX125" s="99"/>
    </row>
    <row r="126" spans="1:50">
      <c r="A126" s="2">
        <v>6413</v>
      </c>
      <c r="B126" s="2" t="s">
        <v>41</v>
      </c>
      <c r="C126" s="16">
        <v>0</v>
      </c>
      <c r="D126" s="28">
        <f t="shared" si="136"/>
        <v>0</v>
      </c>
      <c r="E126" s="16">
        <v>0</v>
      </c>
      <c r="F126" s="28">
        <f t="shared" si="137"/>
        <v>0</v>
      </c>
      <c r="G126" s="16">
        <v>0</v>
      </c>
      <c r="H126" s="28">
        <f t="shared" si="138"/>
        <v>0</v>
      </c>
      <c r="I126" s="16">
        <v>0</v>
      </c>
      <c r="J126" s="28">
        <f t="shared" si="139"/>
        <v>0</v>
      </c>
      <c r="K126" s="16">
        <v>0</v>
      </c>
      <c r="L126" s="28">
        <f t="shared" si="140"/>
        <v>0</v>
      </c>
      <c r="M126" s="16">
        <v>0</v>
      </c>
      <c r="N126" s="28">
        <f t="shared" si="141"/>
        <v>0</v>
      </c>
      <c r="O126" s="16">
        <v>0</v>
      </c>
      <c r="P126" s="28">
        <f t="shared" si="142"/>
        <v>0</v>
      </c>
      <c r="Q126" s="16">
        <v>0</v>
      </c>
      <c r="R126" s="28">
        <f t="shared" si="143"/>
        <v>0</v>
      </c>
      <c r="S126" s="16">
        <v>0</v>
      </c>
      <c r="T126" s="28">
        <f t="shared" si="144"/>
        <v>0</v>
      </c>
      <c r="U126" s="16">
        <v>0</v>
      </c>
      <c r="V126" s="28">
        <f t="shared" si="145"/>
        <v>0</v>
      </c>
      <c r="W126" s="16">
        <v>0</v>
      </c>
      <c r="X126" s="28">
        <f t="shared" si="146"/>
        <v>0</v>
      </c>
      <c r="Y126" s="16">
        <v>0</v>
      </c>
      <c r="Z126" s="28">
        <f t="shared" si="147"/>
        <v>0</v>
      </c>
      <c r="AA126" s="59">
        <f t="shared" si="135"/>
        <v>0</v>
      </c>
      <c r="AB126" s="60">
        <f t="shared" si="144"/>
        <v>0</v>
      </c>
      <c r="AC126" s="67">
        <f t="shared" si="81"/>
        <v>0</v>
      </c>
      <c r="AD126" s="68">
        <f t="shared" si="144"/>
        <v>0</v>
      </c>
      <c r="AE126" s="44">
        <f t="shared" si="78"/>
        <v>0</v>
      </c>
      <c r="AF126" s="21">
        <f t="shared" si="79"/>
        <v>0</v>
      </c>
      <c r="AW126" s="99"/>
      <c r="AX126" s="99"/>
    </row>
    <row r="127" spans="1:50">
      <c r="A127" s="2">
        <v>6414</v>
      </c>
      <c r="B127" s="2" t="s">
        <v>43</v>
      </c>
      <c r="C127" s="16">
        <v>500</v>
      </c>
      <c r="D127" s="28">
        <f t="shared" si="136"/>
        <v>-3.1915290209391358</v>
      </c>
      <c r="E127" s="16">
        <v>500</v>
      </c>
      <c r="F127" s="28">
        <f t="shared" si="137"/>
        <v>-3.1915290209391358</v>
      </c>
      <c r="G127" s="16">
        <v>500</v>
      </c>
      <c r="H127" s="28">
        <f t="shared" si="138"/>
        <v>-3.1915290209391358</v>
      </c>
      <c r="I127" s="16">
        <v>500</v>
      </c>
      <c r="J127" s="28">
        <f t="shared" si="139"/>
        <v>-3.1915290209391358</v>
      </c>
      <c r="K127" s="16">
        <v>500</v>
      </c>
      <c r="L127" s="28">
        <f t="shared" si="140"/>
        <v>-3.1915290209391358</v>
      </c>
      <c r="M127" s="16">
        <v>500</v>
      </c>
      <c r="N127" s="28">
        <f t="shared" si="141"/>
        <v>0.15982941571982021</v>
      </c>
      <c r="O127" s="16">
        <v>500</v>
      </c>
      <c r="P127" s="28">
        <f t="shared" si="142"/>
        <v>-3.1915290209391358</v>
      </c>
      <c r="Q127" s="16">
        <v>500</v>
      </c>
      <c r="R127" s="28">
        <f t="shared" si="143"/>
        <v>-3.1915290209391358</v>
      </c>
      <c r="S127" s="16">
        <v>500</v>
      </c>
      <c r="T127" s="28">
        <f t="shared" si="144"/>
        <v>-3.1915290209391358</v>
      </c>
      <c r="U127" s="16">
        <v>500</v>
      </c>
      <c r="V127" s="28">
        <f t="shared" si="145"/>
        <v>-3.1915290209391358</v>
      </c>
      <c r="W127" s="16">
        <v>500</v>
      </c>
      <c r="X127" s="28">
        <f t="shared" si="146"/>
        <v>-3.1915290209391358</v>
      </c>
      <c r="Y127" s="16">
        <v>500</v>
      </c>
      <c r="Z127" s="28">
        <f t="shared" si="147"/>
        <v>-3.1915290209391358</v>
      </c>
      <c r="AA127" s="59">
        <f t="shared" si="135"/>
        <v>6000</v>
      </c>
      <c r="AB127" s="60">
        <f t="shared" si="144"/>
        <v>4.2703916274960951</v>
      </c>
      <c r="AC127" s="67">
        <f t="shared" si="81"/>
        <v>500</v>
      </c>
      <c r="AD127" s="68">
        <f t="shared" si="144"/>
        <v>4.2703916274960951</v>
      </c>
      <c r="AE127" s="44">
        <f t="shared" si="78"/>
        <v>6000</v>
      </c>
      <c r="AF127" s="21">
        <f t="shared" si="79"/>
        <v>0</v>
      </c>
      <c r="AG127" s="113">
        <v>422</v>
      </c>
      <c r="AW127" s="99"/>
      <c r="AX127" s="99"/>
    </row>
    <row r="128" spans="1:50">
      <c r="A128" s="2">
        <v>6415</v>
      </c>
      <c r="B128" s="2" t="s">
        <v>44</v>
      </c>
      <c r="C128" s="16"/>
      <c r="D128" s="28">
        <f t="shared" si="136"/>
        <v>0</v>
      </c>
      <c r="E128" s="16"/>
      <c r="F128" s="28">
        <f t="shared" si="137"/>
        <v>0</v>
      </c>
      <c r="G128" s="16"/>
      <c r="H128" s="28">
        <f t="shared" si="138"/>
        <v>0</v>
      </c>
      <c r="I128" s="16"/>
      <c r="J128" s="28">
        <f t="shared" si="139"/>
        <v>0</v>
      </c>
      <c r="K128" s="16"/>
      <c r="L128" s="28">
        <f t="shared" si="140"/>
        <v>0</v>
      </c>
      <c r="M128" s="1"/>
      <c r="N128" s="28">
        <f t="shared" si="141"/>
        <v>0</v>
      </c>
      <c r="O128" s="16"/>
      <c r="P128" s="28">
        <f t="shared" si="142"/>
        <v>0</v>
      </c>
      <c r="Q128" s="16"/>
      <c r="R128" s="28">
        <f t="shared" si="143"/>
        <v>0</v>
      </c>
      <c r="S128" s="16"/>
      <c r="T128" s="28">
        <f t="shared" si="144"/>
        <v>0</v>
      </c>
      <c r="U128" s="16"/>
      <c r="V128" s="28">
        <f t="shared" si="145"/>
        <v>0</v>
      </c>
      <c r="W128" s="16"/>
      <c r="X128" s="28">
        <f t="shared" si="146"/>
        <v>0</v>
      </c>
      <c r="Y128" s="16"/>
      <c r="Z128" s="28">
        <f t="shared" si="147"/>
        <v>0</v>
      </c>
      <c r="AA128" s="59">
        <f t="shared" si="135"/>
        <v>0</v>
      </c>
      <c r="AB128" s="60">
        <f t="shared" si="144"/>
        <v>0</v>
      </c>
      <c r="AC128" s="67">
        <f t="shared" si="81"/>
        <v>0</v>
      </c>
      <c r="AD128" s="68">
        <f t="shared" si="144"/>
        <v>0</v>
      </c>
      <c r="AE128" s="44">
        <f t="shared" si="78"/>
        <v>0</v>
      </c>
      <c r="AF128" s="21">
        <f t="shared" si="79"/>
        <v>0</v>
      </c>
      <c r="AG128" s="113"/>
      <c r="AW128" s="99"/>
      <c r="AX128" s="99"/>
    </row>
    <row r="129" spans="1:50" ht="15.75" thickBot="1">
      <c r="A129" s="39">
        <v>6499</v>
      </c>
      <c r="B129" s="39" t="s">
        <v>104</v>
      </c>
      <c r="C129" s="31">
        <f>SUM(C116:C128)</f>
        <v>1000</v>
      </c>
      <c r="D129" s="52">
        <f t="shared" si="136"/>
        <v>-6.3830580418782716</v>
      </c>
      <c r="E129" s="31">
        <f>SUM(E116:E128)</f>
        <v>1000</v>
      </c>
      <c r="F129" s="52">
        <f t="shared" si="137"/>
        <v>-6.3830580418782716</v>
      </c>
      <c r="G129" s="31">
        <f>SUM(G116:G128)</f>
        <v>1000</v>
      </c>
      <c r="H129" s="52">
        <f t="shared" si="138"/>
        <v>-6.3830580418782716</v>
      </c>
      <c r="I129" s="31">
        <f>SUM(I116:I128)</f>
        <v>1000</v>
      </c>
      <c r="J129" s="52">
        <f t="shared" si="139"/>
        <v>-6.3830580418782716</v>
      </c>
      <c r="K129" s="31">
        <f>SUM(K116:K128)</f>
        <v>1000</v>
      </c>
      <c r="L129" s="52">
        <f t="shared" si="140"/>
        <v>-6.3830580418782716</v>
      </c>
      <c r="M129" s="31">
        <f>SUM(M116:M128)</f>
        <v>1000</v>
      </c>
      <c r="N129" s="52">
        <f t="shared" si="141"/>
        <v>0.31965883143964041</v>
      </c>
      <c r="O129" s="31">
        <f>SUM(O116:O128)</f>
        <v>1000</v>
      </c>
      <c r="P129" s="52">
        <f t="shared" si="142"/>
        <v>-6.3830580418782716</v>
      </c>
      <c r="Q129" s="31">
        <f>SUM(Q116:Q128)</f>
        <v>1000</v>
      </c>
      <c r="R129" s="52">
        <f t="shared" si="143"/>
        <v>-6.3830580418782716</v>
      </c>
      <c r="S129" s="31">
        <f>SUM(S116:S128)</f>
        <v>1000</v>
      </c>
      <c r="T129" s="52">
        <f t="shared" si="144"/>
        <v>-6.3830580418782716</v>
      </c>
      <c r="U129" s="31">
        <f>SUM(U116:U128)</f>
        <v>1000</v>
      </c>
      <c r="V129" s="52">
        <f t="shared" si="145"/>
        <v>-6.3830580418782716</v>
      </c>
      <c r="W129" s="31">
        <f>SUM(W116:W128)</f>
        <v>1000</v>
      </c>
      <c r="X129" s="52">
        <f t="shared" si="146"/>
        <v>-6.3830580418782716</v>
      </c>
      <c r="Y129" s="31">
        <f>SUM(Y116:Y128)</f>
        <v>1000</v>
      </c>
      <c r="Z129" s="52">
        <f t="shared" si="147"/>
        <v>-6.3830580418782716</v>
      </c>
      <c r="AA129" s="61">
        <f>SUM(AA116:AA128)</f>
        <v>12000</v>
      </c>
      <c r="AB129" s="74">
        <f t="shared" si="144"/>
        <v>8.5407832549921903</v>
      </c>
      <c r="AC129" s="24">
        <f t="shared" si="81"/>
        <v>1000</v>
      </c>
      <c r="AD129" s="77">
        <f t="shared" si="144"/>
        <v>8.5407832549921903</v>
      </c>
      <c r="AE129" s="44">
        <f t="shared" si="78"/>
        <v>12000</v>
      </c>
      <c r="AF129" s="21">
        <f t="shared" si="79"/>
        <v>0</v>
      </c>
      <c r="AW129" s="99"/>
      <c r="AX129" s="99"/>
    </row>
    <row r="130" spans="1:50" ht="15.75" thickTop="1">
      <c r="A130" s="89"/>
      <c r="B130" s="89"/>
      <c r="D130" s="28"/>
      <c r="F130" s="28"/>
      <c r="H130" s="28"/>
      <c r="J130" s="28"/>
      <c r="L130" s="28"/>
      <c r="N130" s="28"/>
      <c r="P130" s="28"/>
      <c r="R130" s="28"/>
      <c r="T130" s="28"/>
      <c r="V130" s="28"/>
      <c r="X130" s="28"/>
      <c r="Z130" s="28"/>
      <c r="AA130" s="64"/>
      <c r="AB130" s="60"/>
      <c r="AC130" s="96">
        <f t="shared" si="81"/>
        <v>0</v>
      </c>
      <c r="AD130" s="68"/>
      <c r="AE130" s="44">
        <f t="shared" si="78"/>
        <v>0</v>
      </c>
      <c r="AF130" s="21">
        <f t="shared" si="79"/>
        <v>0</v>
      </c>
      <c r="AW130" s="99"/>
      <c r="AX130" s="99"/>
    </row>
    <row r="131" spans="1:50" ht="15.75" thickBot="1">
      <c r="A131" s="39"/>
      <c r="B131" s="39" t="s">
        <v>116</v>
      </c>
      <c r="C131" s="105">
        <f>C37-(C41+C76+C93+C115+C129)</f>
        <v>-415110.33528013702</v>
      </c>
      <c r="D131" s="52">
        <f>C131/C145</f>
        <v>2649.6733638766641</v>
      </c>
      <c r="E131" s="105">
        <f>E37-(E41+E76+E93+E115+E129)</f>
        <v>-415110.33528013702</v>
      </c>
      <c r="F131" s="52">
        <f>E131/E145</f>
        <v>2649.6733638766641</v>
      </c>
      <c r="G131" s="105">
        <f>G37-(G41+G76+G93+G115+G129)</f>
        <v>-415110.33528013702</v>
      </c>
      <c r="H131" s="52">
        <f>G131/G145</f>
        <v>2649.6733638766641</v>
      </c>
      <c r="I131" s="105">
        <f>I37-(I41+I76+I93+I115+I129)</f>
        <v>-415110.33528013702</v>
      </c>
      <c r="J131" s="52">
        <f>I131/I145</f>
        <v>2649.6733638766641</v>
      </c>
      <c r="K131" s="105">
        <f>K37-(K41+K76+K93+K115+K129)</f>
        <v>-415110.33528013702</v>
      </c>
      <c r="L131" s="52">
        <f>K131/K145</f>
        <v>2649.6733638766641</v>
      </c>
      <c r="M131" s="105">
        <f>M37-(M41+M76+M93+M115+M129)</f>
        <v>-418395.33528013702</v>
      </c>
      <c r="N131" s="52">
        <f>M131/M145</f>
        <v>-133.74376395544516</v>
      </c>
      <c r="O131" s="105">
        <f>O37-(O41+O76+O93+O115+O129)</f>
        <v>-415110.33528013702</v>
      </c>
      <c r="P131" s="52">
        <f>O131/O145</f>
        <v>2649.6733638766641</v>
      </c>
      <c r="Q131" s="105">
        <f>Q37-(Q41+Q76+Q93+Q115+Q129)</f>
        <v>-415110.33528013702</v>
      </c>
      <c r="R131" s="52">
        <f>Q131/Q145</f>
        <v>2649.6733638766641</v>
      </c>
      <c r="S131" s="105">
        <f>S37-(S41+S76+S93+S115+S129)</f>
        <v>-415110.33528013702</v>
      </c>
      <c r="T131" s="52">
        <f>S131/S145</f>
        <v>2649.6733638766641</v>
      </c>
      <c r="U131" s="105">
        <f>U37-(U41+U76+U93+U115+U129)</f>
        <v>-415110.33528013702</v>
      </c>
      <c r="V131" s="52">
        <f>U131/U145</f>
        <v>2649.6733638766641</v>
      </c>
      <c r="W131" s="105">
        <f>W37-(W41+W76+W93+W115+W129)</f>
        <v>-415110.33528013702</v>
      </c>
      <c r="X131" s="52">
        <f>W131/W145</f>
        <v>2649.6733638766641</v>
      </c>
      <c r="Y131" s="105">
        <f>Y37-(Y41+Y76+Y93+Y115+Y129)</f>
        <v>-415110.33528013702</v>
      </c>
      <c r="Z131" s="52">
        <f>Y131/Y145</f>
        <v>2649.6733638766641</v>
      </c>
      <c r="AA131" s="98">
        <f>AA37-(AA41+AA76+AA93+AA115+AA129)</f>
        <v>-4984609.0233616438</v>
      </c>
      <c r="AB131" s="52">
        <f>AA131/AA145</f>
        <v>-3547.7054399508415</v>
      </c>
      <c r="AC131" s="98">
        <f t="shared" si="81"/>
        <v>-415384.08528013696</v>
      </c>
      <c r="AD131" s="52">
        <f>AC131/AC145</f>
        <v>-3547.7054399508415</v>
      </c>
      <c r="AE131" s="44">
        <f t="shared" si="78"/>
        <v>-4984609.0233616447</v>
      </c>
      <c r="AF131" s="21">
        <f t="shared" si="79"/>
        <v>0</v>
      </c>
      <c r="AW131" s="99"/>
      <c r="AX131" s="99"/>
    </row>
    <row r="132" spans="1:50" ht="15.75" thickTop="1">
      <c r="A132" s="89"/>
      <c r="B132" s="89"/>
      <c r="D132" s="28"/>
      <c r="F132" s="28"/>
      <c r="H132" s="28"/>
      <c r="J132" s="28"/>
      <c r="L132" s="28"/>
      <c r="N132" s="28"/>
      <c r="P132" s="28"/>
      <c r="R132" s="28"/>
      <c r="T132" s="28"/>
      <c r="V132" s="28"/>
      <c r="X132" s="28"/>
      <c r="Z132" s="28"/>
      <c r="AA132" s="64"/>
      <c r="AB132" s="60"/>
      <c r="AC132" s="96">
        <f t="shared" si="81"/>
        <v>0</v>
      </c>
      <c r="AD132" s="68"/>
      <c r="AE132" s="44">
        <f t="shared" si="78"/>
        <v>0</v>
      </c>
      <c r="AF132" s="21">
        <f t="shared" si="79"/>
        <v>0</v>
      </c>
      <c r="AW132" s="99"/>
      <c r="AX132" s="99"/>
    </row>
    <row r="133" spans="1:50" ht="15.75" thickBot="1">
      <c r="A133" s="121"/>
      <c r="B133" s="4" t="s">
        <v>125</v>
      </c>
      <c r="C133" s="127"/>
      <c r="D133" s="128">
        <f t="shared" ref="D133" si="148">C133/C$145</f>
        <v>0</v>
      </c>
      <c r="E133" s="127"/>
      <c r="F133" s="128">
        <f t="shared" ref="F133" si="149">E133/E$145</f>
        <v>0</v>
      </c>
      <c r="G133" s="127"/>
      <c r="H133" s="108">
        <f t="shared" ref="H133" si="150">G133/G$145</f>
        <v>0</v>
      </c>
      <c r="I133" s="127"/>
      <c r="J133" s="108">
        <f t="shared" ref="J133" si="151">I133/I$145</f>
        <v>0</v>
      </c>
      <c r="K133" s="127"/>
      <c r="L133" s="108">
        <f t="shared" ref="L133" si="152">K133/K$145</f>
        <v>0</v>
      </c>
      <c r="M133" s="127"/>
      <c r="N133" s="108">
        <f t="shared" ref="N133" si="153">M133/M$145</f>
        <v>0</v>
      </c>
      <c r="O133" s="127"/>
      <c r="P133" s="108">
        <f t="shared" ref="P133" si="154">O133/O$145</f>
        <v>0</v>
      </c>
      <c r="Q133" s="127"/>
      <c r="R133" s="108">
        <f t="shared" ref="R133" si="155">Q133/Q$145</f>
        <v>0</v>
      </c>
      <c r="S133" s="127"/>
      <c r="T133" s="108">
        <f t="shared" ref="T133" si="156">S133/S$145</f>
        <v>0</v>
      </c>
      <c r="U133" s="127"/>
      <c r="V133" s="108">
        <f t="shared" ref="V133" si="157">U133/U$145</f>
        <v>0</v>
      </c>
      <c r="W133" s="127"/>
      <c r="X133" s="108">
        <f t="shared" ref="X133" si="158">W133/W$145</f>
        <v>0</v>
      </c>
      <c r="Y133" s="127"/>
      <c r="Z133" s="108">
        <f t="shared" ref="Z133" si="159">Y133/Y$145</f>
        <v>0</v>
      </c>
      <c r="AA133" s="109">
        <f t="shared" ref="AA133" si="160">C133+E133+G133+I133+K133+M133+O133+Q133+S133+U133+W133+Y133</f>
        <v>0</v>
      </c>
      <c r="AB133" s="108">
        <f t="shared" ref="AB133" si="161">AA133/AA$145</f>
        <v>0</v>
      </c>
      <c r="AC133" s="109">
        <f t="shared" si="81"/>
        <v>0</v>
      </c>
      <c r="AD133" s="108">
        <f t="shared" ref="AD133" si="162">AC133/AC$145</f>
        <v>0</v>
      </c>
      <c r="AE133" s="44">
        <f t="shared" si="78"/>
        <v>0</v>
      </c>
      <c r="AF133" s="21">
        <f t="shared" si="79"/>
        <v>0</v>
      </c>
      <c r="AG133" s="21">
        <v>238000</v>
      </c>
      <c r="AH133" s="1" t="s">
        <v>142</v>
      </c>
      <c r="AW133" s="99"/>
      <c r="AX133" s="99"/>
    </row>
    <row r="134" spans="1:50" ht="15.75" thickTop="1">
      <c r="A134" s="89"/>
      <c r="B134" s="89"/>
      <c r="D134" s="28"/>
      <c r="F134" s="28"/>
      <c r="H134" s="28"/>
      <c r="J134" s="28"/>
      <c r="L134" s="28"/>
      <c r="N134" s="28"/>
      <c r="P134" s="28"/>
      <c r="R134" s="28"/>
      <c r="T134" s="28"/>
      <c r="V134" s="28"/>
      <c r="X134" s="28"/>
      <c r="Z134" s="28"/>
      <c r="AA134" s="64"/>
      <c r="AB134" s="60"/>
      <c r="AC134" s="96">
        <f t="shared" si="81"/>
        <v>0</v>
      </c>
      <c r="AD134" s="68"/>
      <c r="AE134" s="44">
        <f t="shared" si="78"/>
        <v>0</v>
      </c>
      <c r="AF134" s="21">
        <f t="shared" si="79"/>
        <v>0</v>
      </c>
      <c r="AW134" s="99"/>
      <c r="AX134" s="99"/>
    </row>
    <row r="135" spans="1:50" ht="15.75" thickBot="1">
      <c r="A135" s="39"/>
      <c r="B135" s="4" t="s">
        <v>122</v>
      </c>
      <c r="C135" s="23">
        <f>C131-C133</f>
        <v>-415110.33528013702</v>
      </c>
      <c r="D135" s="52">
        <f>C135/C145</f>
        <v>2649.6733638766641</v>
      </c>
      <c r="E135" s="23">
        <f>E131-E133</f>
        <v>-415110.33528013702</v>
      </c>
      <c r="F135" s="52">
        <f>E135/E145</f>
        <v>2649.6733638766641</v>
      </c>
      <c r="G135" s="23">
        <f>G131-G133</f>
        <v>-415110.33528013702</v>
      </c>
      <c r="H135" s="52">
        <f>G135/G145</f>
        <v>2649.6733638766641</v>
      </c>
      <c r="I135" s="23">
        <f>I131-I133</f>
        <v>-415110.33528013702</v>
      </c>
      <c r="J135" s="52">
        <f>I135/I145</f>
        <v>2649.6733638766641</v>
      </c>
      <c r="K135" s="23">
        <f>K131-K133</f>
        <v>-415110.33528013702</v>
      </c>
      <c r="L135" s="52">
        <f>K135/K145</f>
        <v>2649.6733638766641</v>
      </c>
      <c r="M135" s="23">
        <f>M131-M133</f>
        <v>-418395.33528013702</v>
      </c>
      <c r="N135" s="52">
        <f>M135/M145</f>
        <v>-133.74376395544516</v>
      </c>
      <c r="O135" s="23">
        <f>O131-O133</f>
        <v>-415110.33528013702</v>
      </c>
      <c r="P135" s="52">
        <f>O135/O145</f>
        <v>2649.6733638766641</v>
      </c>
      <c r="Q135" s="23">
        <f>Q131-Q133</f>
        <v>-415110.33528013702</v>
      </c>
      <c r="R135" s="52">
        <f>Q135/Q145</f>
        <v>2649.6733638766641</v>
      </c>
      <c r="S135" s="23">
        <f>S131-S133</f>
        <v>-415110.33528013702</v>
      </c>
      <c r="T135" s="52">
        <f>S135/S145</f>
        <v>2649.6733638766641</v>
      </c>
      <c r="U135" s="23">
        <f>U131-U133</f>
        <v>-415110.33528013702</v>
      </c>
      <c r="V135" s="52">
        <f>U135/U145</f>
        <v>2649.6733638766641</v>
      </c>
      <c r="W135" s="23">
        <f>W131-W133</f>
        <v>-415110.33528013702</v>
      </c>
      <c r="X135" s="52">
        <f>W135/W145</f>
        <v>2649.6733638766641</v>
      </c>
      <c r="Y135" s="23">
        <f>Y131-Y133</f>
        <v>-415110.33528013702</v>
      </c>
      <c r="Z135" s="52">
        <f>Y135/Y145</f>
        <v>2649.6733638766641</v>
      </c>
      <c r="AA135" s="23">
        <f>AA131-AA133</f>
        <v>-4984609.0233616438</v>
      </c>
      <c r="AB135" s="52">
        <f>AA135/AA145</f>
        <v>-3547.7054399508415</v>
      </c>
      <c r="AC135" s="23">
        <f t="shared" si="81"/>
        <v>-415384.08528013696</v>
      </c>
      <c r="AD135" s="52">
        <f>AC135/AC145</f>
        <v>-3547.7054399508415</v>
      </c>
      <c r="AE135" s="44">
        <f t="shared" si="78"/>
        <v>-4984609.0233616447</v>
      </c>
      <c r="AF135" s="21">
        <f t="shared" si="79"/>
        <v>0</v>
      </c>
      <c r="AW135" s="99"/>
      <c r="AX135" s="99"/>
    </row>
    <row r="136" spans="1:50" ht="15.75" thickTop="1">
      <c r="A136" s="15">
        <v>6501</v>
      </c>
      <c r="B136" s="92" t="s">
        <v>124</v>
      </c>
      <c r="D136" s="28">
        <f t="shared" si="136"/>
        <v>0</v>
      </c>
      <c r="F136" s="28">
        <f t="shared" si="137"/>
        <v>0</v>
      </c>
      <c r="H136" s="28">
        <f t="shared" si="138"/>
        <v>0</v>
      </c>
      <c r="J136" s="28">
        <f t="shared" si="139"/>
        <v>0</v>
      </c>
      <c r="L136" s="28">
        <f t="shared" si="140"/>
        <v>0</v>
      </c>
      <c r="N136" s="28">
        <f t="shared" si="141"/>
        <v>0</v>
      </c>
      <c r="P136" s="28">
        <f t="shared" si="142"/>
        <v>0</v>
      </c>
      <c r="R136" s="28">
        <f t="shared" si="143"/>
        <v>0</v>
      </c>
      <c r="T136" s="28">
        <f t="shared" si="144"/>
        <v>0</v>
      </c>
      <c r="V136" s="28">
        <f t="shared" si="145"/>
        <v>0</v>
      </c>
      <c r="X136" s="28">
        <f t="shared" si="146"/>
        <v>0</v>
      </c>
      <c r="Z136" s="28">
        <f t="shared" si="147"/>
        <v>0</v>
      </c>
      <c r="AA136" s="59">
        <f t="shared" ref="AA136:AA143" si="163">C136+E136+G136+I136+K136+M136+O136+Q136+S136+U136+W136+Y136</f>
        <v>0</v>
      </c>
      <c r="AB136" s="60">
        <f t="shared" si="144"/>
        <v>0</v>
      </c>
      <c r="AC136" s="67">
        <f t="shared" si="81"/>
        <v>0</v>
      </c>
      <c r="AD136" s="68">
        <f t="shared" si="144"/>
        <v>0</v>
      </c>
      <c r="AE136" s="44">
        <f t="shared" si="78"/>
        <v>0</v>
      </c>
      <c r="AF136" s="21">
        <f t="shared" si="79"/>
        <v>0</v>
      </c>
      <c r="AW136" s="99"/>
      <c r="AX136" s="99"/>
    </row>
    <row r="137" spans="1:50">
      <c r="A137" s="2">
        <v>6502</v>
      </c>
      <c r="B137" s="92" t="s">
        <v>118</v>
      </c>
      <c r="C137" s="21">
        <v>0</v>
      </c>
      <c r="D137" s="28">
        <f t="shared" si="136"/>
        <v>0</v>
      </c>
      <c r="E137" s="21">
        <v>0</v>
      </c>
      <c r="F137" s="28">
        <f t="shared" si="137"/>
        <v>0</v>
      </c>
      <c r="G137" s="21">
        <v>0</v>
      </c>
      <c r="H137" s="28">
        <f t="shared" si="138"/>
        <v>0</v>
      </c>
      <c r="I137" s="21">
        <v>0</v>
      </c>
      <c r="J137" s="28">
        <f t="shared" si="139"/>
        <v>0</v>
      </c>
      <c r="K137" s="21">
        <v>0</v>
      </c>
      <c r="L137" s="28">
        <f t="shared" si="140"/>
        <v>0</v>
      </c>
      <c r="M137" s="21">
        <v>0</v>
      </c>
      <c r="N137" s="28">
        <f t="shared" si="141"/>
        <v>0</v>
      </c>
      <c r="O137" s="21">
        <v>0</v>
      </c>
      <c r="P137" s="28">
        <f t="shared" si="142"/>
        <v>0</v>
      </c>
      <c r="Q137" s="21">
        <v>0</v>
      </c>
      <c r="R137" s="28">
        <f t="shared" si="143"/>
        <v>0</v>
      </c>
      <c r="S137" s="21">
        <v>0</v>
      </c>
      <c r="T137" s="28">
        <f t="shared" si="144"/>
        <v>0</v>
      </c>
      <c r="U137" s="21">
        <v>0</v>
      </c>
      <c r="V137" s="28">
        <f t="shared" si="145"/>
        <v>0</v>
      </c>
      <c r="W137" s="21">
        <v>0</v>
      </c>
      <c r="X137" s="28">
        <f t="shared" si="146"/>
        <v>0</v>
      </c>
      <c r="Y137" s="21">
        <v>0</v>
      </c>
      <c r="Z137" s="28">
        <f t="shared" si="147"/>
        <v>0</v>
      </c>
      <c r="AA137" s="59">
        <f t="shared" si="163"/>
        <v>0</v>
      </c>
      <c r="AB137" s="60">
        <f t="shared" si="144"/>
        <v>0</v>
      </c>
      <c r="AC137" s="67">
        <f t="shared" si="81"/>
        <v>0</v>
      </c>
      <c r="AD137" s="68">
        <f t="shared" si="144"/>
        <v>0</v>
      </c>
      <c r="AE137" s="44">
        <f t="shared" si="78"/>
        <v>0</v>
      </c>
      <c r="AF137" s="21">
        <f t="shared" si="79"/>
        <v>0</v>
      </c>
      <c r="AG137" s="113">
        <v>62.5</v>
      </c>
      <c r="AH137" s="1" t="s">
        <v>143</v>
      </c>
      <c r="AW137" s="99"/>
      <c r="AX137" s="99"/>
    </row>
    <row r="138" spans="1:50">
      <c r="A138" s="82">
        <v>6503</v>
      </c>
      <c r="B138" s="92" t="s">
        <v>121</v>
      </c>
      <c r="C138" s="21">
        <v>1400</v>
      </c>
      <c r="D138" s="28">
        <f t="shared" si="136"/>
        <v>-8.9362812586295792</v>
      </c>
      <c r="E138" s="21">
        <v>1400</v>
      </c>
      <c r="F138" s="28">
        <f t="shared" si="137"/>
        <v>-8.9362812586295792</v>
      </c>
      <c r="G138" s="21">
        <v>1400</v>
      </c>
      <c r="H138" s="28">
        <f t="shared" si="138"/>
        <v>-8.9362812586295792</v>
      </c>
      <c r="I138" s="21">
        <v>1400</v>
      </c>
      <c r="J138" s="28">
        <f t="shared" si="139"/>
        <v>-8.9362812586295792</v>
      </c>
      <c r="K138" s="21">
        <v>1400</v>
      </c>
      <c r="L138" s="28">
        <f t="shared" si="140"/>
        <v>-8.9362812586295792</v>
      </c>
      <c r="M138" s="21">
        <v>1400</v>
      </c>
      <c r="N138" s="28">
        <f t="shared" si="141"/>
        <v>0.44752236401549655</v>
      </c>
      <c r="O138" s="21">
        <v>1400</v>
      </c>
      <c r="P138" s="28">
        <f t="shared" si="142"/>
        <v>-8.9362812586295792</v>
      </c>
      <c r="Q138" s="21">
        <v>1400</v>
      </c>
      <c r="R138" s="28">
        <f t="shared" si="143"/>
        <v>-8.9362812586295792</v>
      </c>
      <c r="S138" s="21">
        <v>1400</v>
      </c>
      <c r="T138" s="28">
        <f t="shared" si="144"/>
        <v>-8.9362812586295792</v>
      </c>
      <c r="U138" s="21">
        <v>1400</v>
      </c>
      <c r="V138" s="28">
        <f t="shared" si="145"/>
        <v>-8.9362812586295792</v>
      </c>
      <c r="W138" s="21">
        <v>1400</v>
      </c>
      <c r="X138" s="28">
        <f t="shared" si="146"/>
        <v>-8.9362812586295792</v>
      </c>
      <c r="Y138" s="21">
        <v>1400</v>
      </c>
      <c r="Z138" s="28">
        <f t="shared" si="147"/>
        <v>-8.9362812586295792</v>
      </c>
      <c r="AA138" s="59">
        <f t="shared" si="163"/>
        <v>16800</v>
      </c>
      <c r="AB138" s="60">
        <f t="shared" si="144"/>
        <v>11.957096556989065</v>
      </c>
      <c r="AC138" s="67">
        <f t="shared" si="81"/>
        <v>1400</v>
      </c>
      <c r="AD138" s="68">
        <f t="shared" si="144"/>
        <v>11.957096556989066</v>
      </c>
      <c r="AE138" s="44">
        <f t="shared" si="78"/>
        <v>16800</v>
      </c>
      <c r="AF138" s="21">
        <f t="shared" si="79"/>
        <v>0</v>
      </c>
      <c r="AG138" s="113">
        <v>12934</v>
      </c>
      <c r="AH138" s="1" t="s">
        <v>233</v>
      </c>
      <c r="AI138" s="1" t="s">
        <v>262</v>
      </c>
      <c r="AW138" s="99"/>
      <c r="AX138" s="99"/>
    </row>
    <row r="139" spans="1:50">
      <c r="A139" s="2">
        <v>6504</v>
      </c>
      <c r="B139" s="92" t="s">
        <v>119</v>
      </c>
      <c r="C139" s="21"/>
      <c r="D139" s="28">
        <f t="shared" si="136"/>
        <v>0</v>
      </c>
      <c r="E139" s="21"/>
      <c r="F139" s="28">
        <f t="shared" si="137"/>
        <v>0</v>
      </c>
      <c r="G139" s="21"/>
      <c r="H139" s="28">
        <f t="shared" si="138"/>
        <v>0</v>
      </c>
      <c r="I139" s="21"/>
      <c r="J139" s="28">
        <f t="shared" si="139"/>
        <v>0</v>
      </c>
      <c r="K139" s="21"/>
      <c r="L139" s="28">
        <f t="shared" si="140"/>
        <v>0</v>
      </c>
      <c r="M139" s="21"/>
      <c r="N139" s="28">
        <f t="shared" si="141"/>
        <v>0</v>
      </c>
      <c r="O139" s="21"/>
      <c r="P139" s="28">
        <f t="shared" si="142"/>
        <v>0</v>
      </c>
      <c r="Q139" s="16"/>
      <c r="R139" s="28">
        <f t="shared" si="143"/>
        <v>0</v>
      </c>
      <c r="S139" s="21"/>
      <c r="T139" s="28">
        <f t="shared" si="144"/>
        <v>0</v>
      </c>
      <c r="U139" s="21"/>
      <c r="V139" s="28">
        <f t="shared" si="145"/>
        <v>0</v>
      </c>
      <c r="W139" s="21"/>
      <c r="X139" s="28">
        <f t="shared" si="146"/>
        <v>0</v>
      </c>
      <c r="Y139" s="21"/>
      <c r="Z139" s="28">
        <f t="shared" si="147"/>
        <v>0</v>
      </c>
      <c r="AA139" s="59">
        <f t="shared" si="163"/>
        <v>0</v>
      </c>
      <c r="AB139" s="60">
        <f t="shared" si="144"/>
        <v>0</v>
      </c>
      <c r="AC139" s="67">
        <f t="shared" si="81"/>
        <v>0</v>
      </c>
      <c r="AD139" s="68">
        <f t="shared" si="144"/>
        <v>0</v>
      </c>
      <c r="AE139" s="44">
        <f t="shared" si="78"/>
        <v>0</v>
      </c>
      <c r="AF139" s="21">
        <f t="shared" si="79"/>
        <v>0</v>
      </c>
      <c r="AH139" s="110"/>
      <c r="AW139" s="99"/>
      <c r="AX139" s="99"/>
    </row>
    <row r="140" spans="1:50">
      <c r="A140" s="2">
        <v>6505</v>
      </c>
      <c r="B140" s="2" t="s">
        <v>120</v>
      </c>
      <c r="C140" s="21"/>
      <c r="D140" s="28"/>
      <c r="E140" s="21"/>
      <c r="F140" s="28"/>
      <c r="G140" s="21"/>
      <c r="H140" s="28"/>
      <c r="I140" s="21"/>
      <c r="J140" s="28"/>
      <c r="K140" s="21"/>
      <c r="L140" s="28"/>
      <c r="M140" s="21"/>
      <c r="N140" s="28"/>
      <c r="O140" s="21"/>
      <c r="P140" s="28"/>
      <c r="Q140" s="16"/>
      <c r="R140" s="28"/>
      <c r="S140" s="21"/>
      <c r="T140" s="28"/>
      <c r="U140" s="21"/>
      <c r="V140" s="28"/>
      <c r="W140" s="21"/>
      <c r="X140" s="28"/>
      <c r="Y140" s="21"/>
      <c r="Z140" s="28"/>
      <c r="AA140" s="59">
        <f t="shared" si="163"/>
        <v>0</v>
      </c>
      <c r="AB140" s="60">
        <f t="shared" si="144"/>
        <v>0</v>
      </c>
      <c r="AC140" s="67">
        <f t="shared" si="81"/>
        <v>0</v>
      </c>
      <c r="AD140" s="68"/>
      <c r="AE140" s="44">
        <f t="shared" si="78"/>
        <v>0</v>
      </c>
      <c r="AF140" s="21">
        <f t="shared" si="79"/>
        <v>0</v>
      </c>
      <c r="AH140" s="110"/>
      <c r="AW140" s="99"/>
      <c r="AX140" s="99"/>
    </row>
    <row r="141" spans="1:50">
      <c r="A141" s="2">
        <v>6506</v>
      </c>
      <c r="B141" s="2" t="s">
        <v>160</v>
      </c>
      <c r="C141" s="21">
        <v>0</v>
      </c>
      <c r="D141" s="28"/>
      <c r="E141" s="21"/>
      <c r="F141" s="28"/>
      <c r="G141" s="21"/>
      <c r="H141" s="28"/>
      <c r="I141" s="21"/>
      <c r="J141" s="28"/>
      <c r="K141" s="21"/>
      <c r="L141" s="28"/>
      <c r="M141" s="21"/>
      <c r="N141" s="28"/>
      <c r="O141" s="21"/>
      <c r="P141" s="28"/>
      <c r="Q141" s="16"/>
      <c r="R141" s="28"/>
      <c r="S141" s="21"/>
      <c r="T141" s="28"/>
      <c r="U141" s="21"/>
      <c r="V141" s="28"/>
      <c r="W141" s="21"/>
      <c r="X141" s="28"/>
      <c r="Y141" s="21"/>
      <c r="Z141" s="28"/>
      <c r="AA141" s="59"/>
      <c r="AB141" s="60">
        <f t="shared" si="144"/>
        <v>0</v>
      </c>
      <c r="AC141" s="67">
        <f t="shared" si="81"/>
        <v>0</v>
      </c>
      <c r="AD141" s="68"/>
      <c r="AE141" s="44">
        <f t="shared" si="78"/>
        <v>0</v>
      </c>
      <c r="AF141" s="21">
        <f t="shared" si="79"/>
        <v>0</v>
      </c>
      <c r="AW141" s="99"/>
      <c r="AX141" s="99"/>
    </row>
    <row r="142" spans="1:50">
      <c r="A142" s="2">
        <v>6607</v>
      </c>
      <c r="B142" s="2" t="s">
        <v>180</v>
      </c>
      <c r="C142" s="16">
        <v>-416667</v>
      </c>
      <c r="D142" s="28">
        <f t="shared" si="136"/>
        <v>2659.6096451352937</v>
      </c>
      <c r="E142" s="16">
        <v>-416667</v>
      </c>
      <c r="F142" s="28">
        <f t="shared" ref="F142" si="164">E142/E$145</f>
        <v>2659.6096451352937</v>
      </c>
      <c r="G142" s="16">
        <v>-416667</v>
      </c>
      <c r="H142" s="28">
        <f t="shared" ref="H142" si="165">G142/G$145</f>
        <v>2659.6096451352937</v>
      </c>
      <c r="I142" s="16">
        <v>-416667</v>
      </c>
      <c r="J142" s="28">
        <f t="shared" ref="J142" si="166">I142/I$145</f>
        <v>2659.6096451352937</v>
      </c>
      <c r="K142" s="16">
        <v>-416667</v>
      </c>
      <c r="L142" s="28">
        <f t="shared" ref="L142" si="167">K142/K$145</f>
        <v>2659.6096451352937</v>
      </c>
      <c r="M142" s="16">
        <v>-416667</v>
      </c>
      <c r="N142" s="28">
        <f t="shared" ref="N142:P142" si="168">M142/M$145</f>
        <v>-133.19128631946066</v>
      </c>
      <c r="O142" s="16">
        <v>-416667</v>
      </c>
      <c r="P142" s="28">
        <f t="shared" si="168"/>
        <v>2659.6096451352937</v>
      </c>
      <c r="Q142" s="16">
        <v>-416667</v>
      </c>
      <c r="R142" s="28">
        <f t="shared" ref="R142" si="169">Q142/Q$145</f>
        <v>2659.6096451352937</v>
      </c>
      <c r="S142" s="16">
        <v>-416667</v>
      </c>
      <c r="T142" s="28">
        <f t="shared" ref="T142" si="170">S142/S$145</f>
        <v>2659.6096451352937</v>
      </c>
      <c r="U142" s="16">
        <v>-416667</v>
      </c>
      <c r="V142" s="28">
        <f t="shared" ref="V142" si="171">U142/U$145</f>
        <v>2659.6096451352937</v>
      </c>
      <c r="W142" s="16">
        <v>-416667</v>
      </c>
      <c r="X142" s="28">
        <f t="shared" ref="X142" si="172">W142/W$145</f>
        <v>2659.6096451352937</v>
      </c>
      <c r="Y142" s="16">
        <v>-416667</v>
      </c>
      <c r="Z142" s="28">
        <f t="shared" ref="Z142" si="173">Y142/Y$145</f>
        <v>2659.6096451352937</v>
      </c>
      <c r="AA142" s="59">
        <f t="shared" si="163"/>
        <v>-5000004</v>
      </c>
      <c r="AB142" s="60">
        <f t="shared" si="144"/>
        <v>-3558.6625365078307</v>
      </c>
      <c r="AC142" s="67">
        <f t="shared" si="81"/>
        <v>-416667</v>
      </c>
      <c r="AD142" s="68">
        <f t="shared" si="144"/>
        <v>-3558.6625365078307</v>
      </c>
      <c r="AE142" s="44">
        <f t="shared" si="78"/>
        <v>-5000004</v>
      </c>
      <c r="AF142" s="21">
        <f t="shared" si="79"/>
        <v>0</v>
      </c>
      <c r="AW142" s="99"/>
      <c r="AX142" s="99"/>
    </row>
    <row r="143" spans="1:50">
      <c r="A143" s="2"/>
      <c r="B143" s="2"/>
      <c r="C143" s="16"/>
      <c r="D143" s="28">
        <f t="shared" ref="D143:D145" si="174">C143/C$145</f>
        <v>0</v>
      </c>
      <c r="E143" s="16"/>
      <c r="F143" s="28">
        <f t="shared" ref="F143:F145" si="175">E143/E$145</f>
        <v>0</v>
      </c>
      <c r="G143" s="16"/>
      <c r="H143" s="28">
        <f t="shared" ref="H143:H145" si="176">G143/G$145</f>
        <v>0</v>
      </c>
      <c r="I143" s="16"/>
      <c r="J143" s="28">
        <f t="shared" ref="J143:J145" si="177">I143/I$145</f>
        <v>0</v>
      </c>
      <c r="K143" s="16"/>
      <c r="L143" s="28">
        <f t="shared" ref="L143:L145" si="178">K143/K$145</f>
        <v>0</v>
      </c>
      <c r="M143" s="16"/>
      <c r="N143" s="28">
        <f t="shared" si="141"/>
        <v>0</v>
      </c>
      <c r="O143" s="16"/>
      <c r="P143" s="28">
        <f t="shared" ref="P143:P145" si="179">O143/O$145</f>
        <v>0</v>
      </c>
      <c r="Q143" s="16"/>
      <c r="R143" s="28">
        <f t="shared" ref="R143:R145" si="180">Q143/Q$145</f>
        <v>0</v>
      </c>
      <c r="S143" s="16"/>
      <c r="T143" s="28">
        <f t="shared" ref="T143:AD145" si="181">S143/S$145</f>
        <v>0</v>
      </c>
      <c r="U143" s="16"/>
      <c r="V143" s="28">
        <f t="shared" ref="V143:V145" si="182">U143/U$145</f>
        <v>0</v>
      </c>
      <c r="W143" s="16"/>
      <c r="X143" s="28">
        <f t="shared" ref="X143:X145" si="183">W143/W$145</f>
        <v>0</v>
      </c>
      <c r="Y143" s="16"/>
      <c r="Z143" s="28">
        <f t="shared" ref="Z143:Z145" si="184">Y143/Y$145</f>
        <v>0</v>
      </c>
      <c r="AA143" s="59">
        <f t="shared" si="163"/>
        <v>0</v>
      </c>
      <c r="AB143" s="60">
        <f t="shared" si="181"/>
        <v>0</v>
      </c>
      <c r="AC143" s="67">
        <f t="shared" si="81"/>
        <v>0</v>
      </c>
      <c r="AD143" s="68">
        <f t="shared" si="181"/>
        <v>0</v>
      </c>
      <c r="AE143" s="44">
        <f t="shared" si="78"/>
        <v>0</v>
      </c>
      <c r="AF143" s="21">
        <f t="shared" si="79"/>
        <v>0</v>
      </c>
      <c r="AW143" s="99"/>
      <c r="AX143" s="99"/>
    </row>
    <row r="144" spans="1:50">
      <c r="A144" s="40">
        <v>6798</v>
      </c>
      <c r="B144" s="26" t="s">
        <v>147</v>
      </c>
      <c r="C144" s="32">
        <f>SUM(C136:C143)</f>
        <v>-415267</v>
      </c>
      <c r="D144" s="106"/>
      <c r="E144" s="32">
        <f>SUM(E136:E143)</f>
        <v>-415267</v>
      </c>
      <c r="F144" s="106"/>
      <c r="G144" s="32">
        <f>SUM(G136:G143)</f>
        <v>-415267</v>
      </c>
      <c r="H144" s="53">
        <f t="shared" si="176"/>
        <v>2650.6733638766641</v>
      </c>
      <c r="I144" s="32">
        <f>SUM(I136:I143)</f>
        <v>-415267</v>
      </c>
      <c r="J144" s="106"/>
      <c r="K144" s="32">
        <f>SUM(K136:K143)</f>
        <v>-415267</v>
      </c>
      <c r="L144" s="53">
        <f t="shared" si="178"/>
        <v>2650.6733638766641</v>
      </c>
      <c r="M144" s="32">
        <f>SUM(M136:M143)</f>
        <v>-415267</v>
      </c>
      <c r="N144" s="53">
        <f t="shared" si="141"/>
        <v>-132.74376395544516</v>
      </c>
      <c r="O144" s="32">
        <f>SUM(O136:O143)</f>
        <v>-415267</v>
      </c>
      <c r="P144" s="53">
        <f t="shared" si="179"/>
        <v>2650.6733638766641</v>
      </c>
      <c r="Q144" s="32">
        <f>SUM(Q136:Q143)</f>
        <v>-415267</v>
      </c>
      <c r="R144" s="53">
        <f t="shared" si="180"/>
        <v>2650.6733638766641</v>
      </c>
      <c r="S144" s="32">
        <f>SUM(S136:S143)</f>
        <v>-415267</v>
      </c>
      <c r="T144" s="53"/>
      <c r="U144" s="32">
        <f>SUM(U136:U143)</f>
        <v>-415267</v>
      </c>
      <c r="V144" s="53">
        <f t="shared" si="182"/>
        <v>2650.6733638766641</v>
      </c>
      <c r="W144" s="32">
        <f>SUM(W136:W143)</f>
        <v>-415267</v>
      </c>
      <c r="X144" s="53">
        <f t="shared" si="183"/>
        <v>2650.6733638766641</v>
      </c>
      <c r="Y144" s="32">
        <f>SUM(Y136:Y143)</f>
        <v>-415267</v>
      </c>
      <c r="Z144" s="53">
        <f t="shared" si="184"/>
        <v>2650.6733638766641</v>
      </c>
      <c r="AA144" s="63">
        <f>SUM(AA136:AA143)</f>
        <v>-4983204</v>
      </c>
      <c r="AB144" s="107"/>
      <c r="AC144" s="70">
        <f t="shared" si="81"/>
        <v>-415267</v>
      </c>
      <c r="AD144" s="78">
        <f t="shared" si="181"/>
        <v>-3546.7054399508415</v>
      </c>
      <c r="AE144" s="44">
        <f t="shared" si="78"/>
        <v>-4983204</v>
      </c>
      <c r="AF144" s="21">
        <f t="shared" si="79"/>
        <v>0</v>
      </c>
      <c r="AW144" s="99"/>
      <c r="AX144" s="99"/>
    </row>
    <row r="145" spans="1:50" ht="15.75" thickBot="1">
      <c r="A145" s="39">
        <v>6799</v>
      </c>
      <c r="B145" s="26" t="s">
        <v>117</v>
      </c>
      <c r="C145" s="31">
        <f>C144+C133+C129+C115+C93+C76+C41</f>
        <v>-156.66471986297984</v>
      </c>
      <c r="D145" s="51">
        <f t="shared" si="174"/>
        <v>1</v>
      </c>
      <c r="E145" s="31">
        <f>E41+E76+E93+E115+E129+E144+E133</f>
        <v>-156.66471986297984</v>
      </c>
      <c r="F145" s="51">
        <f t="shared" si="175"/>
        <v>1</v>
      </c>
      <c r="G145" s="31">
        <f>G41+G76+G93+G115+G129+G144+G133</f>
        <v>-156.66471986297984</v>
      </c>
      <c r="H145" s="51">
        <f t="shared" si="176"/>
        <v>1</v>
      </c>
      <c r="I145" s="31">
        <f>I41+I76+I93+I115+I129+I144+I133</f>
        <v>-156.66471986297984</v>
      </c>
      <c r="J145" s="51">
        <f t="shared" si="177"/>
        <v>1</v>
      </c>
      <c r="K145" s="31">
        <f>K41+K76+K93+K115+K129+K144+K133</f>
        <v>-156.66471986297984</v>
      </c>
      <c r="L145" s="51">
        <f t="shared" si="178"/>
        <v>1</v>
      </c>
      <c r="M145" s="31">
        <f>M41+M76+M93+M115+M129+M144+M133</f>
        <v>3128.3352801370202</v>
      </c>
      <c r="N145" s="51">
        <f t="shared" si="141"/>
        <v>1</v>
      </c>
      <c r="O145" s="31">
        <f>O41+O76+O93+O115+O129+O144+O133</f>
        <v>-156.66471986297984</v>
      </c>
      <c r="P145" s="51">
        <f t="shared" si="179"/>
        <v>1</v>
      </c>
      <c r="Q145" s="31">
        <f>Q41+Q76+Q93+Q115+Q129+Q144+Q133</f>
        <v>-156.66471986297984</v>
      </c>
      <c r="R145" s="51">
        <f t="shared" si="180"/>
        <v>1</v>
      </c>
      <c r="S145" s="31">
        <f>S41+S76+S93+S115+S129+S144+S133</f>
        <v>-156.66471986297984</v>
      </c>
      <c r="T145" s="51">
        <f t="shared" si="181"/>
        <v>1</v>
      </c>
      <c r="U145" s="31">
        <f>U41+U76+U93+U115+U129+U144+U133</f>
        <v>-156.66471986297984</v>
      </c>
      <c r="V145" s="51">
        <f t="shared" si="182"/>
        <v>1</v>
      </c>
      <c r="W145" s="31">
        <f>W41+W76+W93+W115+W129+W144+W133</f>
        <v>-156.66471986297984</v>
      </c>
      <c r="X145" s="51">
        <f t="shared" si="183"/>
        <v>1</v>
      </c>
      <c r="Y145" s="31">
        <f>Y41+Y76+Y93+Y115+Y129+Y144+Y133</f>
        <v>-156.66471986297984</v>
      </c>
      <c r="Z145" s="51">
        <f t="shared" si="184"/>
        <v>1</v>
      </c>
      <c r="AA145" s="71">
        <f>AA41+AA76+AA93+AA115+AA129+AA144+AA133</f>
        <v>1405.0233616437763</v>
      </c>
      <c r="AB145" s="81">
        <f t="shared" si="181"/>
        <v>1</v>
      </c>
      <c r="AC145" s="24">
        <f t="shared" si="81"/>
        <v>117.08528013698135</v>
      </c>
      <c r="AD145" s="79">
        <f t="shared" si="181"/>
        <v>1</v>
      </c>
      <c r="AE145" s="44">
        <f t="shared" si="78"/>
        <v>1405.023361644242</v>
      </c>
      <c r="AF145" s="21">
        <f t="shared" si="79"/>
        <v>-4.6566128730773926E-10</v>
      </c>
      <c r="AL145" s="307"/>
      <c r="AW145" s="99"/>
      <c r="AX145" s="99"/>
    </row>
    <row r="146" spans="1:50" ht="16.5" thickTop="1" thickBot="1">
      <c r="A146" s="1"/>
      <c r="B146" s="8" t="s">
        <v>123</v>
      </c>
      <c r="C146" s="42">
        <f>C37-C145</f>
        <v>156.66471986297984</v>
      </c>
      <c r="D146" s="42">
        <f>D14-D145</f>
        <v>-1</v>
      </c>
      <c r="E146" s="42">
        <f>E37-E145</f>
        <v>156.66471986297984</v>
      </c>
      <c r="F146" s="42">
        <f>F14-F145</f>
        <v>-1</v>
      </c>
      <c r="G146" s="42">
        <f>G37-G145</f>
        <v>156.66471986297984</v>
      </c>
      <c r="H146" s="42">
        <f>H14-H145</f>
        <v>-1</v>
      </c>
      <c r="I146" s="42">
        <f>I37-I145</f>
        <v>156.66471986297984</v>
      </c>
      <c r="J146" s="42">
        <f>J14-J145</f>
        <v>-1</v>
      </c>
      <c r="K146" s="42">
        <f>K37-K145</f>
        <v>156.66471986297984</v>
      </c>
      <c r="L146" s="42">
        <f>L14-L145</f>
        <v>-1</v>
      </c>
      <c r="M146" s="42">
        <f>M37-M145</f>
        <v>-3128.3352801370202</v>
      </c>
      <c r="N146" s="42">
        <f>N14-N145</f>
        <v>-1</v>
      </c>
      <c r="O146" s="42">
        <f>O37-O145</f>
        <v>156.66471986297984</v>
      </c>
      <c r="P146" s="42">
        <f>P14-P145</f>
        <v>-1</v>
      </c>
      <c r="Q146" s="42">
        <f>Q37-Q145</f>
        <v>156.66471986297984</v>
      </c>
      <c r="R146" s="42">
        <f>R14-R145</f>
        <v>-1</v>
      </c>
      <c r="S146" s="42">
        <f>S37-S145</f>
        <v>156.66471986297984</v>
      </c>
      <c r="T146" s="42">
        <f>T14-T145</f>
        <v>-1</v>
      </c>
      <c r="U146" s="42">
        <f>U37-U145</f>
        <v>156.66471986297984</v>
      </c>
      <c r="V146" s="42">
        <f>V14-V145</f>
        <v>-1</v>
      </c>
      <c r="W146" s="42">
        <f>W37-W145</f>
        <v>156.66471986297984</v>
      </c>
      <c r="X146" s="42">
        <f>X14-X145</f>
        <v>-1</v>
      </c>
      <c r="Y146" s="42">
        <f>Y37-Y145</f>
        <v>156.66471986297984</v>
      </c>
      <c r="Z146" s="42">
        <f>Z37-Z145</f>
        <v>-1</v>
      </c>
      <c r="AA146" s="42">
        <f>AA37-AA145</f>
        <v>-1405.0233616437763</v>
      </c>
      <c r="AB146" s="120">
        <f>AB14-AB145</f>
        <v>-1</v>
      </c>
      <c r="AC146" s="42">
        <f t="shared" si="81"/>
        <v>-117.08528013698135</v>
      </c>
      <c r="AD146" s="120">
        <f>AD14-AD145</f>
        <v>-1</v>
      </c>
      <c r="AE146" s="44">
        <f t="shared" si="78"/>
        <v>-1405.023361644242</v>
      </c>
      <c r="AF146" s="21">
        <f t="shared" si="79"/>
        <v>4.6566128730773926E-10</v>
      </c>
      <c r="AW146" s="99"/>
      <c r="AX146" s="99"/>
    </row>
    <row r="147" spans="1:50" ht="15.75" thickTop="1">
      <c r="A147" s="1"/>
      <c r="B147" s="1"/>
      <c r="C147" s="21"/>
      <c r="D147" s="50"/>
      <c r="E147" s="21"/>
      <c r="F147" s="50"/>
      <c r="G147" s="21"/>
      <c r="H147" s="50"/>
      <c r="I147" s="21"/>
      <c r="J147" s="50"/>
      <c r="K147" s="21"/>
      <c r="L147" s="50"/>
      <c r="M147" s="21"/>
      <c r="N147" s="50"/>
      <c r="O147" s="21"/>
      <c r="P147" s="50"/>
      <c r="Q147" s="21"/>
      <c r="R147" s="50"/>
      <c r="S147" s="21"/>
      <c r="T147" s="50"/>
      <c r="U147" s="21"/>
      <c r="V147" s="50"/>
      <c r="W147" s="21"/>
      <c r="X147" s="50"/>
      <c r="Y147" s="21"/>
      <c r="Z147" s="50"/>
      <c r="AA147" s="58"/>
      <c r="AB147" s="72"/>
      <c r="AC147" s="66">
        <f t="shared" si="81"/>
        <v>0</v>
      </c>
      <c r="AD147" s="76"/>
      <c r="AE147" s="44">
        <f t="shared" si="78"/>
        <v>0</v>
      </c>
      <c r="AF147" s="21">
        <f t="shared" si="79"/>
        <v>0</v>
      </c>
      <c r="AW147" s="99"/>
      <c r="AX147" s="99"/>
    </row>
    <row r="148" spans="1:50" ht="15.75" thickBot="1">
      <c r="A148" s="90"/>
      <c r="B148" s="8" t="s">
        <v>146</v>
      </c>
      <c r="C148" s="97"/>
      <c r="D148" s="95">
        <f>C148/C145</f>
        <v>0</v>
      </c>
      <c r="E148" s="97"/>
      <c r="F148" s="95">
        <f t="shared" ref="F148" si="185">E148/E145</f>
        <v>0</v>
      </c>
      <c r="G148" s="97"/>
      <c r="H148" s="95">
        <f t="shared" ref="H148" si="186">G148/G145</f>
        <v>0</v>
      </c>
      <c r="I148" s="97"/>
      <c r="J148" s="95">
        <f t="shared" ref="J148" si="187">I148/I145</f>
        <v>0</v>
      </c>
      <c r="K148" s="97"/>
      <c r="L148" s="95">
        <f t="shared" ref="L148" si="188">K148/K145</f>
        <v>0</v>
      </c>
      <c r="M148" s="97"/>
      <c r="N148" s="95">
        <f t="shared" ref="N148" si="189">M148/M145</f>
        <v>0</v>
      </c>
      <c r="O148" s="97"/>
      <c r="P148" s="95">
        <f t="shared" ref="P148" si="190">O148/O145</f>
        <v>0</v>
      </c>
      <c r="Q148" s="97"/>
      <c r="R148" s="95">
        <f t="shared" ref="R148" si="191">Q148/Q145</f>
        <v>0</v>
      </c>
      <c r="S148" s="97"/>
      <c r="T148" s="95">
        <f t="shared" ref="T148" si="192">S148/S145</f>
        <v>0</v>
      </c>
      <c r="U148" s="97"/>
      <c r="V148" s="95">
        <f t="shared" ref="V148" si="193">U148/U145</f>
        <v>0</v>
      </c>
      <c r="W148" s="97"/>
      <c r="X148" s="95">
        <f t="shared" ref="X148" si="194">W148/W145</f>
        <v>0</v>
      </c>
      <c r="Y148" s="97"/>
      <c r="Z148" s="95">
        <f t="shared" ref="Z148:AD148" si="195">Y148/Y145</f>
        <v>0</v>
      </c>
      <c r="AA148" s="101">
        <f t="shared" ref="AA148:AA150" si="196">C148+E148+G148+I148+K148+M148+O148+Q148+S148+U148+W148+Y148</f>
        <v>0</v>
      </c>
      <c r="AB148" s="95">
        <f t="shared" si="195"/>
        <v>0</v>
      </c>
      <c r="AC148" s="117">
        <f t="shared" si="81"/>
        <v>0</v>
      </c>
      <c r="AD148" s="95">
        <f t="shared" si="195"/>
        <v>0</v>
      </c>
      <c r="AE148" s="44">
        <f t="shared" si="78"/>
        <v>0</v>
      </c>
      <c r="AF148" s="21">
        <f t="shared" si="79"/>
        <v>0</v>
      </c>
      <c r="AW148" s="99"/>
      <c r="AX148" s="99"/>
    </row>
    <row r="149" spans="1:50" ht="15.75" thickTop="1">
      <c r="A149" s="1"/>
      <c r="B149" s="46"/>
      <c r="C149" s="21"/>
      <c r="D149" s="50"/>
      <c r="E149" s="21"/>
      <c r="F149" s="50"/>
      <c r="G149" s="21"/>
      <c r="H149" s="50"/>
      <c r="I149" s="21"/>
      <c r="J149" s="50"/>
      <c r="K149" s="21"/>
      <c r="L149" s="50"/>
      <c r="M149" s="21"/>
      <c r="N149" s="50"/>
      <c r="O149" s="21"/>
      <c r="P149" s="50"/>
      <c r="Q149" s="21"/>
      <c r="R149" s="50"/>
      <c r="S149" s="21"/>
      <c r="T149" s="50"/>
      <c r="U149" s="21"/>
      <c r="V149" s="50"/>
      <c r="W149" s="21"/>
      <c r="X149" s="50"/>
      <c r="Y149" s="21"/>
      <c r="Z149" s="50"/>
      <c r="AA149" s="58"/>
      <c r="AB149" s="72"/>
      <c r="AC149" s="66">
        <f t="shared" ref="AC149:AC152" si="197">AA149/12</f>
        <v>0</v>
      </c>
      <c r="AD149" s="76"/>
      <c r="AE149" s="44">
        <f t="shared" si="78"/>
        <v>0</v>
      </c>
      <c r="AF149" s="21">
        <f t="shared" si="79"/>
        <v>0</v>
      </c>
      <c r="AW149" s="99"/>
      <c r="AX149" s="99"/>
    </row>
    <row r="150" spans="1:50" ht="15.75" thickBot="1">
      <c r="A150" s="130"/>
      <c r="B150" s="129" t="s">
        <v>161</v>
      </c>
      <c r="C150" s="18"/>
      <c r="D150" s="131"/>
      <c r="E150" s="18"/>
      <c r="F150" s="131"/>
      <c r="G150" s="18"/>
      <c r="H150" s="131"/>
      <c r="I150" s="18"/>
      <c r="J150" s="131"/>
      <c r="K150" s="18"/>
      <c r="L150" s="131"/>
      <c r="M150" s="18"/>
      <c r="N150" s="131"/>
      <c r="O150" s="18"/>
      <c r="P150" s="131"/>
      <c r="Q150" s="18"/>
      <c r="R150" s="131"/>
      <c r="S150" s="18"/>
      <c r="T150" s="131"/>
      <c r="U150" s="18"/>
      <c r="V150" s="131"/>
      <c r="W150" s="18"/>
      <c r="X150" s="131"/>
      <c r="Y150" s="18"/>
      <c r="Z150" s="131"/>
      <c r="AA150" s="101">
        <f t="shared" si="196"/>
        <v>0</v>
      </c>
      <c r="AB150" s="131"/>
      <c r="AC150" s="117">
        <f t="shared" si="197"/>
        <v>0</v>
      </c>
      <c r="AD150" s="131"/>
      <c r="AE150" s="44">
        <f t="shared" ref="AE150:AE152" si="198">C150+E150+G150+I150+K150+M150+O150+Q150+S150+U150+W150+Y150</f>
        <v>0</v>
      </c>
      <c r="AF150" s="21">
        <f t="shared" ref="AF150:AF152" si="199">AA150-AE150</f>
        <v>0</v>
      </c>
      <c r="AW150" s="99"/>
      <c r="AX150" s="99"/>
    </row>
    <row r="151" spans="1:50" ht="15.75" thickTop="1">
      <c r="A151" s="1"/>
      <c r="B151" s="46"/>
      <c r="C151" s="21"/>
      <c r="D151" s="50"/>
      <c r="E151" s="21"/>
      <c r="F151" s="50"/>
      <c r="G151" s="21"/>
      <c r="H151" s="50"/>
      <c r="I151" s="21"/>
      <c r="J151" s="50"/>
      <c r="K151" s="21"/>
      <c r="L151" s="50"/>
      <c r="M151" s="21"/>
      <c r="N151" s="50"/>
      <c r="O151" s="21"/>
      <c r="P151" s="50"/>
      <c r="Q151" s="21"/>
      <c r="R151" s="50"/>
      <c r="S151" s="21"/>
      <c r="T151" s="50"/>
      <c r="U151" s="21"/>
      <c r="V151" s="50"/>
      <c r="W151" s="21"/>
      <c r="X151" s="50"/>
      <c r="Y151" s="21"/>
      <c r="Z151" s="50"/>
      <c r="AA151" s="58"/>
      <c r="AB151" s="72"/>
      <c r="AC151" s="66">
        <f t="shared" si="197"/>
        <v>0</v>
      </c>
      <c r="AD151" s="76"/>
      <c r="AE151" s="44">
        <f t="shared" si="198"/>
        <v>0</v>
      </c>
      <c r="AF151" s="21">
        <f t="shared" si="199"/>
        <v>0</v>
      </c>
      <c r="AW151" s="99"/>
      <c r="AX151" s="99"/>
    </row>
    <row r="152" spans="1:50" ht="15.75" thickBot="1">
      <c r="A152" s="90"/>
      <c r="B152" s="93" t="s">
        <v>148</v>
      </c>
      <c r="C152" s="94">
        <f>C146-C148-C150</f>
        <v>156.66471986297984</v>
      </c>
      <c r="D152" s="95">
        <f>C152/C145</f>
        <v>-1</v>
      </c>
      <c r="E152" s="94">
        <f>E146-E148-E150</f>
        <v>156.66471986297984</v>
      </c>
      <c r="F152" s="95">
        <f t="shared" ref="F152" si="200">E152/E145</f>
        <v>-1</v>
      </c>
      <c r="G152" s="94">
        <f>G146-G148-G150</f>
        <v>156.66471986297984</v>
      </c>
      <c r="H152" s="95">
        <f t="shared" ref="H152" si="201">G152/G145</f>
        <v>-1</v>
      </c>
      <c r="I152" s="94">
        <f>I146-I148-I150</f>
        <v>156.66471986297984</v>
      </c>
      <c r="J152" s="95">
        <f t="shared" ref="J152" si="202">I152/I145</f>
        <v>-1</v>
      </c>
      <c r="K152" s="94">
        <f>K146-K148-K150</f>
        <v>156.66471986297984</v>
      </c>
      <c r="L152" s="95">
        <f t="shared" ref="L152" si="203">K152/K145</f>
        <v>-1</v>
      </c>
      <c r="M152" s="94">
        <f>M146-M148-M150</f>
        <v>-3128.3352801370202</v>
      </c>
      <c r="N152" s="95">
        <f t="shared" ref="N152" si="204">M152/M145</f>
        <v>-1</v>
      </c>
      <c r="O152" s="94">
        <f>O146-O148-O150</f>
        <v>156.66471986297984</v>
      </c>
      <c r="P152" s="95">
        <f t="shared" ref="P152" si="205">O152/O145</f>
        <v>-1</v>
      </c>
      <c r="Q152" s="94">
        <f>Q146-Q148-Q150</f>
        <v>156.66471986297984</v>
      </c>
      <c r="R152" s="95">
        <f t="shared" ref="R152" si="206">Q152/Q145</f>
        <v>-1</v>
      </c>
      <c r="S152" s="94">
        <f>S146-S148-S150</f>
        <v>156.66471986297984</v>
      </c>
      <c r="T152" s="95">
        <f t="shared" ref="T152" si="207">S152/S145</f>
        <v>-1</v>
      </c>
      <c r="U152" s="94">
        <f>U146-U148-U150</f>
        <v>156.66471986297984</v>
      </c>
      <c r="V152" s="95">
        <f t="shared" ref="V152" si="208">U152/U145</f>
        <v>-1</v>
      </c>
      <c r="W152" s="94">
        <f>W146-W148-W150</f>
        <v>156.66471986297984</v>
      </c>
      <c r="X152" s="95">
        <f t="shared" ref="X152" si="209">W152/W145</f>
        <v>-1</v>
      </c>
      <c r="Y152" s="94">
        <f>Y146-Y148-Y150</f>
        <v>156.66471986297984</v>
      </c>
      <c r="Z152" s="95">
        <f t="shared" ref="Z152:AD152" si="210">Y152/Y145</f>
        <v>-1</v>
      </c>
      <c r="AA152" s="101">
        <f t="shared" ref="AA152" si="211">C152+E152+G152+I152+K152+M152+O152+Q152+S152+U152+W152+Y152</f>
        <v>-1405.023361644242</v>
      </c>
      <c r="AB152" s="95">
        <f t="shared" si="210"/>
        <v>-1.0000000000003315</v>
      </c>
      <c r="AC152" s="117">
        <f t="shared" si="197"/>
        <v>-117.08528013702016</v>
      </c>
      <c r="AD152" s="95">
        <f t="shared" si="210"/>
        <v>-1.0000000000003315</v>
      </c>
      <c r="AE152" s="44">
        <f t="shared" si="198"/>
        <v>-1405.023361644242</v>
      </c>
      <c r="AF152" s="21">
        <f t="shared" si="199"/>
        <v>0</v>
      </c>
      <c r="AW152" s="99"/>
      <c r="AX152" s="99"/>
    </row>
    <row r="153" spans="1:50" ht="15.75" thickTop="1">
      <c r="A153" s="15"/>
      <c r="B153" s="15"/>
      <c r="C153" s="20">
        <f>C152</f>
        <v>156.66471986297984</v>
      </c>
      <c r="D153" s="91"/>
      <c r="E153" s="20">
        <f>C153+E152</f>
        <v>313.32943972595967</v>
      </c>
      <c r="F153" s="91"/>
      <c r="G153" s="20">
        <f>G152+E153</f>
        <v>469.99415958893951</v>
      </c>
      <c r="H153" s="91"/>
      <c r="I153" s="20">
        <f>I152+G153</f>
        <v>626.65887945191935</v>
      </c>
      <c r="J153" s="91"/>
      <c r="K153" s="20">
        <f>K152+I153</f>
        <v>783.32359931489918</v>
      </c>
      <c r="L153" s="91"/>
      <c r="M153" s="20">
        <f>M152+K153</f>
        <v>-2345.011680822121</v>
      </c>
      <c r="N153" s="91"/>
      <c r="O153" s="20">
        <f>O152+M153</f>
        <v>-2188.3469609591411</v>
      </c>
      <c r="P153" s="91"/>
      <c r="Q153" s="20">
        <f>Q152+O153</f>
        <v>-2031.6822410961613</v>
      </c>
      <c r="R153" s="91"/>
      <c r="S153" s="20">
        <f>S152+Q153</f>
        <v>-1875.0175212331815</v>
      </c>
      <c r="T153" s="91"/>
      <c r="U153" s="20">
        <f>U152+S153</f>
        <v>-1718.3528013702016</v>
      </c>
      <c r="V153" s="91"/>
      <c r="W153" s="20">
        <f>W152+U153</f>
        <v>-1561.6880815072218</v>
      </c>
      <c r="X153" s="91"/>
      <c r="Y153" s="20">
        <f>Y152+W153</f>
        <v>-1405.023361644242</v>
      </c>
      <c r="Z153" s="91"/>
      <c r="AA153" s="85"/>
      <c r="AB153" s="91"/>
      <c r="AC153" s="85"/>
      <c r="AD153" s="91"/>
      <c r="AE153" s="1"/>
      <c r="AF153" s="21"/>
    </row>
    <row r="154" spans="1:50">
      <c r="A154" s="15"/>
      <c r="B154" s="15"/>
      <c r="D154" s="91"/>
      <c r="F154" s="91"/>
      <c r="H154" s="91"/>
      <c r="J154" s="91"/>
      <c r="L154" s="91"/>
      <c r="N154" s="91"/>
      <c r="P154" s="91"/>
      <c r="R154" s="91"/>
      <c r="T154" s="91"/>
      <c r="V154" s="91"/>
      <c r="X154" s="91"/>
      <c r="Z154" s="91"/>
      <c r="AA154" s="85"/>
      <c r="AB154" s="91"/>
      <c r="AC154" s="85"/>
      <c r="AD154" s="91"/>
      <c r="AE154" s="1"/>
      <c r="AF154" s="21"/>
    </row>
    <row r="155" spans="1:50">
      <c r="A155" s="15"/>
      <c r="B155" s="15"/>
      <c r="D155" s="91"/>
      <c r="F155" s="91"/>
      <c r="H155" s="91"/>
      <c r="J155" s="91"/>
      <c r="L155" s="91"/>
      <c r="N155" s="91"/>
      <c r="P155" s="91"/>
      <c r="R155" s="91"/>
      <c r="T155" s="91"/>
      <c r="V155" s="91"/>
      <c r="X155" s="91"/>
      <c r="Z155" s="91"/>
      <c r="AA155" s="267">
        <f>AA152+AA142</f>
        <v>-5001409.0233616438</v>
      </c>
      <c r="AB155" s="91"/>
      <c r="AC155" s="85"/>
      <c r="AD155" s="91"/>
      <c r="AE155" s="1"/>
      <c r="AF155" s="21"/>
    </row>
    <row r="156" spans="1:50">
      <c r="AA156" s="264">
        <f>SUM(AA41,AA76,AA93,AA115,AA129,AA137:AA138,AA148)</f>
        <v>5001409.0233616438</v>
      </c>
    </row>
    <row r="157" spans="1:50" hidden="1">
      <c r="Y157" s="336"/>
      <c r="Z157" s="336"/>
      <c r="AA157" s="336"/>
      <c r="AB157" s="336"/>
      <c r="AC157" s="336"/>
    </row>
    <row r="158" spans="1:50" hidden="1">
      <c r="AA158" s="1"/>
    </row>
    <row r="159" spans="1:50" hidden="1">
      <c r="AA159" s="21"/>
      <c r="AC159" s="100"/>
    </row>
    <row r="160" spans="1:50" hidden="1">
      <c r="AA160" s="21"/>
      <c r="AC160" s="100"/>
    </row>
    <row r="161" spans="15:29" hidden="1">
      <c r="AA161" s="21"/>
      <c r="AC161" s="100"/>
    </row>
    <row r="162" spans="15:29" hidden="1">
      <c r="AA162" s="123"/>
      <c r="AC162" s="291"/>
    </row>
    <row r="163" spans="15:29" hidden="1">
      <c r="AA163" s="45"/>
      <c r="AC163" s="268"/>
    </row>
    <row r="164" spans="15:29">
      <c r="O164" s="308"/>
      <c r="X164" s="88" t="s">
        <v>259</v>
      </c>
      <c r="Y164" s="20">
        <v>17</v>
      </c>
      <c r="AA164" s="100">
        <f>AA156/17</f>
        <v>294200.53078597906</v>
      </c>
      <c r="AC164" s="100"/>
    </row>
    <row r="165" spans="15:29">
      <c r="X165" s="88" t="s">
        <v>260</v>
      </c>
      <c r="Y165" s="20">
        <v>12</v>
      </c>
      <c r="AA165" s="313">
        <f>AA164/Y165</f>
        <v>24516.710898831589</v>
      </c>
    </row>
  </sheetData>
  <customSheetViews>
    <customSheetView guid="{E19D3675-E478-4A54-8E7A-94A199F67811}" fitToPage="1" hiddenRows="1">
      <pane xSplit="2" ySplit="3" topLeftCell="C118" activePane="bottomRight" state="frozen"/>
      <selection pane="bottomRight" activeCell="E130" sqref="E130"/>
      <pageMargins left="0.7" right="0.7" top="0.75" bottom="0.75" header="0.3" footer="0.3"/>
      <printOptions horizontalCentered="1" gridLines="1"/>
      <pageSetup paperSize="8" scale="26" orientation="landscape" r:id="rId1"/>
    </customSheetView>
    <customSheetView guid="{BFB0E08A-7D07-48F2-93C4-BE631A8642F6}" fitToPage="1" hiddenRows="1">
      <pane xSplit="2" ySplit="3" topLeftCell="C4" activePane="bottomRight" state="frozen"/>
      <selection pane="bottomRight" activeCell="B6" sqref="B6"/>
      <pageMargins left="0.7" right="0.7" top="0.75" bottom="0.75" header="0.3" footer="0.3"/>
      <printOptions horizontalCentered="1" gridLines="1"/>
      <pageSetup paperSize="8" scale="26" orientation="landscape" r:id="rId2"/>
    </customSheetView>
    <customSheetView guid="{D65E0E17-9A53-4B36-ADDE-FDFBD878E6A1}" hiddenColumns="1">
      <selection activeCell="M10" sqref="M10"/>
      <pageMargins left="0.7" right="0.7" top="0.75" bottom="0.75" header="0.3" footer="0.3"/>
    </customSheetView>
    <customSheetView guid="{F3E5B7E7-D3C6-4CDC-BAA7-D62F15A870E4}" hiddenColumns="1">
      <selection activeCell="M10" sqref="M10"/>
      <pageMargins left="0.7" right="0.7" top="0.75" bottom="0.75" header="0.3" footer="0.3"/>
    </customSheetView>
    <customSheetView guid="{879F34B1-DA85-44D2-99EE-74A633FB2C72}" fitToPage="1" hiddenRows="1">
      <pane xSplit="2" ySplit="3" topLeftCell="Q94" activePane="bottomRight" state="frozen"/>
      <selection pane="bottomRight" activeCell="AC132" sqref="AC132"/>
      <pageMargins left="0.7" right="0.7" top="0.75" bottom="0.75" header="0.3" footer="0.3"/>
      <printOptions horizontalCentered="1" gridLines="1"/>
      <pageSetup paperSize="8" scale="26" orientation="landscape" r:id="rId3"/>
    </customSheetView>
    <customSheetView guid="{02AA01BD-C75B-4B6E-A8E6-EEB6E90D29E4}" fitToPage="1" hiddenRows="1">
      <pane xSplit="2" ySplit="3" topLeftCell="F121" activePane="bottomRight" state="frozen"/>
      <selection pane="bottomRight" activeCell="K126" sqref="K126"/>
      <pageMargins left="0.7" right="0.7" top="0.75" bottom="0.75" header="0.3" footer="0.3"/>
      <printOptions horizontalCentered="1" gridLines="1"/>
      <pageSetup paperSize="8" scale="39" orientation="landscape" r:id="rId4"/>
    </customSheetView>
    <customSheetView guid="{209662B1-09B2-4060-A837-250CED7848ED}" fitToPage="1" hiddenRows="1">
      <pane xSplit="2" ySplit="3" topLeftCell="L37" activePane="bottomRight" state="frozen"/>
      <selection pane="bottomRight" activeCell="A67" sqref="A67"/>
      <pageMargins left="0.7" right="0.7" top="0.75" bottom="0.75" header="0.3" footer="0.3"/>
      <printOptions horizontalCentered="1" gridLines="1"/>
      <pageSetup paperSize="8" scale="26" orientation="landscape" r:id="rId5"/>
    </customSheetView>
    <customSheetView guid="{B2BB7590-1CD2-4457-858D-F8835B99F338}" fitToPage="1" hiddenRows="1">
      <pane xSplit="2" ySplit="3" topLeftCell="C31" activePane="bottomRight" state="frozen"/>
      <selection pane="bottomRight" activeCell="I38" sqref="I38"/>
      <pageMargins left="0.7" right="0.7" top="0.75" bottom="0.75" header="0.3" footer="0.3"/>
      <printOptions horizontalCentered="1" gridLines="1"/>
      <pageSetup paperSize="8" scale="39" orientation="landscape" r:id="rId6"/>
    </customSheetView>
    <customSheetView guid="{A879B074-133C-4DA1-A94D-0D1575EAAFB0}" topLeftCell="B109">
      <selection activeCell="C125" sqref="C125"/>
      <pageMargins left="0.7" right="0.7" top="0.75" bottom="0.75" header="0.3" footer="0.3"/>
      <pageSetup orientation="portrait" verticalDpi="0" r:id="rId7"/>
    </customSheetView>
    <customSheetView guid="{C4C974E7-2FCF-4C3A-A063-03001047949F}">
      <pane ySplit="3" topLeftCell="A107" activePane="bottomLeft" state="frozen"/>
      <selection pane="bottomLeft" activeCell="D122" sqref="D122"/>
      <pageMargins left="0.7" right="0.7" top="0.75" bottom="0.75" header="0.3" footer="0.3"/>
      <pageSetup paperSize="9" orientation="portrait" r:id="rId8"/>
    </customSheetView>
    <customSheetView guid="{A8167CC1-C909-4D11-B8D5-4313083C8125}" fitToPage="1" hiddenRows="1" hiddenColumns="1">
      <pane xSplit="2" ySplit="3" topLeftCell="C123" activePane="bottomRight" state="frozen"/>
      <selection pane="bottomRight" activeCell="I153" sqref="I153"/>
      <pageMargins left="0.7" right="0.7" top="0.46" bottom="0.51" header="0.3" footer="0.3"/>
      <printOptions horizontalCentered="1" gridLines="1"/>
      <pageSetup paperSize="8" scale="26" orientation="landscape" r:id="rId9"/>
    </customSheetView>
    <customSheetView guid="{AA4262F8-9AB3-4147-94E2-8DEF81F7E83C}" fitToPage="1" hiddenRows="1">
      <pane xSplit="2" ySplit="3" topLeftCell="C103" activePane="bottomRight" state="frozen"/>
      <selection pane="bottomRight" activeCell="G147" sqref="G147"/>
      <pageMargins left="0.7" right="0.7" top="0.75" bottom="0.75" header="0.3" footer="0.3"/>
      <printOptions horizontalCentered="1" gridLines="1"/>
      <pageSetup paperSize="8" scale="26" orientation="landscape" r:id="rId10"/>
    </customSheetView>
  </customSheetViews>
  <mergeCells count="15">
    <mergeCell ref="Y157:AC157"/>
    <mergeCell ref="AA2:AB2"/>
    <mergeCell ref="AC2:AD2"/>
    <mergeCell ref="Q2:R2"/>
    <mergeCell ref="S2:T2"/>
    <mergeCell ref="C2:D2"/>
    <mergeCell ref="E2:F2"/>
    <mergeCell ref="G2:H2"/>
    <mergeCell ref="I2:J2"/>
    <mergeCell ref="K2:L2"/>
    <mergeCell ref="M2:N2"/>
    <mergeCell ref="O2:P2"/>
    <mergeCell ref="U2:V2"/>
    <mergeCell ref="W2:X2"/>
    <mergeCell ref="Y2:Z2"/>
  </mergeCells>
  <printOptions horizontalCentered="1" gridLines="1"/>
  <pageMargins left="0" right="0" top="0.56000000000000005" bottom="0.42" header="0.3" footer="0.3"/>
  <pageSetup paperSize="8" scale="50" fitToHeight="2" orientation="landscape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69"/>
  <sheetViews>
    <sheetView zoomScale="85" zoomScaleNormal="85" workbookViewId="0">
      <pane xSplit="2" ySplit="4" topLeftCell="C45" activePane="bottomRight" state="frozen"/>
      <selection activeCell="AH9" sqref="AH9"/>
      <selection pane="topRight" activeCell="AH9" sqref="AH9"/>
      <selection pane="bottomLeft" activeCell="AH9" sqref="AH9"/>
      <selection pane="bottomRight" activeCell="C48" sqref="C48"/>
    </sheetView>
  </sheetViews>
  <sheetFormatPr defaultColWidth="9.140625" defaultRowHeight="15"/>
  <cols>
    <col min="1" max="1" width="6.42578125" style="84" bestFit="1" customWidth="1"/>
    <col min="2" max="2" width="38.42578125" style="84" bestFit="1" customWidth="1"/>
    <col min="3" max="3" width="14" style="100" bestFit="1" customWidth="1"/>
    <col min="4" max="4" width="9.85546875" style="84" bestFit="1" customWidth="1"/>
    <col min="5" max="5" width="13.28515625" style="100" bestFit="1" customWidth="1"/>
    <col min="6" max="6" width="9.85546875" style="84" bestFit="1" customWidth="1"/>
    <col min="7" max="7" width="13.28515625" style="100" bestFit="1" customWidth="1"/>
    <col min="8" max="8" width="7.85546875" style="84" bestFit="1" customWidth="1"/>
    <col min="9" max="9" width="14" style="100" bestFit="1" customWidth="1"/>
    <col min="10" max="10" width="7.5703125" style="84" customWidth="1"/>
    <col min="11" max="11" width="13.28515625" style="20" bestFit="1" customWidth="1"/>
    <col min="12" max="12" width="8.28515625" style="84" customWidth="1"/>
    <col min="13" max="13" width="13.28515625" style="20" bestFit="1" customWidth="1"/>
    <col min="14" max="14" width="8.140625" style="84" bestFit="1" customWidth="1"/>
    <col min="15" max="15" width="14" style="20" bestFit="1" customWidth="1"/>
    <col min="16" max="16" width="7.85546875" style="278" bestFit="1" customWidth="1"/>
    <col min="17" max="17" width="14" style="20" bestFit="1" customWidth="1"/>
    <col min="18" max="18" width="7.85546875" style="278" bestFit="1" customWidth="1"/>
    <col min="19" max="19" width="14" style="20" bestFit="1" customWidth="1"/>
    <col min="20" max="20" width="7.5703125" style="278" customWidth="1"/>
    <col min="21" max="21" width="14" style="100" bestFit="1" customWidth="1"/>
    <col min="22" max="22" width="7.7109375" style="278" bestFit="1" customWidth="1"/>
    <col min="23" max="23" width="14" style="100" bestFit="1" customWidth="1"/>
    <col min="24" max="24" width="7.140625" style="278" bestFit="1" customWidth="1"/>
    <col min="25" max="25" width="14" style="100" bestFit="1" customWidth="1"/>
    <col min="26" max="26" width="7.140625" style="278" bestFit="1" customWidth="1"/>
    <col min="27" max="27" width="14.28515625" style="84" bestFit="1" customWidth="1"/>
    <col min="28" max="28" width="7.85546875" style="278" bestFit="1" customWidth="1"/>
    <col min="29" max="29" width="12" style="84" bestFit="1" customWidth="1"/>
    <col min="30" max="30" width="7.85546875" style="278" bestFit="1" customWidth="1"/>
    <col min="31" max="31" width="14" style="84" customWidth="1"/>
    <col min="32" max="32" width="15.28515625" style="20" customWidth="1"/>
    <col min="33" max="33" width="9.140625" style="84" customWidth="1"/>
    <col min="34" max="34" width="13.28515625" style="84" customWidth="1"/>
    <col min="35" max="36" width="9.140625" style="84" customWidth="1"/>
    <col min="37" max="16384" width="9.140625" style="84"/>
  </cols>
  <sheetData>
    <row r="1" spans="1:34" s="132" customFormat="1">
      <c r="A1" s="337" t="s">
        <v>241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8"/>
      <c r="AE1" s="1"/>
      <c r="AF1" s="21"/>
      <c r="AG1" s="132" t="s">
        <v>202</v>
      </c>
    </row>
    <row r="2" spans="1:34" s="1" customFormat="1">
      <c r="A2" s="22"/>
      <c r="B2" s="22"/>
      <c r="C2" s="133" t="s">
        <v>64</v>
      </c>
      <c r="D2" s="134"/>
      <c r="E2" s="133" t="s">
        <v>65</v>
      </c>
      <c r="F2" s="134"/>
      <c r="G2" s="133" t="s">
        <v>81</v>
      </c>
      <c r="H2" s="134"/>
      <c r="I2" s="133" t="s">
        <v>82</v>
      </c>
      <c r="J2" s="134"/>
      <c r="K2" s="133" t="s">
        <v>83</v>
      </c>
      <c r="L2" s="134"/>
      <c r="M2" s="133" t="s">
        <v>84</v>
      </c>
      <c r="N2" s="302"/>
      <c r="O2" s="133" t="s">
        <v>85</v>
      </c>
      <c r="P2" s="134"/>
      <c r="Q2" s="133" t="s">
        <v>86</v>
      </c>
      <c r="R2" s="302"/>
      <c r="S2" s="302" t="s">
        <v>87</v>
      </c>
      <c r="T2" s="302"/>
      <c r="U2" s="133" t="s">
        <v>112</v>
      </c>
      <c r="V2" s="134"/>
      <c r="W2" s="133" t="s">
        <v>113</v>
      </c>
      <c r="X2" s="302"/>
      <c r="Y2" s="302" t="s">
        <v>114</v>
      </c>
      <c r="Z2" s="302"/>
      <c r="AA2" s="303" t="s">
        <v>109</v>
      </c>
      <c r="AB2" s="303"/>
      <c r="AC2" s="135" t="s">
        <v>110</v>
      </c>
      <c r="AD2" s="135"/>
      <c r="AE2" s="262"/>
      <c r="AF2" s="263"/>
    </row>
    <row r="3" spans="1:34" s="1" customFormat="1" ht="15.75" thickBot="1">
      <c r="A3" s="27"/>
      <c r="B3" s="136" t="s">
        <v>69</v>
      </c>
      <c r="C3" s="137" t="s">
        <v>95</v>
      </c>
      <c r="D3" s="138" t="s">
        <v>80</v>
      </c>
      <c r="E3" s="137" t="s">
        <v>95</v>
      </c>
      <c r="F3" s="138" t="s">
        <v>80</v>
      </c>
      <c r="G3" s="137" t="s">
        <v>95</v>
      </c>
      <c r="H3" s="138" t="s">
        <v>80</v>
      </c>
      <c r="I3" s="137" t="s">
        <v>95</v>
      </c>
      <c r="J3" s="138" t="s">
        <v>80</v>
      </c>
      <c r="K3" s="137" t="s">
        <v>95</v>
      </c>
      <c r="L3" s="138" t="s">
        <v>80</v>
      </c>
      <c r="M3" s="137" t="s">
        <v>95</v>
      </c>
      <c r="N3" s="138" t="s">
        <v>80</v>
      </c>
      <c r="O3" s="137" t="s">
        <v>95</v>
      </c>
      <c r="P3" s="139" t="s">
        <v>80</v>
      </c>
      <c r="Q3" s="137" t="s">
        <v>95</v>
      </c>
      <c r="R3" s="139" t="s">
        <v>80</v>
      </c>
      <c r="S3" s="137" t="s">
        <v>95</v>
      </c>
      <c r="T3" s="139" t="s">
        <v>80</v>
      </c>
      <c r="U3" s="137" t="s">
        <v>95</v>
      </c>
      <c r="V3" s="139" t="s">
        <v>80</v>
      </c>
      <c r="W3" s="137" t="s">
        <v>95</v>
      </c>
      <c r="X3" s="139" t="s">
        <v>80</v>
      </c>
      <c r="Y3" s="137" t="s">
        <v>95</v>
      </c>
      <c r="Z3" s="139" t="s">
        <v>80</v>
      </c>
      <c r="AA3" s="137" t="s">
        <v>95</v>
      </c>
      <c r="AB3" s="140" t="s">
        <v>80</v>
      </c>
      <c r="AC3" s="137" t="s">
        <v>95</v>
      </c>
      <c r="AD3" s="141" t="s">
        <v>80</v>
      </c>
      <c r="AF3" s="21"/>
    </row>
    <row r="4" spans="1:34" s="1" customFormat="1">
      <c r="B4" s="14"/>
      <c r="C4" s="41"/>
      <c r="D4" s="142"/>
      <c r="E4" s="143"/>
      <c r="F4" s="142"/>
      <c r="G4" s="41"/>
      <c r="H4" s="142"/>
      <c r="I4" s="41"/>
      <c r="J4" s="142"/>
      <c r="K4" s="16"/>
      <c r="L4" s="142"/>
      <c r="M4" s="16"/>
      <c r="N4" s="142"/>
      <c r="O4" s="16"/>
      <c r="P4" s="144"/>
      <c r="Q4" s="16"/>
      <c r="R4" s="144"/>
      <c r="S4" s="16"/>
      <c r="T4" s="144"/>
      <c r="U4" s="41"/>
      <c r="V4" s="144"/>
      <c r="W4" s="41"/>
      <c r="X4" s="144"/>
      <c r="Y4" s="41"/>
      <c r="Z4" s="144"/>
      <c r="AA4" s="58"/>
      <c r="AB4" s="145"/>
      <c r="AC4" s="146"/>
      <c r="AD4" s="147"/>
      <c r="AF4" s="21"/>
    </row>
    <row r="5" spans="1:34" s="5" customFormat="1">
      <c r="A5" s="6">
        <v>5004</v>
      </c>
      <c r="B5" s="327" t="s">
        <v>71</v>
      </c>
      <c r="C5" s="326"/>
      <c r="D5" s="159" t="e">
        <f>C5/C$5</f>
        <v>#DIV/0!</v>
      </c>
      <c r="E5" s="326"/>
      <c r="F5" s="159" t="e">
        <f>E5/E$5</f>
        <v>#DIV/0!</v>
      </c>
      <c r="G5" s="326"/>
      <c r="H5" s="159" t="e">
        <f>G5/G$5</f>
        <v>#DIV/0!</v>
      </c>
      <c r="I5" s="326"/>
      <c r="J5" s="159" t="e">
        <f>I5/I$5</f>
        <v>#DIV/0!</v>
      </c>
      <c r="K5" s="326"/>
      <c r="L5" s="159" t="e">
        <f>K5/K$5</f>
        <v>#DIV/0!</v>
      </c>
      <c r="M5" s="326"/>
      <c r="N5" s="159" t="e">
        <f>M5/M$5</f>
        <v>#DIV/0!</v>
      </c>
      <c r="O5" s="326"/>
      <c r="P5" s="159" t="e">
        <f>O5/O$5</f>
        <v>#DIV/0!</v>
      </c>
      <c r="Q5" s="326"/>
      <c r="R5" s="159" t="e">
        <f>Q5/Q$5</f>
        <v>#DIV/0!</v>
      </c>
      <c r="S5" s="326"/>
      <c r="T5" s="159" t="e">
        <f>S5/S$5</f>
        <v>#DIV/0!</v>
      </c>
      <c r="U5" s="326"/>
      <c r="V5" s="159" t="e">
        <f>U5/U$5</f>
        <v>#DIV/0!</v>
      </c>
      <c r="W5" s="326"/>
      <c r="X5" s="159" t="e">
        <f>W5/W$5</f>
        <v>#DIV/0!</v>
      </c>
      <c r="Y5" s="326"/>
      <c r="Z5" s="159" t="e">
        <f>Y5/Y$5</f>
        <v>#DIV/0!</v>
      </c>
      <c r="AA5" s="155">
        <f t="shared" ref="AA5:AA11" si="0">C5+E5+G5+I5+K5+M5+O5+Q5+S5+U5+W5+Y5</f>
        <v>0</v>
      </c>
      <c r="AB5" s="328">
        <v>0</v>
      </c>
      <c r="AC5" s="329">
        <f>AA5/12</f>
        <v>0</v>
      </c>
      <c r="AD5" s="328">
        <v>0</v>
      </c>
      <c r="AE5" s="41">
        <f>C5+E5+G5+I5+K5+M5+O5+Q5+S5+U5+W5+Y5</f>
        <v>0</v>
      </c>
      <c r="AF5" s="16">
        <f>AA5-AE5</f>
        <v>0</v>
      </c>
    </row>
    <row r="6" spans="1:34" s="1" customFormat="1">
      <c r="A6" s="1">
        <v>5005</v>
      </c>
      <c r="B6" s="14" t="s">
        <v>67</v>
      </c>
      <c r="C6" s="155"/>
      <c r="D6" s="156"/>
      <c r="E6" s="155"/>
      <c r="F6" s="156"/>
      <c r="G6" s="155"/>
      <c r="H6" s="159" t="e">
        <f>G6/G$5</f>
        <v>#DIV/0!</v>
      </c>
      <c r="I6" s="155"/>
      <c r="J6" s="159" t="e">
        <f>I6/I$5</f>
        <v>#DIV/0!</v>
      </c>
      <c r="K6" s="155"/>
      <c r="L6" s="159" t="e">
        <f>K6/K$5</f>
        <v>#DIV/0!</v>
      </c>
      <c r="M6" s="155"/>
      <c r="N6" s="159" t="e">
        <f>M6/M$5</f>
        <v>#DIV/0!</v>
      </c>
      <c r="O6" s="155"/>
      <c r="P6" s="159" t="e">
        <f>O6/O$5</f>
        <v>#DIV/0!</v>
      </c>
      <c r="Q6" s="155"/>
      <c r="R6" s="159" t="e">
        <f>Q6/Q$5</f>
        <v>#DIV/0!</v>
      </c>
      <c r="S6" s="155"/>
      <c r="T6" s="159" t="e">
        <f>S6/S$5</f>
        <v>#DIV/0!</v>
      </c>
      <c r="U6" s="155"/>
      <c r="V6" s="159" t="e">
        <f>U6/U$5</f>
        <v>#DIV/0!</v>
      </c>
      <c r="W6" s="155"/>
      <c r="X6" s="159" t="e">
        <f>W6/W$5</f>
        <v>#DIV/0!</v>
      </c>
      <c r="Y6" s="155"/>
      <c r="Z6" s="159" t="e">
        <f>Y6/Y$5</f>
        <v>#DIV/0!</v>
      </c>
      <c r="AA6" s="59">
        <f t="shared" si="0"/>
        <v>0</v>
      </c>
      <c r="AB6" s="159" t="e">
        <f>AA6/AA$5</f>
        <v>#DIV/0!</v>
      </c>
      <c r="AC6" s="160">
        <f t="shared" ref="AC6:AC69" si="1">AA6/12</f>
        <v>0</v>
      </c>
      <c r="AD6" s="159" t="e">
        <f>AC6/AC$5</f>
        <v>#DIV/0!</v>
      </c>
      <c r="AE6" s="44">
        <f t="shared" ref="AE6:AE69" si="2">C6+E6+G6+I6+K6+M6+O6+Q6+S6+U6+W6+Y6</f>
        <v>0</v>
      </c>
      <c r="AF6" s="21">
        <f t="shared" ref="AF6:AF69" si="3">AA6-AE6</f>
        <v>0</v>
      </c>
    </row>
    <row r="7" spans="1:34" s="1" customFormat="1">
      <c r="A7" s="11">
        <v>5051</v>
      </c>
      <c r="B7" s="161" t="s">
        <v>74</v>
      </c>
      <c r="C7" s="155"/>
      <c r="D7" s="159" t="e">
        <f>C7/C$5</f>
        <v>#DIV/0!</v>
      </c>
      <c r="E7" s="155"/>
      <c r="F7" s="159" t="e">
        <f>E7/E$5</f>
        <v>#DIV/0!</v>
      </c>
      <c r="G7" s="155"/>
      <c r="H7" s="159" t="e">
        <f t="shared" ref="H7:H11" si="4">G7/G$5</f>
        <v>#DIV/0!</v>
      </c>
      <c r="I7" s="155"/>
      <c r="J7" s="159" t="e">
        <f t="shared" ref="J7:J11" si="5">I7/I$5</f>
        <v>#DIV/0!</v>
      </c>
      <c r="K7" s="155"/>
      <c r="L7" s="159" t="e">
        <f t="shared" ref="L7:L11" si="6">K7/K$5</f>
        <v>#DIV/0!</v>
      </c>
      <c r="M7" s="155"/>
      <c r="N7" s="159" t="e">
        <f t="shared" ref="N7:T11" si="7">M7/M$5</f>
        <v>#DIV/0!</v>
      </c>
      <c r="O7" s="155"/>
      <c r="P7" s="159" t="e">
        <f t="shared" si="7"/>
        <v>#DIV/0!</v>
      </c>
      <c r="Q7" s="155"/>
      <c r="R7" s="159" t="e">
        <f t="shared" si="7"/>
        <v>#DIV/0!</v>
      </c>
      <c r="S7" s="155"/>
      <c r="T7" s="159" t="e">
        <f t="shared" si="7"/>
        <v>#DIV/0!</v>
      </c>
      <c r="U7" s="155"/>
      <c r="V7" s="159" t="e">
        <f t="shared" ref="V7:V11" si="8">U7/U$5</f>
        <v>#DIV/0!</v>
      </c>
      <c r="W7" s="155"/>
      <c r="X7" s="159" t="e">
        <f t="shared" ref="X7:X11" si="9">W7/W$5</f>
        <v>#DIV/0!</v>
      </c>
      <c r="Y7" s="155"/>
      <c r="Z7" s="159" t="e">
        <f t="shared" ref="Z7:Z11" si="10">Y7/Y$5</f>
        <v>#DIV/0!</v>
      </c>
      <c r="AA7" s="59">
        <f t="shared" si="0"/>
        <v>0</v>
      </c>
      <c r="AB7" s="159" t="e">
        <f t="shared" ref="AB7:AB11" si="11">AA7/AA$5</f>
        <v>#DIV/0!</v>
      </c>
      <c r="AC7" s="160">
        <f t="shared" si="1"/>
        <v>0</v>
      </c>
      <c r="AD7" s="159" t="e">
        <f t="shared" ref="AD7:AD11" si="12">AC7/AC$5</f>
        <v>#DIV/0!</v>
      </c>
      <c r="AE7" s="44">
        <f t="shared" si="2"/>
        <v>0</v>
      </c>
      <c r="AF7" s="21">
        <f t="shared" si="3"/>
        <v>0</v>
      </c>
    </row>
    <row r="8" spans="1:34" s="1" customFormat="1">
      <c r="A8" s="1">
        <v>5052</v>
      </c>
      <c r="B8" s="1" t="s">
        <v>90</v>
      </c>
      <c r="C8" s="19"/>
      <c r="D8" s="159" t="e">
        <f>C8/C$5</f>
        <v>#DIV/0!</v>
      </c>
      <c r="E8" s="19"/>
      <c r="F8" s="159" t="e">
        <f>E8/E$5</f>
        <v>#DIV/0!</v>
      </c>
      <c r="G8" s="19"/>
      <c r="H8" s="159" t="e">
        <f t="shared" si="4"/>
        <v>#DIV/0!</v>
      </c>
      <c r="I8" s="19"/>
      <c r="J8" s="159" t="e">
        <f t="shared" si="5"/>
        <v>#DIV/0!</v>
      </c>
      <c r="K8" s="19"/>
      <c r="L8" s="159" t="e">
        <f t="shared" si="6"/>
        <v>#DIV/0!</v>
      </c>
      <c r="M8" s="19"/>
      <c r="N8" s="159" t="e">
        <f t="shared" si="7"/>
        <v>#DIV/0!</v>
      </c>
      <c r="O8" s="19"/>
      <c r="P8" s="159" t="e">
        <f t="shared" si="7"/>
        <v>#DIV/0!</v>
      </c>
      <c r="Q8" s="19"/>
      <c r="R8" s="159" t="e">
        <f t="shared" si="7"/>
        <v>#DIV/0!</v>
      </c>
      <c r="S8" s="19"/>
      <c r="T8" s="159" t="e">
        <f t="shared" si="7"/>
        <v>#DIV/0!</v>
      </c>
      <c r="U8" s="19"/>
      <c r="V8" s="159" t="e">
        <f t="shared" si="8"/>
        <v>#DIV/0!</v>
      </c>
      <c r="W8" s="19"/>
      <c r="X8" s="159" t="e">
        <f t="shared" si="9"/>
        <v>#DIV/0!</v>
      </c>
      <c r="Y8" s="19"/>
      <c r="Z8" s="159" t="e">
        <f t="shared" si="10"/>
        <v>#DIV/0!</v>
      </c>
      <c r="AA8" s="59">
        <f t="shared" si="0"/>
        <v>0</v>
      </c>
      <c r="AB8" s="159" t="e">
        <f t="shared" si="11"/>
        <v>#DIV/0!</v>
      </c>
      <c r="AC8" s="160">
        <f t="shared" si="1"/>
        <v>0</v>
      </c>
      <c r="AD8" s="159" t="e">
        <f t="shared" si="12"/>
        <v>#DIV/0!</v>
      </c>
      <c r="AE8" s="44">
        <f t="shared" si="2"/>
        <v>0</v>
      </c>
      <c r="AF8" s="21">
        <f t="shared" si="3"/>
        <v>0</v>
      </c>
    </row>
    <row r="9" spans="1:34" s="1" customFormat="1">
      <c r="A9" s="1">
        <v>5101</v>
      </c>
      <c r="B9" s="14" t="s">
        <v>46</v>
      </c>
      <c r="C9" s="124"/>
      <c r="D9" s="159" t="e">
        <f>C9/C$5</f>
        <v>#DIV/0!</v>
      </c>
      <c r="E9" s="124"/>
      <c r="F9" s="28" t="e">
        <f t="shared" ref="F9" si="13">E9/E$5</f>
        <v>#DIV/0!</v>
      </c>
      <c r="G9" s="124"/>
      <c r="H9" s="159" t="e">
        <f t="shared" ref="H9" si="14">G9/G$5</f>
        <v>#DIV/0!</v>
      </c>
      <c r="I9" s="124"/>
      <c r="J9" s="159" t="e">
        <f t="shared" ref="J9" si="15">I9/I$5</f>
        <v>#DIV/0!</v>
      </c>
      <c r="K9" s="124"/>
      <c r="L9" s="28" t="e">
        <f t="shared" si="6"/>
        <v>#DIV/0!</v>
      </c>
      <c r="M9" s="124"/>
      <c r="N9" s="28" t="e">
        <f t="shared" si="7"/>
        <v>#DIV/0!</v>
      </c>
      <c r="O9" s="124"/>
      <c r="P9" s="28" t="e">
        <f t="shared" si="7"/>
        <v>#DIV/0!</v>
      </c>
      <c r="Q9" s="124"/>
      <c r="R9" s="28" t="e">
        <f t="shared" si="7"/>
        <v>#DIV/0!</v>
      </c>
      <c r="S9" s="124"/>
      <c r="T9" s="159" t="e">
        <f t="shared" si="7"/>
        <v>#DIV/0!</v>
      </c>
      <c r="U9" s="124"/>
      <c r="V9" s="159" t="e">
        <f t="shared" si="8"/>
        <v>#DIV/0!</v>
      </c>
      <c r="W9" s="124"/>
      <c r="X9" s="159" t="e">
        <f t="shared" si="9"/>
        <v>#DIV/0!</v>
      </c>
      <c r="Y9" s="124"/>
      <c r="Z9" s="159" t="e">
        <f t="shared" si="10"/>
        <v>#DIV/0!</v>
      </c>
      <c r="AA9" s="305">
        <f>C9+E9+G9+I9+K9+M9+O9+Q9+S9+U9+W9+Y9</f>
        <v>0</v>
      </c>
      <c r="AB9" s="159" t="e">
        <f t="shared" si="11"/>
        <v>#DIV/0!</v>
      </c>
      <c r="AC9" s="160">
        <f t="shared" si="1"/>
        <v>0</v>
      </c>
      <c r="AD9" s="159" t="e">
        <f t="shared" si="12"/>
        <v>#DIV/0!</v>
      </c>
      <c r="AE9" s="44">
        <f>C9+E9+G9+I9+K9+M9+O9+Q9+S9+U9+W9+Y9</f>
        <v>0</v>
      </c>
      <c r="AF9" s="21">
        <f t="shared" si="3"/>
        <v>0</v>
      </c>
    </row>
    <row r="10" spans="1:34" s="1" customFormat="1">
      <c r="A10" s="1">
        <v>5102</v>
      </c>
      <c r="B10" s="1" t="s">
        <v>159</v>
      </c>
      <c r="C10" s="19"/>
      <c r="D10" s="28" t="e">
        <f t="shared" ref="D10:D11" si="16">C10/C$5</f>
        <v>#DIV/0!</v>
      </c>
      <c r="E10" s="19"/>
      <c r="F10" s="28" t="e">
        <f t="shared" ref="F10:F11" si="17">E10/E$5</f>
        <v>#DIV/0!</v>
      </c>
      <c r="G10" s="19"/>
      <c r="H10" s="159" t="e">
        <f t="shared" si="4"/>
        <v>#DIV/0!</v>
      </c>
      <c r="I10" s="19"/>
      <c r="J10" s="159" t="e">
        <f t="shared" si="5"/>
        <v>#DIV/0!</v>
      </c>
      <c r="K10" s="19"/>
      <c r="L10" s="159" t="e">
        <f t="shared" si="6"/>
        <v>#DIV/0!</v>
      </c>
      <c r="M10" s="19"/>
      <c r="N10" s="159" t="e">
        <f t="shared" si="7"/>
        <v>#DIV/0!</v>
      </c>
      <c r="O10" s="19"/>
      <c r="P10" s="159" t="e">
        <f t="shared" si="7"/>
        <v>#DIV/0!</v>
      </c>
      <c r="Q10" s="19"/>
      <c r="R10" s="159" t="e">
        <f t="shared" si="7"/>
        <v>#DIV/0!</v>
      </c>
      <c r="S10" s="19"/>
      <c r="T10" s="159" t="e">
        <f t="shared" si="7"/>
        <v>#DIV/0!</v>
      </c>
      <c r="U10" s="19"/>
      <c r="V10" s="159" t="e">
        <f t="shared" si="8"/>
        <v>#DIV/0!</v>
      </c>
      <c r="W10" s="19"/>
      <c r="X10" s="159" t="e">
        <f t="shared" si="9"/>
        <v>#DIV/0!</v>
      </c>
      <c r="Y10" s="19"/>
      <c r="Z10" s="159" t="e">
        <f t="shared" si="10"/>
        <v>#DIV/0!</v>
      </c>
      <c r="AA10" s="59">
        <f t="shared" si="0"/>
        <v>0</v>
      </c>
      <c r="AB10" s="159" t="e">
        <f t="shared" si="11"/>
        <v>#DIV/0!</v>
      </c>
      <c r="AC10" s="160">
        <f t="shared" si="1"/>
        <v>0</v>
      </c>
      <c r="AD10" s="159" t="e">
        <f t="shared" si="12"/>
        <v>#DIV/0!</v>
      </c>
      <c r="AE10" s="44">
        <f t="shared" si="2"/>
        <v>0</v>
      </c>
      <c r="AF10" s="21">
        <f t="shared" si="3"/>
        <v>0</v>
      </c>
    </row>
    <row r="11" spans="1:34" s="1" customFormat="1">
      <c r="A11" s="1">
        <v>5103</v>
      </c>
      <c r="B11" s="1" t="s">
        <v>63</v>
      </c>
      <c r="C11" s="16"/>
      <c r="D11" s="28" t="e">
        <f t="shared" si="16"/>
        <v>#DIV/0!</v>
      </c>
      <c r="E11" s="16"/>
      <c r="F11" s="28" t="e">
        <f t="shared" si="17"/>
        <v>#DIV/0!</v>
      </c>
      <c r="G11" s="16"/>
      <c r="H11" s="159" t="e">
        <f t="shared" si="4"/>
        <v>#DIV/0!</v>
      </c>
      <c r="I11" s="16"/>
      <c r="J11" s="159" t="e">
        <f t="shared" si="5"/>
        <v>#DIV/0!</v>
      </c>
      <c r="K11" s="16"/>
      <c r="L11" s="159" t="e">
        <f t="shared" si="6"/>
        <v>#DIV/0!</v>
      </c>
      <c r="M11" s="16"/>
      <c r="N11" s="159" t="e">
        <f t="shared" si="7"/>
        <v>#DIV/0!</v>
      </c>
      <c r="O11" s="16"/>
      <c r="P11" s="159" t="e">
        <f t="shared" si="7"/>
        <v>#DIV/0!</v>
      </c>
      <c r="Q11" s="16"/>
      <c r="R11" s="159" t="e">
        <f t="shared" si="7"/>
        <v>#DIV/0!</v>
      </c>
      <c r="S11" s="16"/>
      <c r="T11" s="159" t="e">
        <f t="shared" si="7"/>
        <v>#DIV/0!</v>
      </c>
      <c r="U11" s="16"/>
      <c r="V11" s="159" t="e">
        <f t="shared" si="8"/>
        <v>#DIV/0!</v>
      </c>
      <c r="W11" s="16"/>
      <c r="X11" s="159" t="e">
        <f t="shared" si="9"/>
        <v>#DIV/0!</v>
      </c>
      <c r="Y11" s="16"/>
      <c r="Z11" s="159" t="e">
        <f t="shared" si="10"/>
        <v>#DIV/0!</v>
      </c>
      <c r="AA11" s="59">
        <f t="shared" si="0"/>
        <v>0</v>
      </c>
      <c r="AB11" s="159" t="e">
        <f t="shared" si="11"/>
        <v>#DIV/0!</v>
      </c>
      <c r="AC11" s="160">
        <f t="shared" si="1"/>
        <v>0</v>
      </c>
      <c r="AD11" s="159" t="e">
        <f t="shared" si="12"/>
        <v>#DIV/0!</v>
      </c>
      <c r="AE11" s="44">
        <f t="shared" si="2"/>
        <v>0</v>
      </c>
      <c r="AF11" s="21">
        <f t="shared" si="3"/>
        <v>0</v>
      </c>
    </row>
    <row r="12" spans="1:34" s="1" customFormat="1" ht="15.75" thickBot="1">
      <c r="A12" s="164">
        <v>5149</v>
      </c>
      <c r="B12" s="165" t="s">
        <v>66</v>
      </c>
      <c r="C12" s="166">
        <f>C5+C6-C7-C8-C9-C10+C11</f>
        <v>0</v>
      </c>
      <c r="D12" s="167">
        <v>1</v>
      </c>
      <c r="E12" s="166">
        <f>E5+E6-E7-E8-E9-E10+E11</f>
        <v>0</v>
      </c>
      <c r="F12" s="167">
        <v>1</v>
      </c>
      <c r="G12" s="166">
        <f>G5+G6-G7-G8-G9-G10+G11</f>
        <v>0</v>
      </c>
      <c r="H12" s="167">
        <v>1</v>
      </c>
      <c r="I12" s="166">
        <f>I5+I6-I7-I8-I9-I10+I11</f>
        <v>0</v>
      </c>
      <c r="J12" s="167">
        <v>1</v>
      </c>
      <c r="K12" s="166">
        <f>K5+K6-K7-K8-K9-K10+K11</f>
        <v>0</v>
      </c>
      <c r="L12" s="167">
        <v>1</v>
      </c>
      <c r="M12" s="166">
        <f>M5+M6-M7-M8-M9-M10+M11</f>
        <v>0</v>
      </c>
      <c r="N12" s="167">
        <v>1</v>
      </c>
      <c r="O12" s="166">
        <f>O5+O6-O7-O8-O9-O10+O11</f>
        <v>0</v>
      </c>
      <c r="P12" s="167">
        <v>1</v>
      </c>
      <c r="Q12" s="166">
        <f>Q5+Q6-Q7-Q8-Q9-Q10+Q11</f>
        <v>0</v>
      </c>
      <c r="R12" s="167">
        <v>1</v>
      </c>
      <c r="S12" s="166">
        <f>S5+S6-S7-S8-S9-S10+S11</f>
        <v>0</v>
      </c>
      <c r="T12" s="167">
        <v>1</v>
      </c>
      <c r="U12" s="166">
        <f>U5+U6-U7-U8-U9-U10+U11</f>
        <v>0</v>
      </c>
      <c r="V12" s="167">
        <v>1</v>
      </c>
      <c r="W12" s="166">
        <f>W5+W6-W7-W8-W9-W10+W11</f>
        <v>0</v>
      </c>
      <c r="X12" s="167">
        <v>1</v>
      </c>
      <c r="Y12" s="166">
        <f>Y5+Y6-Y7-Y8-Y9-Y10+Y11</f>
        <v>0</v>
      </c>
      <c r="Z12" s="167">
        <v>1</v>
      </c>
      <c r="AA12" s="23">
        <f>AA5+AA6-AA7-AA8-AA9-AA10+AA11</f>
        <v>0</v>
      </c>
      <c r="AB12" s="167">
        <v>1</v>
      </c>
      <c r="AC12" s="23">
        <f t="shared" si="1"/>
        <v>0</v>
      </c>
      <c r="AD12" s="167">
        <v>1</v>
      </c>
      <c r="AE12" s="44">
        <f t="shared" si="2"/>
        <v>0</v>
      </c>
      <c r="AF12" s="21">
        <f t="shared" si="3"/>
        <v>0</v>
      </c>
    </row>
    <row r="13" spans="1:34" s="1" customFormat="1" ht="15.75" thickTop="1">
      <c r="A13" s="1">
        <v>5151</v>
      </c>
      <c r="B13" s="14" t="s">
        <v>47</v>
      </c>
      <c r="C13" s="158"/>
      <c r="D13" s="156"/>
      <c r="E13" s="158"/>
      <c r="F13" s="156"/>
      <c r="G13" s="158"/>
      <c r="H13" s="156"/>
      <c r="I13" s="158"/>
      <c r="J13" s="156"/>
      <c r="K13" s="158"/>
      <c r="L13" s="156"/>
      <c r="M13" s="158"/>
      <c r="N13" s="156"/>
      <c r="O13" s="158"/>
      <c r="P13" s="156"/>
      <c r="Q13" s="158"/>
      <c r="R13" s="156"/>
      <c r="S13" s="158"/>
      <c r="T13" s="156"/>
      <c r="U13" s="158"/>
      <c r="V13" s="156"/>
      <c r="W13" s="158"/>
      <c r="X13" s="156"/>
      <c r="Y13" s="158"/>
      <c r="Z13" s="156"/>
      <c r="AA13" s="59">
        <f>C13+E13+G13+I13+K13+M13+O13+Q13+S13+U13+W13+Y13</f>
        <v>0</v>
      </c>
      <c r="AB13" s="156"/>
      <c r="AC13" s="160">
        <f t="shared" si="1"/>
        <v>0</v>
      </c>
      <c r="AD13" s="156"/>
      <c r="AE13" s="44">
        <f t="shared" si="2"/>
        <v>0</v>
      </c>
      <c r="AF13" s="21">
        <f t="shared" si="3"/>
        <v>0</v>
      </c>
    </row>
    <row r="14" spans="1:34" s="1" customFormat="1">
      <c r="A14" s="1">
        <v>5152</v>
      </c>
      <c r="B14" s="14" t="s">
        <v>48</v>
      </c>
      <c r="C14" s="158"/>
      <c r="D14" s="156"/>
      <c r="E14" s="158"/>
      <c r="F14" s="156"/>
      <c r="G14" s="158"/>
      <c r="H14" s="156"/>
      <c r="I14" s="158"/>
      <c r="J14" s="156"/>
      <c r="K14" s="158"/>
      <c r="L14" s="156"/>
      <c r="M14" s="158"/>
      <c r="N14" s="156"/>
      <c r="O14" s="158"/>
      <c r="P14" s="156"/>
      <c r="Q14" s="158"/>
      <c r="R14" s="156"/>
      <c r="S14" s="158"/>
      <c r="T14" s="156"/>
      <c r="U14" s="158"/>
      <c r="V14" s="156"/>
      <c r="W14" s="158"/>
      <c r="X14" s="156"/>
      <c r="Y14" s="158"/>
      <c r="Z14" s="156"/>
      <c r="AA14" s="59">
        <f>C14+E14+G14+I14+K14+M14+O14+Q14+S14+U14+W14+Y14</f>
        <v>0</v>
      </c>
      <c r="AB14" s="156"/>
      <c r="AC14" s="160">
        <f t="shared" si="1"/>
        <v>0</v>
      </c>
      <c r="AD14" s="156"/>
      <c r="AE14" s="44">
        <f t="shared" si="2"/>
        <v>0</v>
      </c>
      <c r="AF14" s="21">
        <f t="shared" si="3"/>
        <v>0</v>
      </c>
    </row>
    <row r="15" spans="1:34" s="1" customFormat="1">
      <c r="A15" s="169">
        <v>5198</v>
      </c>
      <c r="B15" s="170" t="s">
        <v>96</v>
      </c>
      <c r="C15" s="171">
        <f>C13+C14</f>
        <v>0</v>
      </c>
      <c r="D15" s="172"/>
      <c r="E15" s="171">
        <f>E13+E14</f>
        <v>0</v>
      </c>
      <c r="F15" s="172"/>
      <c r="G15" s="171">
        <f>G13+G14</f>
        <v>0</v>
      </c>
      <c r="H15" s="172"/>
      <c r="I15" s="171">
        <f>I13+I14</f>
        <v>0</v>
      </c>
      <c r="J15" s="172"/>
      <c r="K15" s="171">
        <f>K13+K14</f>
        <v>0</v>
      </c>
      <c r="L15" s="172"/>
      <c r="M15" s="171">
        <f>M13+M14</f>
        <v>0</v>
      </c>
      <c r="N15" s="172"/>
      <c r="O15" s="171">
        <f>O13+O14</f>
        <v>0</v>
      </c>
      <c r="P15" s="172"/>
      <c r="Q15" s="171">
        <f>Q13+Q14</f>
        <v>0</v>
      </c>
      <c r="R15" s="172"/>
      <c r="S15" s="171">
        <f>S13+S14</f>
        <v>0</v>
      </c>
      <c r="T15" s="172"/>
      <c r="U15" s="171">
        <f>U13+U14</f>
        <v>0</v>
      </c>
      <c r="V15" s="172"/>
      <c r="W15" s="171">
        <f>W13+W14</f>
        <v>0</v>
      </c>
      <c r="X15" s="172"/>
      <c r="Y15" s="171">
        <f>Y13+Y14</f>
        <v>0</v>
      </c>
      <c r="Z15" s="172"/>
      <c r="AA15" s="175">
        <f>AA13+AA14</f>
        <v>0</v>
      </c>
      <c r="AB15" s="172"/>
      <c r="AC15" s="175">
        <f t="shared" si="1"/>
        <v>0</v>
      </c>
      <c r="AD15" s="172"/>
      <c r="AE15" s="44">
        <f t="shared" si="2"/>
        <v>0</v>
      </c>
      <c r="AF15" s="21">
        <f t="shared" si="3"/>
        <v>0</v>
      </c>
    </row>
    <row r="16" spans="1:34" s="1" customFormat="1" ht="15.75" thickBot="1">
      <c r="A16" s="176">
        <v>5199</v>
      </c>
      <c r="B16" s="177" t="s">
        <v>70</v>
      </c>
      <c r="C16" s="42">
        <f>C12+C15</f>
        <v>0</v>
      </c>
      <c r="D16" s="178" t="e">
        <f>C16/C12</f>
        <v>#DIV/0!</v>
      </c>
      <c r="E16" s="42">
        <f>E12+E15</f>
        <v>0</v>
      </c>
      <c r="F16" s="178" t="e">
        <f>E16/E12</f>
        <v>#DIV/0!</v>
      </c>
      <c r="G16" s="42">
        <f>G12+G15</f>
        <v>0</v>
      </c>
      <c r="H16" s="178" t="e">
        <f>G16/G12</f>
        <v>#DIV/0!</v>
      </c>
      <c r="I16" s="42">
        <f>I12+I15</f>
        <v>0</v>
      </c>
      <c r="J16" s="178" t="e">
        <f>I16/I12</f>
        <v>#DIV/0!</v>
      </c>
      <c r="K16" s="42">
        <f>K12+K15</f>
        <v>0</v>
      </c>
      <c r="L16" s="178" t="e">
        <f>K16/K12</f>
        <v>#DIV/0!</v>
      </c>
      <c r="M16" s="42">
        <f>M12+M15</f>
        <v>0</v>
      </c>
      <c r="N16" s="178" t="e">
        <f>M16/M12</f>
        <v>#DIV/0!</v>
      </c>
      <c r="O16" s="42">
        <f>O12+O15</f>
        <v>0</v>
      </c>
      <c r="P16" s="178" t="e">
        <f>O16/O12</f>
        <v>#DIV/0!</v>
      </c>
      <c r="Q16" s="42">
        <f>Q12+Q15</f>
        <v>0</v>
      </c>
      <c r="R16" s="178" t="e">
        <f>Q16/Q12</f>
        <v>#DIV/0!</v>
      </c>
      <c r="S16" s="42">
        <f>S12+S15</f>
        <v>0</v>
      </c>
      <c r="T16" s="178" t="e">
        <f>S16/S12</f>
        <v>#DIV/0!</v>
      </c>
      <c r="U16" s="42">
        <f>U12+U15</f>
        <v>0</v>
      </c>
      <c r="V16" s="178" t="e">
        <f>U16/U12</f>
        <v>#DIV/0!</v>
      </c>
      <c r="W16" s="42">
        <f>W12+W15</f>
        <v>0</v>
      </c>
      <c r="X16" s="178" t="e">
        <f>W16/W12</f>
        <v>#DIV/0!</v>
      </c>
      <c r="Y16" s="42">
        <f>Y12+Y15</f>
        <v>0</v>
      </c>
      <c r="Z16" s="178" t="e">
        <f>Y16/Y12</f>
        <v>#DIV/0!</v>
      </c>
      <c r="AA16" s="180">
        <f>AA12+AA15</f>
        <v>0</v>
      </c>
      <c r="AB16" s="178" t="e">
        <f>AA16/AA12</f>
        <v>#DIV/0!</v>
      </c>
      <c r="AC16" s="181">
        <f t="shared" si="1"/>
        <v>0</v>
      </c>
      <c r="AD16" s="178" t="e">
        <f>AC16/AC12</f>
        <v>#DIV/0!</v>
      </c>
      <c r="AE16" s="44">
        <f t="shared" si="2"/>
        <v>0</v>
      </c>
      <c r="AF16" s="21">
        <f t="shared" si="3"/>
        <v>0</v>
      </c>
      <c r="AH16" s="21" t="s">
        <v>211</v>
      </c>
    </row>
    <row r="17" spans="1:34" s="1" customFormat="1" ht="15.75" thickTop="1">
      <c r="A17" s="10">
        <v>5502</v>
      </c>
      <c r="B17" s="142" t="s">
        <v>49</v>
      </c>
      <c r="C17" s="182">
        <f>C12*52.69%</f>
        <v>0</v>
      </c>
      <c r="D17" s="28" t="e">
        <f>C17/C12</f>
        <v>#DIV/0!</v>
      </c>
      <c r="E17" s="182">
        <f>E12*52.69%</f>
        <v>0</v>
      </c>
      <c r="F17" s="28" t="e">
        <f>E17/E12</f>
        <v>#DIV/0!</v>
      </c>
      <c r="G17" s="182">
        <f>G12*52.69%</f>
        <v>0</v>
      </c>
      <c r="H17" s="28" t="e">
        <f>G17/G12</f>
        <v>#DIV/0!</v>
      </c>
      <c r="I17" s="182">
        <f>I12*52.69%</f>
        <v>0</v>
      </c>
      <c r="J17" s="28" t="e">
        <f>I17/I12</f>
        <v>#DIV/0!</v>
      </c>
      <c r="K17" s="182">
        <f>K12*52.69%</f>
        <v>0</v>
      </c>
      <c r="L17" s="28" t="e">
        <f>K17/K12</f>
        <v>#DIV/0!</v>
      </c>
      <c r="M17" s="182">
        <f>M12*52.69%</f>
        <v>0</v>
      </c>
      <c r="N17" s="28" t="e">
        <f>M17/M12</f>
        <v>#DIV/0!</v>
      </c>
      <c r="O17" s="182">
        <f>O12*52.69%</f>
        <v>0</v>
      </c>
      <c r="P17" s="28" t="e">
        <f>O17/O12</f>
        <v>#DIV/0!</v>
      </c>
      <c r="Q17" s="182">
        <f>Q12*52.69%</f>
        <v>0</v>
      </c>
      <c r="R17" s="28" t="e">
        <f>Q17/Q12</f>
        <v>#DIV/0!</v>
      </c>
      <c r="S17" s="182">
        <f>S12*52.69%</f>
        <v>0</v>
      </c>
      <c r="T17" s="28" t="e">
        <f>S17/S12</f>
        <v>#DIV/0!</v>
      </c>
      <c r="U17" s="182">
        <f>U12*52.69%</f>
        <v>0</v>
      </c>
      <c r="V17" s="28" t="e">
        <f>U17/U12</f>
        <v>#DIV/0!</v>
      </c>
      <c r="W17" s="182">
        <f>W12*52.69%</f>
        <v>0</v>
      </c>
      <c r="X17" s="28" t="e">
        <f>W17/W12</f>
        <v>#DIV/0!</v>
      </c>
      <c r="Y17" s="182">
        <f>Y12*52.69%</f>
        <v>0</v>
      </c>
      <c r="Z17" s="28" t="e">
        <f>Y17/Y12</f>
        <v>#DIV/0!</v>
      </c>
      <c r="AA17" s="59">
        <f>C17+E17+G17+I17+K17+M17+O17+Q17+S17+U17+W17+Y17</f>
        <v>0</v>
      </c>
      <c r="AB17" s="28" t="e">
        <f>AA17/AA12</f>
        <v>#DIV/0!</v>
      </c>
      <c r="AC17" s="160">
        <f t="shared" si="1"/>
        <v>0</v>
      </c>
      <c r="AD17" s="28" t="e">
        <f>AC17/AC12</f>
        <v>#DIV/0!</v>
      </c>
      <c r="AE17" s="44">
        <f t="shared" si="2"/>
        <v>0</v>
      </c>
      <c r="AF17" s="21">
        <f t="shared" si="3"/>
        <v>0</v>
      </c>
      <c r="AH17" s="44"/>
    </row>
    <row r="18" spans="1:34" s="1" customFormat="1">
      <c r="A18" s="3">
        <v>5503</v>
      </c>
      <c r="B18" s="184" t="s">
        <v>50</v>
      </c>
      <c r="C18" s="182"/>
      <c r="D18" s="49"/>
      <c r="E18" s="182"/>
      <c r="F18" s="49"/>
      <c r="G18" s="182"/>
      <c r="H18" s="49"/>
      <c r="I18" s="182"/>
      <c r="J18" s="49"/>
      <c r="K18" s="182"/>
      <c r="L18" s="49"/>
      <c r="M18" s="182"/>
      <c r="N18" s="49"/>
      <c r="O18" s="182"/>
      <c r="P18" s="49"/>
      <c r="Q18" s="182"/>
      <c r="R18" s="49"/>
      <c r="S18" s="182"/>
      <c r="T18" s="49"/>
      <c r="U18" s="182"/>
      <c r="V18" s="49"/>
      <c r="W18" s="182"/>
      <c r="X18" s="49"/>
      <c r="Y18" s="182"/>
      <c r="Z18" s="49"/>
      <c r="AA18" s="59">
        <f>C18+E18+G18+I18+K18+M18+O18+Q18+S18+U18+W18+Y18</f>
        <v>0</v>
      </c>
      <c r="AB18" s="49"/>
      <c r="AC18" s="160">
        <f t="shared" si="1"/>
        <v>0</v>
      </c>
      <c r="AD18" s="49"/>
      <c r="AE18" s="44">
        <f t="shared" si="2"/>
        <v>0</v>
      </c>
      <c r="AF18" s="21">
        <f t="shared" si="3"/>
        <v>0</v>
      </c>
    </row>
    <row r="19" spans="1:34" s="1" customFormat="1">
      <c r="A19" s="3">
        <v>5504</v>
      </c>
      <c r="B19" s="184" t="s">
        <v>51</v>
      </c>
      <c r="C19" s="182"/>
      <c r="D19" s="28" t="e">
        <f>C19/C12</f>
        <v>#DIV/0!</v>
      </c>
      <c r="E19" s="182"/>
      <c r="F19" s="28" t="e">
        <f>E19/E12</f>
        <v>#DIV/0!</v>
      </c>
      <c r="G19" s="182"/>
      <c r="H19" s="28" t="e">
        <f>G19/G12</f>
        <v>#DIV/0!</v>
      </c>
      <c r="I19" s="182"/>
      <c r="J19" s="28" t="e">
        <f>I19/I12</f>
        <v>#DIV/0!</v>
      </c>
      <c r="K19" s="182"/>
      <c r="L19" s="28" t="e">
        <f>K19/K12</f>
        <v>#DIV/0!</v>
      </c>
      <c r="M19" s="182"/>
      <c r="N19" s="28" t="e">
        <f>M19/M12</f>
        <v>#DIV/0!</v>
      </c>
      <c r="O19" s="182"/>
      <c r="P19" s="28"/>
      <c r="Q19" s="182"/>
      <c r="R19" s="28"/>
      <c r="S19" s="182"/>
      <c r="T19" s="28" t="e">
        <f>S19/S12</f>
        <v>#DIV/0!</v>
      </c>
      <c r="U19" s="182"/>
      <c r="V19" s="28" t="e">
        <f>U19/U12</f>
        <v>#DIV/0!</v>
      </c>
      <c r="W19" s="182"/>
      <c r="X19" s="28" t="e">
        <f>W19/W12</f>
        <v>#DIV/0!</v>
      </c>
      <c r="Y19" s="182"/>
      <c r="Z19" s="28" t="e">
        <f>Y19/Y12</f>
        <v>#DIV/0!</v>
      </c>
      <c r="AA19" s="59">
        <f>C19+E19+G19+I19+K19+M19+O19+Q19+S19+U19+W19+Y19</f>
        <v>0</v>
      </c>
      <c r="AB19" s="28" t="e">
        <f>AA19/AA12</f>
        <v>#DIV/0!</v>
      </c>
      <c r="AC19" s="160">
        <f t="shared" si="1"/>
        <v>0</v>
      </c>
      <c r="AD19" s="28" t="e">
        <f>AC19/AC12</f>
        <v>#DIV/0!</v>
      </c>
      <c r="AE19" s="44">
        <f t="shared" si="2"/>
        <v>0</v>
      </c>
      <c r="AF19" s="21">
        <f t="shared" si="3"/>
        <v>0</v>
      </c>
      <c r="AH19" s="44" t="s">
        <v>211</v>
      </c>
    </row>
    <row r="20" spans="1:34" s="1" customFormat="1">
      <c r="A20" s="3">
        <v>5505</v>
      </c>
      <c r="B20" s="184" t="s">
        <v>52</v>
      </c>
      <c r="C20" s="182"/>
      <c r="D20" s="49"/>
      <c r="E20" s="182"/>
      <c r="F20" s="49"/>
      <c r="G20" s="182"/>
      <c r="H20" s="49"/>
      <c r="I20" s="182"/>
      <c r="J20" s="49"/>
      <c r="K20" s="182"/>
      <c r="L20" s="49"/>
      <c r="M20" s="182"/>
      <c r="N20" s="49"/>
      <c r="O20" s="182"/>
      <c r="P20" s="49"/>
      <c r="Q20" s="182"/>
      <c r="R20" s="49"/>
      <c r="S20" s="182"/>
      <c r="T20" s="49"/>
      <c r="U20" s="182"/>
      <c r="V20" s="49"/>
      <c r="W20" s="182"/>
      <c r="X20" s="49"/>
      <c r="Y20" s="182"/>
      <c r="Z20" s="49"/>
      <c r="AA20" s="59">
        <f>C20+E20+G20+I20+K20+M20+O20+Q20+S20+U20+W20+Y20</f>
        <v>0</v>
      </c>
      <c r="AB20" s="49"/>
      <c r="AC20" s="160">
        <f t="shared" si="1"/>
        <v>0</v>
      </c>
      <c r="AD20" s="49"/>
      <c r="AE20" s="44">
        <f t="shared" si="2"/>
        <v>0</v>
      </c>
      <c r="AF20" s="21">
        <f t="shared" si="3"/>
        <v>0</v>
      </c>
    </row>
    <row r="21" spans="1:34" s="1" customFormat="1" ht="15.75" thickBot="1">
      <c r="A21" s="186">
        <v>5599</v>
      </c>
      <c r="B21" s="187" t="s">
        <v>97</v>
      </c>
      <c r="C21" s="168">
        <f>SUM(C17:C20)</f>
        <v>0</v>
      </c>
      <c r="D21" s="167" t="e">
        <f>C21/C12</f>
        <v>#DIV/0!</v>
      </c>
      <c r="E21" s="168">
        <f>SUM(E17:E20)</f>
        <v>0</v>
      </c>
      <c r="F21" s="167" t="e">
        <f>E21/E12</f>
        <v>#DIV/0!</v>
      </c>
      <c r="G21" s="168">
        <f>SUM(G17:G20)</f>
        <v>0</v>
      </c>
      <c r="H21" s="167" t="e">
        <f>G21/G12</f>
        <v>#DIV/0!</v>
      </c>
      <c r="I21" s="168">
        <f>SUM(I17:I20)</f>
        <v>0</v>
      </c>
      <c r="J21" s="167" t="e">
        <f>I21/I12</f>
        <v>#DIV/0!</v>
      </c>
      <c r="K21" s="168">
        <f>SUM(K17:K20)</f>
        <v>0</v>
      </c>
      <c r="L21" s="167" t="e">
        <f>K21/K12</f>
        <v>#DIV/0!</v>
      </c>
      <c r="M21" s="168">
        <f>SUM(M17:M20)</f>
        <v>0</v>
      </c>
      <c r="N21" s="167" t="e">
        <f>M21/M12</f>
        <v>#DIV/0!</v>
      </c>
      <c r="O21" s="168">
        <f>SUM(O17:O20)</f>
        <v>0</v>
      </c>
      <c r="P21" s="167" t="e">
        <f>O21/O12</f>
        <v>#DIV/0!</v>
      </c>
      <c r="Q21" s="168">
        <f>SUM(Q17:Q20)</f>
        <v>0</v>
      </c>
      <c r="R21" s="167" t="e">
        <f>Q21/Q12</f>
        <v>#DIV/0!</v>
      </c>
      <c r="S21" s="168">
        <f>SUM(S17:S20)</f>
        <v>0</v>
      </c>
      <c r="T21" s="167" t="e">
        <f>S21/S12</f>
        <v>#DIV/0!</v>
      </c>
      <c r="U21" s="168">
        <f>SUM(U17:U20)</f>
        <v>0</v>
      </c>
      <c r="V21" s="167" t="e">
        <f>U21/U12</f>
        <v>#DIV/0!</v>
      </c>
      <c r="W21" s="168">
        <f>SUM(W17:W20)</f>
        <v>0</v>
      </c>
      <c r="X21" s="167" t="e">
        <f>W21/W12</f>
        <v>#DIV/0!</v>
      </c>
      <c r="Y21" s="168">
        <f>SUM(Y17:Y20)</f>
        <v>0</v>
      </c>
      <c r="Z21" s="167" t="e">
        <f>Y21/Y12</f>
        <v>#DIV/0!</v>
      </c>
      <c r="AA21" s="189">
        <f>SUM(AA17:AA20)</f>
        <v>0</v>
      </c>
      <c r="AB21" s="167" t="e">
        <f>AA21/AA12</f>
        <v>#DIV/0!</v>
      </c>
      <c r="AC21" s="23">
        <f t="shared" si="1"/>
        <v>0</v>
      </c>
      <c r="AD21" s="167" t="e">
        <f>AC21/AC12</f>
        <v>#DIV/0!</v>
      </c>
      <c r="AE21" s="44">
        <f t="shared" si="2"/>
        <v>0</v>
      </c>
      <c r="AF21" s="21">
        <f t="shared" si="3"/>
        <v>0</v>
      </c>
    </row>
    <row r="22" spans="1:34" s="1" customFormat="1" ht="15.75" thickTop="1">
      <c r="A22" s="190">
        <v>5601</v>
      </c>
      <c r="B22" s="3" t="s">
        <v>53</v>
      </c>
      <c r="C22" s="16"/>
      <c r="D22" s="28" t="e">
        <f>C22/C12</f>
        <v>#DIV/0!</v>
      </c>
      <c r="E22" s="16"/>
      <c r="F22" s="28" t="e">
        <f>E22/E12</f>
        <v>#DIV/0!</v>
      </c>
      <c r="G22" s="16"/>
      <c r="H22" s="28" t="e">
        <f>G22/G12</f>
        <v>#DIV/0!</v>
      </c>
      <c r="I22" s="16"/>
      <c r="J22" s="28" t="e">
        <f>I22/I12</f>
        <v>#DIV/0!</v>
      </c>
      <c r="K22" s="16"/>
      <c r="L22" s="28" t="e">
        <f>K22/K12</f>
        <v>#DIV/0!</v>
      </c>
      <c r="M22" s="16"/>
      <c r="N22" s="28" t="e">
        <f>M22/M12</f>
        <v>#DIV/0!</v>
      </c>
      <c r="O22" s="16"/>
      <c r="P22" s="28"/>
      <c r="Q22" s="16"/>
      <c r="R22" s="28"/>
      <c r="S22" s="16"/>
      <c r="T22" s="28" t="e">
        <f>S22/S12</f>
        <v>#DIV/0!</v>
      </c>
      <c r="U22" s="16"/>
      <c r="V22" s="28" t="e">
        <f>U22/U12</f>
        <v>#DIV/0!</v>
      </c>
      <c r="W22" s="16"/>
      <c r="X22" s="28" t="e">
        <f>W22/W12</f>
        <v>#DIV/0!</v>
      </c>
      <c r="Y22" s="16"/>
      <c r="Z22" s="28" t="e">
        <f>Y22/Y12</f>
        <v>#DIV/0!</v>
      </c>
      <c r="AA22" s="59">
        <f t="shared" ref="AA22:AA34" si="18">C22+E22+G22+I22+K22+M22+O22+Q22+S22+U22+W22+Y22</f>
        <v>0</v>
      </c>
      <c r="AB22" s="28" t="e">
        <f>AA22/AA12</f>
        <v>#DIV/0!</v>
      </c>
      <c r="AC22" s="160">
        <f t="shared" si="1"/>
        <v>0</v>
      </c>
      <c r="AD22" s="28" t="e">
        <f>AC22/AC12</f>
        <v>#DIV/0!</v>
      </c>
      <c r="AE22" s="44">
        <f t="shared" si="2"/>
        <v>0</v>
      </c>
      <c r="AF22" s="21">
        <f t="shared" si="3"/>
        <v>0</v>
      </c>
    </row>
    <row r="23" spans="1:34" s="1" customFormat="1">
      <c r="A23" s="3">
        <v>5602</v>
      </c>
      <c r="B23" s="3" t="s">
        <v>54</v>
      </c>
      <c r="C23" s="16"/>
      <c r="D23" s="28" t="e">
        <f>C23/C12</f>
        <v>#DIV/0!</v>
      </c>
      <c r="E23" s="16"/>
      <c r="F23" s="28" t="e">
        <f>E23/E12</f>
        <v>#DIV/0!</v>
      </c>
      <c r="G23" s="16"/>
      <c r="H23" s="28" t="e">
        <f>G23/G12</f>
        <v>#DIV/0!</v>
      </c>
      <c r="I23" s="16"/>
      <c r="J23" s="28" t="e">
        <f>I23/I12</f>
        <v>#DIV/0!</v>
      </c>
      <c r="K23" s="16"/>
      <c r="L23" s="28" t="e">
        <f>K23/K12</f>
        <v>#DIV/0!</v>
      </c>
      <c r="M23" s="16"/>
      <c r="N23" s="28" t="e">
        <f>M23/M12</f>
        <v>#DIV/0!</v>
      </c>
      <c r="O23" s="16"/>
      <c r="P23" s="28"/>
      <c r="Q23" s="16"/>
      <c r="R23" s="28"/>
      <c r="S23" s="16"/>
      <c r="T23" s="28" t="e">
        <f>S23/S12</f>
        <v>#DIV/0!</v>
      </c>
      <c r="U23" s="16"/>
      <c r="V23" s="28" t="e">
        <f>U23/U12</f>
        <v>#DIV/0!</v>
      </c>
      <c r="W23" s="16"/>
      <c r="X23" s="28" t="e">
        <f>W23/W12</f>
        <v>#DIV/0!</v>
      </c>
      <c r="Y23" s="16"/>
      <c r="Z23" s="28" t="e">
        <f>Y23/Y12</f>
        <v>#DIV/0!</v>
      </c>
      <c r="AA23" s="59">
        <f t="shared" si="18"/>
        <v>0</v>
      </c>
      <c r="AB23" s="28" t="e">
        <f>AA23/AA12</f>
        <v>#DIV/0!</v>
      </c>
      <c r="AC23" s="160">
        <f t="shared" si="1"/>
        <v>0</v>
      </c>
      <c r="AD23" s="28" t="e">
        <f>AC23/AC12</f>
        <v>#DIV/0!</v>
      </c>
      <c r="AE23" s="44">
        <f t="shared" si="2"/>
        <v>0</v>
      </c>
      <c r="AF23" s="21">
        <f t="shared" si="3"/>
        <v>0</v>
      </c>
    </row>
    <row r="24" spans="1:34" s="1" customFormat="1">
      <c r="A24" s="3">
        <v>5603</v>
      </c>
      <c r="B24" s="3" t="s">
        <v>55</v>
      </c>
      <c r="C24" s="16"/>
      <c r="D24" s="28" t="e">
        <f>C24/C12</f>
        <v>#DIV/0!</v>
      </c>
      <c r="E24" s="16"/>
      <c r="F24" s="28" t="e">
        <f>E24/E12</f>
        <v>#DIV/0!</v>
      </c>
      <c r="G24" s="16"/>
      <c r="H24" s="28" t="e">
        <f>G24/G12</f>
        <v>#DIV/0!</v>
      </c>
      <c r="I24" s="16"/>
      <c r="J24" s="28" t="e">
        <f>I24/I12</f>
        <v>#DIV/0!</v>
      </c>
      <c r="K24" s="16"/>
      <c r="L24" s="28" t="e">
        <f>K24/K12</f>
        <v>#DIV/0!</v>
      </c>
      <c r="M24" s="16"/>
      <c r="N24" s="28" t="e">
        <f>M24/M12</f>
        <v>#DIV/0!</v>
      </c>
      <c r="O24" s="16"/>
      <c r="P24" s="28"/>
      <c r="Q24" s="16"/>
      <c r="R24" s="28"/>
      <c r="S24" s="16"/>
      <c r="T24" s="28" t="e">
        <f>S24/S12</f>
        <v>#DIV/0!</v>
      </c>
      <c r="U24" s="16"/>
      <c r="V24" s="28" t="e">
        <f>U24/U12</f>
        <v>#DIV/0!</v>
      </c>
      <c r="W24" s="16"/>
      <c r="X24" s="28" t="e">
        <f>W24/W12</f>
        <v>#DIV/0!</v>
      </c>
      <c r="Y24" s="16"/>
      <c r="Z24" s="28" t="e">
        <f>Y24/Y12</f>
        <v>#DIV/0!</v>
      </c>
      <c r="AA24" s="59">
        <f t="shared" si="18"/>
        <v>0</v>
      </c>
      <c r="AB24" s="28" t="e">
        <f>AA24/AA12</f>
        <v>#DIV/0!</v>
      </c>
      <c r="AC24" s="160">
        <f t="shared" si="1"/>
        <v>0</v>
      </c>
      <c r="AD24" s="28" t="e">
        <f>AC24/AC12</f>
        <v>#DIV/0!</v>
      </c>
      <c r="AE24" s="44">
        <f t="shared" si="2"/>
        <v>0</v>
      </c>
      <c r="AF24" s="21">
        <f t="shared" si="3"/>
        <v>0</v>
      </c>
    </row>
    <row r="25" spans="1:34" s="1" customFormat="1">
      <c r="A25" s="3">
        <v>5604</v>
      </c>
      <c r="B25" s="3" t="s">
        <v>56</v>
      </c>
      <c r="C25" s="16"/>
      <c r="D25" s="28" t="e">
        <f>C25/C12</f>
        <v>#DIV/0!</v>
      </c>
      <c r="E25" s="16"/>
      <c r="F25" s="28" t="e">
        <f>E25/E12</f>
        <v>#DIV/0!</v>
      </c>
      <c r="G25" s="16"/>
      <c r="H25" s="28" t="e">
        <f>G25/G12</f>
        <v>#DIV/0!</v>
      </c>
      <c r="I25" s="16"/>
      <c r="J25" s="28" t="e">
        <f>I25/I12</f>
        <v>#DIV/0!</v>
      </c>
      <c r="K25" s="16"/>
      <c r="L25" s="28" t="e">
        <f>K25/K12</f>
        <v>#DIV/0!</v>
      </c>
      <c r="M25" s="16"/>
      <c r="N25" s="28" t="e">
        <f>M25/M12</f>
        <v>#DIV/0!</v>
      </c>
      <c r="O25" s="16"/>
      <c r="P25" s="28"/>
      <c r="Q25" s="16"/>
      <c r="R25" s="28"/>
      <c r="S25" s="16"/>
      <c r="T25" s="28" t="e">
        <f>S25/S12</f>
        <v>#DIV/0!</v>
      </c>
      <c r="U25" s="16"/>
      <c r="V25" s="28" t="e">
        <f>U25/U12</f>
        <v>#DIV/0!</v>
      </c>
      <c r="W25" s="16"/>
      <c r="X25" s="28" t="e">
        <f>W25/W12</f>
        <v>#DIV/0!</v>
      </c>
      <c r="Y25" s="16"/>
      <c r="Z25" s="28" t="e">
        <f>Y25/Y12</f>
        <v>#DIV/0!</v>
      </c>
      <c r="AA25" s="59">
        <f t="shared" si="18"/>
        <v>0</v>
      </c>
      <c r="AB25" s="28" t="e">
        <f>AA25/AA12</f>
        <v>#DIV/0!</v>
      </c>
      <c r="AC25" s="160">
        <f t="shared" si="1"/>
        <v>0</v>
      </c>
      <c r="AD25" s="28" t="e">
        <f>AC25/AC12</f>
        <v>#DIV/0!</v>
      </c>
      <c r="AE25" s="44">
        <f t="shared" si="2"/>
        <v>0</v>
      </c>
      <c r="AF25" s="21">
        <f t="shared" si="3"/>
        <v>0</v>
      </c>
    </row>
    <row r="26" spans="1:34" s="1" customFormat="1">
      <c r="A26" s="3">
        <v>5605</v>
      </c>
      <c r="B26" s="3" t="s">
        <v>14</v>
      </c>
      <c r="C26" s="16"/>
      <c r="D26" s="28" t="e">
        <f>C26/C12</f>
        <v>#DIV/0!</v>
      </c>
      <c r="E26" s="16"/>
      <c r="F26" s="28" t="e">
        <f>E26/E12</f>
        <v>#DIV/0!</v>
      </c>
      <c r="G26" s="16"/>
      <c r="H26" s="28" t="e">
        <f>G26/G12</f>
        <v>#DIV/0!</v>
      </c>
      <c r="I26" s="16"/>
      <c r="J26" s="28" t="e">
        <f>I26/I12</f>
        <v>#DIV/0!</v>
      </c>
      <c r="K26" s="16"/>
      <c r="L26" s="28" t="e">
        <f>K26/K12</f>
        <v>#DIV/0!</v>
      </c>
      <c r="M26" s="16"/>
      <c r="N26" s="28" t="e">
        <f>M26/M12</f>
        <v>#DIV/0!</v>
      </c>
      <c r="O26" s="16"/>
      <c r="P26" s="28"/>
      <c r="Q26" s="16"/>
      <c r="R26" s="28"/>
      <c r="S26" s="16"/>
      <c r="T26" s="28" t="e">
        <f>S26/S12</f>
        <v>#DIV/0!</v>
      </c>
      <c r="U26" s="16"/>
      <c r="V26" s="28" t="e">
        <f>U26/U12</f>
        <v>#DIV/0!</v>
      </c>
      <c r="W26" s="16"/>
      <c r="X26" s="28" t="e">
        <f>W26/W12</f>
        <v>#DIV/0!</v>
      </c>
      <c r="Y26" s="16"/>
      <c r="Z26" s="28" t="e">
        <f>Y26/Y12</f>
        <v>#DIV/0!</v>
      </c>
      <c r="AA26" s="59">
        <f t="shared" si="18"/>
        <v>0</v>
      </c>
      <c r="AB26" s="28" t="e">
        <f>AA26/AA12</f>
        <v>#DIV/0!</v>
      </c>
      <c r="AC26" s="160">
        <f t="shared" si="1"/>
        <v>0</v>
      </c>
      <c r="AD26" s="28" t="e">
        <f>AC26/AC12</f>
        <v>#DIV/0!</v>
      </c>
      <c r="AE26" s="44">
        <f t="shared" si="2"/>
        <v>0</v>
      </c>
      <c r="AF26" s="21">
        <f t="shared" si="3"/>
        <v>0</v>
      </c>
    </row>
    <row r="27" spans="1:34" s="1" customFormat="1">
      <c r="A27" s="3">
        <v>5606</v>
      </c>
      <c r="B27" s="3" t="s">
        <v>77</v>
      </c>
      <c r="C27" s="16"/>
      <c r="D27" s="28" t="e">
        <f>C27/C12</f>
        <v>#DIV/0!</v>
      </c>
      <c r="E27" s="16"/>
      <c r="F27" s="28" t="e">
        <f>E27/E12</f>
        <v>#DIV/0!</v>
      </c>
      <c r="G27" s="16"/>
      <c r="H27" s="28" t="e">
        <f>G27/G12</f>
        <v>#DIV/0!</v>
      </c>
      <c r="I27" s="16"/>
      <c r="J27" s="28" t="e">
        <f>I27/I12</f>
        <v>#DIV/0!</v>
      </c>
      <c r="K27" s="16"/>
      <c r="L27" s="28" t="e">
        <f>K27/K12</f>
        <v>#DIV/0!</v>
      </c>
      <c r="M27" s="16"/>
      <c r="N27" s="28" t="e">
        <f>M27/M12</f>
        <v>#DIV/0!</v>
      </c>
      <c r="O27" s="16"/>
      <c r="P27" s="28" t="e">
        <f>O27/O12</f>
        <v>#DIV/0!</v>
      </c>
      <c r="Q27" s="16"/>
      <c r="R27" s="28" t="e">
        <f>Q27/Q12</f>
        <v>#DIV/0!</v>
      </c>
      <c r="S27" s="16"/>
      <c r="T27" s="28" t="e">
        <f>S27/S12</f>
        <v>#DIV/0!</v>
      </c>
      <c r="U27" s="16"/>
      <c r="V27" s="28" t="e">
        <f>U27/U12</f>
        <v>#DIV/0!</v>
      </c>
      <c r="W27" s="16"/>
      <c r="X27" s="28" t="e">
        <f>W27/W12</f>
        <v>#DIV/0!</v>
      </c>
      <c r="Y27" s="16"/>
      <c r="Z27" s="28" t="e">
        <f>Y27/Y12</f>
        <v>#DIV/0!</v>
      </c>
      <c r="AA27" s="59">
        <f t="shared" si="18"/>
        <v>0</v>
      </c>
      <c r="AB27" s="28" t="e">
        <f>AA27/AA12</f>
        <v>#DIV/0!</v>
      </c>
      <c r="AC27" s="160">
        <f t="shared" si="1"/>
        <v>0</v>
      </c>
      <c r="AD27" s="28" t="e">
        <f>AC27/AC12</f>
        <v>#DIV/0!</v>
      </c>
      <c r="AE27" s="44">
        <f t="shared" si="2"/>
        <v>0</v>
      </c>
      <c r="AF27" s="21">
        <f t="shared" si="3"/>
        <v>0</v>
      </c>
    </row>
    <row r="28" spans="1:34" s="1" customFormat="1">
      <c r="A28" s="3">
        <v>5607</v>
      </c>
      <c r="B28" s="184" t="s">
        <v>57</v>
      </c>
      <c r="C28" s="158"/>
      <c r="D28" s="191" t="e">
        <f>C28/C12</f>
        <v>#DIV/0!</v>
      </c>
      <c r="E28" s="158"/>
      <c r="F28" s="191" t="e">
        <f>E28/E12</f>
        <v>#DIV/0!</v>
      </c>
      <c r="G28" s="158"/>
      <c r="H28" s="191" t="e">
        <f>G28/G12</f>
        <v>#DIV/0!</v>
      </c>
      <c r="I28" s="158"/>
      <c r="J28" s="191" t="e">
        <f>I28/I12</f>
        <v>#DIV/0!</v>
      </c>
      <c r="K28" s="158"/>
      <c r="L28" s="191" t="e">
        <f>K28/K12</f>
        <v>#DIV/0!</v>
      </c>
      <c r="M28" s="158"/>
      <c r="N28" s="191" t="e">
        <f>M28/M12</f>
        <v>#DIV/0!</v>
      </c>
      <c r="O28" s="158"/>
      <c r="P28" s="191"/>
      <c r="Q28" s="158"/>
      <c r="R28" s="191"/>
      <c r="S28" s="158"/>
      <c r="T28" s="191" t="e">
        <f>S28/S12</f>
        <v>#DIV/0!</v>
      </c>
      <c r="U28" s="158"/>
      <c r="V28" s="191" t="e">
        <f>U28/U12</f>
        <v>#DIV/0!</v>
      </c>
      <c r="W28" s="158"/>
      <c r="X28" s="191" t="e">
        <f>W28/W12</f>
        <v>#DIV/0!</v>
      </c>
      <c r="Y28" s="158"/>
      <c r="Z28" s="191" t="e">
        <f>Y28/Y12</f>
        <v>#DIV/0!</v>
      </c>
      <c r="AA28" s="59">
        <f t="shared" si="18"/>
        <v>0</v>
      </c>
      <c r="AB28" s="191" t="e">
        <f>AA28/AA12</f>
        <v>#DIV/0!</v>
      </c>
      <c r="AC28" s="160">
        <f t="shared" si="1"/>
        <v>0</v>
      </c>
      <c r="AD28" s="191" t="e">
        <f>AC28/AC12</f>
        <v>#DIV/0!</v>
      </c>
      <c r="AE28" s="44">
        <f t="shared" si="2"/>
        <v>0</v>
      </c>
      <c r="AF28" s="21">
        <f t="shared" si="3"/>
        <v>0</v>
      </c>
    </row>
    <row r="29" spans="1:34" s="1" customFormat="1">
      <c r="A29" s="3">
        <v>5608</v>
      </c>
      <c r="B29" s="184" t="s">
        <v>58</v>
      </c>
      <c r="C29" s="158"/>
      <c r="D29" s="191" t="e">
        <f>C29/C12</f>
        <v>#DIV/0!</v>
      </c>
      <c r="E29" s="158"/>
      <c r="F29" s="191" t="e">
        <f>E29/E12</f>
        <v>#DIV/0!</v>
      </c>
      <c r="G29" s="158"/>
      <c r="H29" s="191" t="e">
        <f>G29/G12</f>
        <v>#DIV/0!</v>
      </c>
      <c r="I29" s="158"/>
      <c r="J29" s="191" t="e">
        <f>I29/I12</f>
        <v>#DIV/0!</v>
      </c>
      <c r="K29" s="158"/>
      <c r="L29" s="191" t="e">
        <f>K29/K12</f>
        <v>#DIV/0!</v>
      </c>
      <c r="M29" s="158"/>
      <c r="N29" s="191" t="e">
        <f>M29/M12</f>
        <v>#DIV/0!</v>
      </c>
      <c r="O29" s="158"/>
      <c r="P29" s="191"/>
      <c r="Q29" s="158"/>
      <c r="R29" s="191"/>
      <c r="S29" s="158"/>
      <c r="T29" s="191" t="e">
        <f>S29/S12</f>
        <v>#DIV/0!</v>
      </c>
      <c r="U29" s="158"/>
      <c r="V29" s="191" t="e">
        <f>U29/U12</f>
        <v>#DIV/0!</v>
      </c>
      <c r="W29" s="158"/>
      <c r="X29" s="191" t="e">
        <f>W29/W12</f>
        <v>#DIV/0!</v>
      </c>
      <c r="Y29" s="158"/>
      <c r="Z29" s="191" t="e">
        <f>Y29/Y12</f>
        <v>#DIV/0!</v>
      </c>
      <c r="AA29" s="59">
        <f t="shared" si="18"/>
        <v>0</v>
      </c>
      <c r="AB29" s="191" t="e">
        <f>AA29/AA12</f>
        <v>#DIV/0!</v>
      </c>
      <c r="AC29" s="160">
        <f t="shared" si="1"/>
        <v>0</v>
      </c>
      <c r="AD29" s="191" t="e">
        <f>AC29/AC12</f>
        <v>#DIV/0!</v>
      </c>
      <c r="AE29" s="44">
        <f t="shared" si="2"/>
        <v>0</v>
      </c>
      <c r="AF29" s="21">
        <f t="shared" si="3"/>
        <v>0</v>
      </c>
    </row>
    <row r="30" spans="1:34" s="1" customFormat="1">
      <c r="A30" s="3">
        <v>5609</v>
      </c>
      <c r="B30" s="184" t="s">
        <v>59</v>
      </c>
      <c r="C30" s="158"/>
      <c r="D30" s="191" t="e">
        <f>C30/C12</f>
        <v>#DIV/0!</v>
      </c>
      <c r="E30" s="158"/>
      <c r="F30" s="191" t="e">
        <f>E30/E12</f>
        <v>#DIV/0!</v>
      </c>
      <c r="G30" s="158"/>
      <c r="H30" s="191" t="e">
        <f>G30/G12</f>
        <v>#DIV/0!</v>
      </c>
      <c r="I30" s="158"/>
      <c r="J30" s="191" t="e">
        <f>I30/I12</f>
        <v>#DIV/0!</v>
      </c>
      <c r="K30" s="158"/>
      <c r="L30" s="191" t="e">
        <f>K30/K12</f>
        <v>#DIV/0!</v>
      </c>
      <c r="M30" s="158"/>
      <c r="N30" s="191" t="e">
        <f>M30/M12</f>
        <v>#DIV/0!</v>
      </c>
      <c r="O30" s="158"/>
      <c r="P30" s="191"/>
      <c r="Q30" s="158"/>
      <c r="R30" s="191"/>
      <c r="S30" s="158"/>
      <c r="T30" s="191" t="e">
        <f>S30/S12</f>
        <v>#DIV/0!</v>
      </c>
      <c r="U30" s="158"/>
      <c r="V30" s="191" t="e">
        <f>U30/U12</f>
        <v>#DIV/0!</v>
      </c>
      <c r="W30" s="158"/>
      <c r="X30" s="191" t="e">
        <f>W30/W12</f>
        <v>#DIV/0!</v>
      </c>
      <c r="Y30" s="158"/>
      <c r="Z30" s="191" t="e">
        <f>Y30/Y12</f>
        <v>#DIV/0!</v>
      </c>
      <c r="AA30" s="59">
        <f t="shared" si="18"/>
        <v>0</v>
      </c>
      <c r="AB30" s="191" t="e">
        <f>AA30/AA12</f>
        <v>#DIV/0!</v>
      </c>
      <c r="AC30" s="160">
        <f t="shared" si="1"/>
        <v>0</v>
      </c>
      <c r="AD30" s="191" t="e">
        <f>AC30/AC12</f>
        <v>#DIV/0!</v>
      </c>
      <c r="AE30" s="44">
        <f t="shared" si="2"/>
        <v>0</v>
      </c>
      <c r="AF30" s="21">
        <f t="shared" si="3"/>
        <v>0</v>
      </c>
    </row>
    <row r="31" spans="1:34" s="1" customFormat="1">
      <c r="A31" s="3">
        <v>5610</v>
      </c>
      <c r="B31" s="184" t="s">
        <v>60</v>
      </c>
      <c r="C31" s="158"/>
      <c r="D31" s="191" t="e">
        <f>C31/C12</f>
        <v>#DIV/0!</v>
      </c>
      <c r="E31" s="158"/>
      <c r="F31" s="191" t="e">
        <f>E31/E12</f>
        <v>#DIV/0!</v>
      </c>
      <c r="G31" s="158"/>
      <c r="H31" s="191" t="e">
        <f>G31/G12</f>
        <v>#DIV/0!</v>
      </c>
      <c r="I31" s="158"/>
      <c r="J31" s="191" t="e">
        <f>I31/I12</f>
        <v>#DIV/0!</v>
      </c>
      <c r="K31" s="158"/>
      <c r="L31" s="191" t="e">
        <f>K31/K12</f>
        <v>#DIV/0!</v>
      </c>
      <c r="M31" s="158"/>
      <c r="N31" s="191" t="e">
        <f>M31/M12</f>
        <v>#DIV/0!</v>
      </c>
      <c r="O31" s="158"/>
      <c r="P31" s="191"/>
      <c r="Q31" s="158"/>
      <c r="R31" s="191"/>
      <c r="S31" s="158"/>
      <c r="T31" s="191" t="e">
        <f>S31/S12</f>
        <v>#DIV/0!</v>
      </c>
      <c r="U31" s="158"/>
      <c r="V31" s="191" t="e">
        <f>U31/U12</f>
        <v>#DIV/0!</v>
      </c>
      <c r="W31" s="158"/>
      <c r="X31" s="191" t="e">
        <f>W31/W12</f>
        <v>#DIV/0!</v>
      </c>
      <c r="Y31" s="158"/>
      <c r="Z31" s="191" t="e">
        <f>Y31/Y12</f>
        <v>#DIV/0!</v>
      </c>
      <c r="AA31" s="59">
        <f t="shared" si="18"/>
        <v>0</v>
      </c>
      <c r="AB31" s="191" t="e">
        <f>AA31/AA12</f>
        <v>#DIV/0!</v>
      </c>
      <c r="AC31" s="160">
        <f t="shared" si="1"/>
        <v>0</v>
      </c>
      <c r="AD31" s="191" t="e">
        <f>AC31/AC12</f>
        <v>#DIV/0!</v>
      </c>
      <c r="AE31" s="44">
        <f t="shared" si="2"/>
        <v>0</v>
      </c>
      <c r="AF31" s="21">
        <f t="shared" si="3"/>
        <v>0</v>
      </c>
    </row>
    <row r="32" spans="1:34" s="1" customFormat="1">
      <c r="A32" s="3">
        <v>5611</v>
      </c>
      <c r="B32" s="184" t="s">
        <v>98</v>
      </c>
      <c r="C32" s="158"/>
      <c r="D32" s="191" t="e">
        <f>C32/C12</f>
        <v>#DIV/0!</v>
      </c>
      <c r="E32" s="158"/>
      <c r="F32" s="191" t="e">
        <f>E32/E12</f>
        <v>#DIV/0!</v>
      </c>
      <c r="G32" s="158"/>
      <c r="H32" s="191" t="e">
        <f>G32/G12</f>
        <v>#DIV/0!</v>
      </c>
      <c r="I32" s="158"/>
      <c r="J32" s="191" t="e">
        <f>I32/I12</f>
        <v>#DIV/0!</v>
      </c>
      <c r="K32" s="158"/>
      <c r="L32" s="191" t="e">
        <f>K32/K12</f>
        <v>#DIV/0!</v>
      </c>
      <c r="M32" s="158"/>
      <c r="N32" s="191" t="e">
        <f>M32/M12</f>
        <v>#DIV/0!</v>
      </c>
      <c r="O32" s="158"/>
      <c r="P32" s="191"/>
      <c r="Q32" s="158"/>
      <c r="R32" s="191"/>
      <c r="S32" s="158"/>
      <c r="T32" s="191" t="e">
        <f>S32/S12</f>
        <v>#DIV/0!</v>
      </c>
      <c r="U32" s="158"/>
      <c r="V32" s="191" t="e">
        <f>U32/U12</f>
        <v>#DIV/0!</v>
      </c>
      <c r="W32" s="158"/>
      <c r="X32" s="191" t="e">
        <f>W32/W12</f>
        <v>#DIV/0!</v>
      </c>
      <c r="Y32" s="158"/>
      <c r="Z32" s="191" t="e">
        <f>Y32/Y12</f>
        <v>#DIV/0!</v>
      </c>
      <c r="AA32" s="59">
        <f t="shared" si="18"/>
        <v>0</v>
      </c>
      <c r="AB32" s="191" t="e">
        <f>AA32/AA12</f>
        <v>#DIV/0!</v>
      </c>
      <c r="AC32" s="160">
        <f t="shared" si="1"/>
        <v>0</v>
      </c>
      <c r="AD32" s="191" t="e">
        <f>AC32/AC12</f>
        <v>#DIV/0!</v>
      </c>
      <c r="AE32" s="44">
        <f t="shared" si="2"/>
        <v>0</v>
      </c>
      <c r="AF32" s="21">
        <f t="shared" si="3"/>
        <v>0</v>
      </c>
    </row>
    <row r="33" spans="1:37" s="1" customFormat="1">
      <c r="A33" s="3">
        <v>5612</v>
      </c>
      <c r="B33" s="184" t="s">
        <v>61</v>
      </c>
      <c r="C33" s="158"/>
      <c r="D33" s="191" t="e">
        <f>C33/C12</f>
        <v>#DIV/0!</v>
      </c>
      <c r="E33" s="158"/>
      <c r="F33" s="191" t="e">
        <f>E33/E12</f>
        <v>#DIV/0!</v>
      </c>
      <c r="G33" s="158"/>
      <c r="H33" s="191" t="e">
        <f>G33/G12</f>
        <v>#DIV/0!</v>
      </c>
      <c r="I33" s="158"/>
      <c r="J33" s="191" t="e">
        <f>I33/I12</f>
        <v>#DIV/0!</v>
      </c>
      <c r="K33" s="158"/>
      <c r="L33" s="191" t="e">
        <f>K33/K12</f>
        <v>#DIV/0!</v>
      </c>
      <c r="M33" s="158"/>
      <c r="N33" s="191" t="e">
        <f>M33/M12</f>
        <v>#DIV/0!</v>
      </c>
      <c r="O33" s="158"/>
      <c r="P33" s="191"/>
      <c r="Q33" s="158"/>
      <c r="R33" s="191"/>
      <c r="S33" s="158"/>
      <c r="T33" s="191" t="e">
        <f>S33/S12</f>
        <v>#DIV/0!</v>
      </c>
      <c r="U33" s="158"/>
      <c r="V33" s="191" t="e">
        <f>U33/U12</f>
        <v>#DIV/0!</v>
      </c>
      <c r="W33" s="158"/>
      <c r="X33" s="191" t="e">
        <f>W33/W12</f>
        <v>#DIV/0!</v>
      </c>
      <c r="Y33" s="158"/>
      <c r="Z33" s="191" t="e">
        <f>Y33/Y12</f>
        <v>#DIV/0!</v>
      </c>
      <c r="AA33" s="59">
        <f t="shared" si="18"/>
        <v>0</v>
      </c>
      <c r="AB33" s="191" t="e">
        <f>AA33/AA12</f>
        <v>#DIV/0!</v>
      </c>
      <c r="AC33" s="160">
        <f t="shared" si="1"/>
        <v>0</v>
      </c>
      <c r="AD33" s="191" t="e">
        <f>AC33/AC12</f>
        <v>#DIV/0!</v>
      </c>
      <c r="AE33" s="44">
        <f t="shared" si="2"/>
        <v>0</v>
      </c>
      <c r="AF33" s="21">
        <f t="shared" si="3"/>
        <v>0</v>
      </c>
    </row>
    <row r="34" spans="1:37" s="1" customFormat="1">
      <c r="A34" s="192">
        <v>5613</v>
      </c>
      <c r="B34" s="193" t="s">
        <v>62</v>
      </c>
      <c r="C34" s="194"/>
      <c r="D34" s="195" t="e">
        <f>C34/C12</f>
        <v>#DIV/0!</v>
      </c>
      <c r="E34" s="194"/>
      <c r="F34" s="195" t="e">
        <f>E34/E12</f>
        <v>#DIV/0!</v>
      </c>
      <c r="G34" s="194"/>
      <c r="H34" s="195" t="e">
        <f>G34/G12</f>
        <v>#DIV/0!</v>
      </c>
      <c r="I34" s="194"/>
      <c r="J34" s="195" t="e">
        <f>I34/I12</f>
        <v>#DIV/0!</v>
      </c>
      <c r="K34" s="194"/>
      <c r="L34" s="195" t="e">
        <f>K34/K12</f>
        <v>#DIV/0!</v>
      </c>
      <c r="M34" s="194"/>
      <c r="N34" s="195" t="e">
        <f>M34/M12</f>
        <v>#DIV/0!</v>
      </c>
      <c r="O34" s="194"/>
      <c r="P34" s="195"/>
      <c r="Q34" s="194"/>
      <c r="R34" s="195"/>
      <c r="S34" s="194"/>
      <c r="T34" s="195" t="e">
        <f>S34/S12</f>
        <v>#DIV/0!</v>
      </c>
      <c r="U34" s="194"/>
      <c r="V34" s="195" t="e">
        <f>U34/U12</f>
        <v>#DIV/0!</v>
      </c>
      <c r="W34" s="194"/>
      <c r="X34" s="195" t="e">
        <f>W34/W12</f>
        <v>#DIV/0!</v>
      </c>
      <c r="Y34" s="194"/>
      <c r="Z34" s="195" t="e">
        <f>Y34/Y12</f>
        <v>#DIV/0!</v>
      </c>
      <c r="AA34" s="198">
        <f t="shared" si="18"/>
        <v>0</v>
      </c>
      <c r="AB34" s="195" t="e">
        <f>AA34/AA12</f>
        <v>#DIV/0!</v>
      </c>
      <c r="AC34" s="160">
        <f t="shared" si="1"/>
        <v>0</v>
      </c>
      <c r="AD34" s="195" t="e">
        <f>AC34/AC12</f>
        <v>#DIV/0!</v>
      </c>
      <c r="AE34" s="44">
        <f t="shared" si="2"/>
        <v>0</v>
      </c>
      <c r="AF34" s="21">
        <f t="shared" si="3"/>
        <v>0</v>
      </c>
    </row>
    <row r="35" spans="1:37" s="1" customFormat="1">
      <c r="A35" s="199">
        <v>5699</v>
      </c>
      <c r="B35" s="200" t="s">
        <v>99</v>
      </c>
      <c r="C35" s="201">
        <f>SUM(C22:C34)</f>
        <v>0</v>
      </c>
      <c r="D35" s="202" t="e">
        <f>C35/C12</f>
        <v>#DIV/0!</v>
      </c>
      <c r="E35" s="201">
        <f>SUM(E22:E34)</f>
        <v>0</v>
      </c>
      <c r="F35" s="202" t="e">
        <f>E35/E12</f>
        <v>#DIV/0!</v>
      </c>
      <c r="G35" s="201">
        <f>SUM(G22:G34)</f>
        <v>0</v>
      </c>
      <c r="H35" s="202" t="e">
        <f>G35/G12</f>
        <v>#DIV/0!</v>
      </c>
      <c r="I35" s="201">
        <f>SUM(I22:I34)</f>
        <v>0</v>
      </c>
      <c r="J35" s="202" t="e">
        <f>I35/I12</f>
        <v>#DIV/0!</v>
      </c>
      <c r="K35" s="201">
        <f>SUM(K22:K34)</f>
        <v>0</v>
      </c>
      <c r="L35" s="202" t="e">
        <f>K35/K12</f>
        <v>#DIV/0!</v>
      </c>
      <c r="M35" s="201">
        <f>SUM(M22:M34)</f>
        <v>0</v>
      </c>
      <c r="N35" s="202" t="e">
        <f>M35/M12</f>
        <v>#DIV/0!</v>
      </c>
      <c r="O35" s="201">
        <f>SUM(O22:O34)</f>
        <v>0</v>
      </c>
      <c r="P35" s="202" t="e">
        <f>O35/O12</f>
        <v>#DIV/0!</v>
      </c>
      <c r="Q35" s="201">
        <f>SUM(Q22:Q34)</f>
        <v>0</v>
      </c>
      <c r="R35" s="202" t="e">
        <f>Q35/Q12</f>
        <v>#DIV/0!</v>
      </c>
      <c r="S35" s="201">
        <f>SUM(S22:S34)</f>
        <v>0</v>
      </c>
      <c r="T35" s="202" t="e">
        <f>S35/S12</f>
        <v>#DIV/0!</v>
      </c>
      <c r="U35" s="201">
        <f>SUM(U22:U34)</f>
        <v>0</v>
      </c>
      <c r="V35" s="202" t="e">
        <f>U35/U12</f>
        <v>#DIV/0!</v>
      </c>
      <c r="W35" s="201">
        <f>SUM(W22:W34)</f>
        <v>0</v>
      </c>
      <c r="X35" s="202" t="e">
        <f>W35/W12</f>
        <v>#DIV/0!</v>
      </c>
      <c r="Y35" s="201">
        <f>SUM(Y22:Y34)</f>
        <v>0</v>
      </c>
      <c r="Z35" s="202" t="e">
        <f>Y35/Y12</f>
        <v>#DIV/0!</v>
      </c>
      <c r="AA35" s="206">
        <f>SUM(AA22:AA34)</f>
        <v>0</v>
      </c>
      <c r="AB35" s="202" t="e">
        <f>AA35/AA12</f>
        <v>#DIV/0!</v>
      </c>
      <c r="AC35" s="207">
        <f t="shared" si="1"/>
        <v>0</v>
      </c>
      <c r="AD35" s="202" t="e">
        <f>AC35/AC12</f>
        <v>#DIV/0!</v>
      </c>
      <c r="AE35" s="44">
        <f t="shared" si="2"/>
        <v>0</v>
      </c>
      <c r="AF35" s="21">
        <f t="shared" si="3"/>
        <v>0</v>
      </c>
    </row>
    <row r="36" spans="1:37" s="1" customFormat="1">
      <c r="A36" s="208">
        <v>5999</v>
      </c>
      <c r="B36" s="209" t="s">
        <v>100</v>
      </c>
      <c r="C36" s="210">
        <f>C21+C35</f>
        <v>0</v>
      </c>
      <c r="D36" s="211" t="e">
        <f>C36/C12</f>
        <v>#DIV/0!</v>
      </c>
      <c r="E36" s="210">
        <f>E21+E35</f>
        <v>0</v>
      </c>
      <c r="F36" s="211" t="e">
        <f>E36/E12</f>
        <v>#DIV/0!</v>
      </c>
      <c r="G36" s="210">
        <f>G21+G35</f>
        <v>0</v>
      </c>
      <c r="H36" s="211" t="e">
        <f>G36/G12</f>
        <v>#DIV/0!</v>
      </c>
      <c r="I36" s="210">
        <f>I21+I35</f>
        <v>0</v>
      </c>
      <c r="J36" s="211" t="e">
        <f>I36/I12</f>
        <v>#DIV/0!</v>
      </c>
      <c r="K36" s="210">
        <f>K21+K35</f>
        <v>0</v>
      </c>
      <c r="L36" s="211" t="e">
        <f>K36/K12</f>
        <v>#DIV/0!</v>
      </c>
      <c r="M36" s="210">
        <f>M21+M35</f>
        <v>0</v>
      </c>
      <c r="N36" s="211" t="e">
        <f>M36/M12</f>
        <v>#DIV/0!</v>
      </c>
      <c r="O36" s="210">
        <f>O21+O35</f>
        <v>0</v>
      </c>
      <c r="P36" s="211" t="e">
        <f>O36/O12</f>
        <v>#DIV/0!</v>
      </c>
      <c r="Q36" s="210">
        <f>Q21+Q35</f>
        <v>0</v>
      </c>
      <c r="R36" s="211" t="e">
        <f>Q36/Q12</f>
        <v>#DIV/0!</v>
      </c>
      <c r="S36" s="210">
        <f>S21+S35</f>
        <v>0</v>
      </c>
      <c r="T36" s="211" t="e">
        <f>S36/S12</f>
        <v>#DIV/0!</v>
      </c>
      <c r="U36" s="210">
        <f>U21+U35</f>
        <v>0</v>
      </c>
      <c r="V36" s="211" t="e">
        <f>U36/U12</f>
        <v>#DIV/0!</v>
      </c>
      <c r="W36" s="210">
        <f>W21+W35</f>
        <v>0</v>
      </c>
      <c r="X36" s="211" t="e">
        <f>W36/W12</f>
        <v>#DIV/0!</v>
      </c>
      <c r="Y36" s="210">
        <f>Y21+Y35</f>
        <v>0</v>
      </c>
      <c r="Z36" s="211" t="e">
        <f>Y36/Y12</f>
        <v>#DIV/0!</v>
      </c>
      <c r="AA36" s="64">
        <f>AA21+AA35</f>
        <v>0</v>
      </c>
      <c r="AB36" s="211" t="e">
        <f>AA36/AA12</f>
        <v>#DIV/0!</v>
      </c>
      <c r="AC36" s="214">
        <f t="shared" si="1"/>
        <v>0</v>
      </c>
      <c r="AD36" s="211" t="e">
        <f>AC36/AC12</f>
        <v>#DIV/0!</v>
      </c>
      <c r="AE36" s="44">
        <f t="shared" si="2"/>
        <v>0</v>
      </c>
      <c r="AF36" s="21">
        <f t="shared" si="3"/>
        <v>0</v>
      </c>
    </row>
    <row r="37" spans="1:37" s="1" customFormat="1" ht="15.75" thickBot="1">
      <c r="A37" s="7"/>
      <c r="B37" s="215" t="s">
        <v>68</v>
      </c>
      <c r="C37" s="42">
        <f>(C16-C36)</f>
        <v>0</v>
      </c>
      <c r="D37" s="131" t="e">
        <f>C37/C12</f>
        <v>#DIV/0!</v>
      </c>
      <c r="E37" s="42">
        <f>(E16-E36)</f>
        <v>0</v>
      </c>
      <c r="F37" s="131" t="e">
        <f>E37/E12</f>
        <v>#DIV/0!</v>
      </c>
      <c r="G37" s="42">
        <f>(G16-G36)</f>
        <v>0</v>
      </c>
      <c r="H37" s="131" t="e">
        <f>G37/G12</f>
        <v>#DIV/0!</v>
      </c>
      <c r="I37" s="42">
        <f>(I16-I36)</f>
        <v>0</v>
      </c>
      <c r="J37" s="131" t="e">
        <f>I37/I12</f>
        <v>#DIV/0!</v>
      </c>
      <c r="K37" s="42">
        <f>(K16-K36)</f>
        <v>0</v>
      </c>
      <c r="L37" s="131" t="e">
        <f>K37/K12</f>
        <v>#DIV/0!</v>
      </c>
      <c r="M37" s="42">
        <f>(M16-M36)</f>
        <v>0</v>
      </c>
      <c r="N37" s="131" t="e">
        <f>M37/M12</f>
        <v>#DIV/0!</v>
      </c>
      <c r="O37" s="42">
        <f>(O16-O36)</f>
        <v>0</v>
      </c>
      <c r="P37" s="131" t="e">
        <f>O37/O12</f>
        <v>#DIV/0!</v>
      </c>
      <c r="Q37" s="42">
        <f>(Q16-Q36)</f>
        <v>0</v>
      </c>
      <c r="R37" s="131" t="e">
        <f>Q37/Q12</f>
        <v>#DIV/0!</v>
      </c>
      <c r="S37" s="42">
        <f>(S16-S36)</f>
        <v>0</v>
      </c>
      <c r="T37" s="131" t="e">
        <f>S37/S12</f>
        <v>#DIV/0!</v>
      </c>
      <c r="U37" s="42">
        <f>(U16-U36)</f>
        <v>0</v>
      </c>
      <c r="V37" s="131" t="e">
        <f>U37/U12</f>
        <v>#DIV/0!</v>
      </c>
      <c r="W37" s="42">
        <f>(W16-W36)</f>
        <v>0</v>
      </c>
      <c r="X37" s="131" t="e">
        <f>W37/W12</f>
        <v>#DIV/0!</v>
      </c>
      <c r="Y37" s="42">
        <f>(Y16-Y36)</f>
        <v>0</v>
      </c>
      <c r="Z37" s="131" t="e">
        <f>Y37/Y12</f>
        <v>#DIV/0!</v>
      </c>
      <c r="AA37" s="180">
        <f>(AA16-AA36)</f>
        <v>0</v>
      </c>
      <c r="AB37" s="131" t="e">
        <f>AA37/AA12</f>
        <v>#DIV/0!</v>
      </c>
      <c r="AC37" s="181">
        <f t="shared" si="1"/>
        <v>0</v>
      </c>
      <c r="AD37" s="131" t="e">
        <f>AC37/AC12</f>
        <v>#DIV/0!</v>
      </c>
      <c r="AE37" s="44">
        <f t="shared" si="2"/>
        <v>0</v>
      </c>
      <c r="AF37" s="21">
        <f t="shared" si="3"/>
        <v>0</v>
      </c>
    </row>
    <row r="38" spans="1:37" s="1" customFormat="1" ht="15.75" thickTop="1">
      <c r="A38" s="2">
        <v>6002</v>
      </c>
      <c r="B38" s="216" t="s">
        <v>45</v>
      </c>
      <c r="C38" s="158"/>
      <c r="D38" s="191" t="e">
        <f>C38/C12</f>
        <v>#DIV/0!</v>
      </c>
      <c r="E38" s="158"/>
      <c r="F38" s="191" t="e">
        <f>E38/E12</f>
        <v>#DIV/0!</v>
      </c>
      <c r="G38" s="158"/>
      <c r="H38" s="191" t="e">
        <f>G38/G12</f>
        <v>#DIV/0!</v>
      </c>
      <c r="I38" s="158"/>
      <c r="J38" s="191" t="e">
        <f>I38/I12</f>
        <v>#DIV/0!</v>
      </c>
      <c r="K38" s="158"/>
      <c r="L38" s="191" t="e">
        <f>K38/K12</f>
        <v>#DIV/0!</v>
      </c>
      <c r="M38" s="158"/>
      <c r="N38" s="191" t="e">
        <f>M38/M12</f>
        <v>#DIV/0!</v>
      </c>
      <c r="O38" s="158"/>
      <c r="P38" s="191"/>
      <c r="Q38" s="158"/>
      <c r="R38" s="191"/>
      <c r="S38" s="158"/>
      <c r="T38" s="191" t="e">
        <f>S38/S12</f>
        <v>#DIV/0!</v>
      </c>
      <c r="U38" s="158"/>
      <c r="V38" s="191" t="e">
        <f>U38/U12</f>
        <v>#DIV/0!</v>
      </c>
      <c r="W38" s="158"/>
      <c r="X38" s="191" t="e">
        <f>W38/W12</f>
        <v>#DIV/0!</v>
      </c>
      <c r="Y38" s="158"/>
      <c r="Z38" s="191" t="e">
        <f>Y38/Y12</f>
        <v>#DIV/0!</v>
      </c>
      <c r="AA38" s="59">
        <f>C38+E38+G38+I38+K38+M38+O38+Q38+S38+U38+W38+Y38</f>
        <v>0</v>
      </c>
      <c r="AB38" s="191" t="e">
        <f>AA38/AA12</f>
        <v>#DIV/0!</v>
      </c>
      <c r="AC38" s="160">
        <f t="shared" si="1"/>
        <v>0</v>
      </c>
      <c r="AD38" s="191" t="e">
        <f>AC38/AC12</f>
        <v>#DIV/0!</v>
      </c>
      <c r="AE38" s="44">
        <f t="shared" si="2"/>
        <v>0</v>
      </c>
      <c r="AF38" s="21">
        <f t="shared" si="3"/>
        <v>0</v>
      </c>
    </row>
    <row r="39" spans="1:37" s="1" customFormat="1">
      <c r="A39" s="2">
        <v>6003</v>
      </c>
      <c r="B39" s="2" t="s">
        <v>0</v>
      </c>
      <c r="C39" s="158"/>
      <c r="D39" s="28" t="e">
        <f>C39/C12</f>
        <v>#DIV/0!</v>
      </c>
      <c r="E39" s="158"/>
      <c r="F39" s="28" t="e">
        <f>E39/E12</f>
        <v>#DIV/0!</v>
      </c>
      <c r="G39" s="158"/>
      <c r="H39" s="28" t="e">
        <f>G39/G12</f>
        <v>#DIV/0!</v>
      </c>
      <c r="I39" s="158"/>
      <c r="J39" s="28" t="e">
        <f>I39/I12</f>
        <v>#DIV/0!</v>
      </c>
      <c r="K39" s="158"/>
      <c r="L39" s="28" t="e">
        <f>K39/K12</f>
        <v>#DIV/0!</v>
      </c>
      <c r="M39" s="158"/>
      <c r="N39" s="28" t="e">
        <f>M39/M12</f>
        <v>#DIV/0!</v>
      </c>
      <c r="O39" s="158"/>
      <c r="P39" s="28"/>
      <c r="Q39" s="158"/>
      <c r="R39" s="28"/>
      <c r="S39" s="158"/>
      <c r="T39" s="28" t="e">
        <f>S39/S12</f>
        <v>#DIV/0!</v>
      </c>
      <c r="U39" s="158"/>
      <c r="V39" s="28" t="e">
        <f>U39/U12</f>
        <v>#DIV/0!</v>
      </c>
      <c r="W39" s="158"/>
      <c r="X39" s="28" t="e">
        <f>W39/W12</f>
        <v>#DIV/0!</v>
      </c>
      <c r="Y39" s="158"/>
      <c r="Z39" s="28" t="e">
        <f>Y39/Y12</f>
        <v>#DIV/0!</v>
      </c>
      <c r="AA39" s="59">
        <f>C39+E39+G39+I39+K39+M39+O39+Q39+S39+U39+W39+Y39</f>
        <v>0</v>
      </c>
      <c r="AB39" s="28" t="e">
        <f>AA39/AA12</f>
        <v>#DIV/0!</v>
      </c>
      <c r="AC39" s="160">
        <f t="shared" si="1"/>
        <v>0</v>
      </c>
      <c r="AD39" s="28" t="e">
        <f>AC39/AC12</f>
        <v>#DIV/0!</v>
      </c>
      <c r="AE39" s="44">
        <f t="shared" si="2"/>
        <v>0</v>
      </c>
      <c r="AF39" s="21">
        <f t="shared" si="3"/>
        <v>0</v>
      </c>
    </row>
    <row r="40" spans="1:37" s="1" customFormat="1">
      <c r="A40" s="2">
        <v>6004</v>
      </c>
      <c r="B40" s="216" t="s">
        <v>1</v>
      </c>
      <c r="C40" s="158"/>
      <c r="D40" s="191" t="e">
        <f>C40/C12</f>
        <v>#DIV/0!</v>
      </c>
      <c r="E40" s="158"/>
      <c r="F40" s="191" t="e">
        <f>E40/E12</f>
        <v>#DIV/0!</v>
      </c>
      <c r="G40" s="158"/>
      <c r="H40" s="191" t="e">
        <f>G40/G12</f>
        <v>#DIV/0!</v>
      </c>
      <c r="I40" s="158"/>
      <c r="J40" s="191" t="e">
        <f>I40/I12</f>
        <v>#DIV/0!</v>
      </c>
      <c r="K40" s="158"/>
      <c r="L40" s="191" t="e">
        <f>K40/K12</f>
        <v>#DIV/0!</v>
      </c>
      <c r="M40" s="158"/>
      <c r="N40" s="191" t="e">
        <f>M40/M12</f>
        <v>#DIV/0!</v>
      </c>
      <c r="O40" s="158"/>
      <c r="P40" s="191"/>
      <c r="Q40" s="158"/>
      <c r="R40" s="191"/>
      <c r="S40" s="158"/>
      <c r="T40" s="191" t="e">
        <f>S40/S12</f>
        <v>#DIV/0!</v>
      </c>
      <c r="U40" s="158"/>
      <c r="V40" s="191" t="e">
        <f>U40/U12</f>
        <v>#DIV/0!</v>
      </c>
      <c r="W40" s="158"/>
      <c r="X40" s="191" t="e">
        <f>W40/W12</f>
        <v>#DIV/0!</v>
      </c>
      <c r="Y40" s="158"/>
      <c r="Z40" s="191" t="e">
        <f>Y40/Y12</f>
        <v>#DIV/0!</v>
      </c>
      <c r="AA40" s="59">
        <f>C40+E40+G40+I40+K40+M40+O40+Q40+S40+U40+W40+Y40</f>
        <v>0</v>
      </c>
      <c r="AB40" s="191" t="e">
        <f>AA40/AA12</f>
        <v>#DIV/0!</v>
      </c>
      <c r="AC40" s="160">
        <f t="shared" si="1"/>
        <v>0</v>
      </c>
      <c r="AD40" s="191" t="e">
        <f>AC40/AC12</f>
        <v>#DIV/0!</v>
      </c>
      <c r="AE40" s="44">
        <f t="shared" si="2"/>
        <v>0</v>
      </c>
      <c r="AF40" s="21">
        <f t="shared" si="3"/>
        <v>0</v>
      </c>
    </row>
    <row r="41" spans="1:37" s="1" customFormat="1" ht="15.75" thickBot="1">
      <c r="A41" s="4">
        <v>6099</v>
      </c>
      <c r="B41" s="217" t="s">
        <v>101</v>
      </c>
      <c r="C41" s="168">
        <f>SUM(C38:C40)</f>
        <v>0</v>
      </c>
      <c r="D41" s="218" t="e">
        <f>C41/C12</f>
        <v>#DIV/0!</v>
      </c>
      <c r="E41" s="168">
        <f>SUM(E38:E40)</f>
        <v>0</v>
      </c>
      <c r="F41" s="218" t="e">
        <f>E41/E12</f>
        <v>#DIV/0!</v>
      </c>
      <c r="G41" s="168">
        <f>SUM(G38:G40)</f>
        <v>0</v>
      </c>
      <c r="H41" s="218" t="e">
        <f>G41/G12</f>
        <v>#DIV/0!</v>
      </c>
      <c r="I41" s="168">
        <f>SUM(I38:I40)</f>
        <v>0</v>
      </c>
      <c r="J41" s="218" t="e">
        <f>I41/I12</f>
        <v>#DIV/0!</v>
      </c>
      <c r="K41" s="168">
        <f>SUM(K38:K40)</f>
        <v>0</v>
      </c>
      <c r="L41" s="218" t="e">
        <f>K41/K12</f>
        <v>#DIV/0!</v>
      </c>
      <c r="M41" s="168">
        <f>SUM(M38:M40)</f>
        <v>0</v>
      </c>
      <c r="N41" s="218" t="e">
        <f>M41/M12</f>
        <v>#DIV/0!</v>
      </c>
      <c r="O41" s="168">
        <f>SUM(O38:O40)</f>
        <v>0</v>
      </c>
      <c r="P41" s="218"/>
      <c r="Q41" s="168">
        <f>SUM(Q38:Q40)</f>
        <v>0</v>
      </c>
      <c r="R41" s="218"/>
      <c r="S41" s="168">
        <f>SUM(S38:S40)</f>
        <v>0</v>
      </c>
      <c r="T41" s="218" t="e">
        <f>S41/S12</f>
        <v>#DIV/0!</v>
      </c>
      <c r="U41" s="168">
        <f>SUM(U38:U40)</f>
        <v>0</v>
      </c>
      <c r="V41" s="218" t="e">
        <f>U41/U12</f>
        <v>#DIV/0!</v>
      </c>
      <c r="W41" s="168">
        <f>SUM(W38:W40)</f>
        <v>0</v>
      </c>
      <c r="X41" s="218" t="e">
        <f>W41/W12</f>
        <v>#DIV/0!</v>
      </c>
      <c r="Y41" s="168">
        <f>SUM(Y38:Y40)</f>
        <v>0</v>
      </c>
      <c r="Z41" s="218" t="e">
        <f>Y41/Y12</f>
        <v>#DIV/0!</v>
      </c>
      <c r="AA41" s="189">
        <f>SUM(AA38:AA40)</f>
        <v>0</v>
      </c>
      <c r="AB41" s="218" t="e">
        <f>AA41/AA12</f>
        <v>#DIV/0!</v>
      </c>
      <c r="AC41" s="23">
        <f t="shared" si="1"/>
        <v>0</v>
      </c>
      <c r="AD41" s="218" t="e">
        <f>AC41/AC12</f>
        <v>#DIV/0!</v>
      </c>
      <c r="AE41" s="44">
        <f t="shared" si="2"/>
        <v>0</v>
      </c>
      <c r="AF41" s="21">
        <f t="shared" si="3"/>
        <v>0</v>
      </c>
    </row>
    <row r="42" spans="1:37" s="1" customFormat="1" ht="15.75" thickTop="1">
      <c r="A42" s="2">
        <v>6101</v>
      </c>
      <c r="B42" s="219" t="s">
        <v>2</v>
      </c>
      <c r="C42" s="16"/>
      <c r="D42" s="191" t="e">
        <f>C42/C12</f>
        <v>#DIV/0!</v>
      </c>
      <c r="E42" s="16"/>
      <c r="F42" s="191" t="e">
        <f>E42/E12</f>
        <v>#DIV/0!</v>
      </c>
      <c r="G42" s="16"/>
      <c r="H42" s="191" t="e">
        <f>G42/G12</f>
        <v>#DIV/0!</v>
      </c>
      <c r="I42" s="16"/>
      <c r="J42" s="191" t="e">
        <f>I42/I12</f>
        <v>#DIV/0!</v>
      </c>
      <c r="K42" s="16"/>
      <c r="L42" s="191" t="e">
        <f>K42/K12</f>
        <v>#DIV/0!</v>
      </c>
      <c r="M42" s="16"/>
      <c r="N42" s="191" t="e">
        <f>M42/M12</f>
        <v>#DIV/0!</v>
      </c>
      <c r="O42" s="16"/>
      <c r="P42" s="191" t="e">
        <f>O42/O12</f>
        <v>#DIV/0!</v>
      </c>
      <c r="Q42" s="16"/>
      <c r="R42" s="191" t="e">
        <f>Q42/Q12</f>
        <v>#DIV/0!</v>
      </c>
      <c r="S42" s="16"/>
      <c r="T42" s="191" t="e">
        <f>S42/S12</f>
        <v>#DIV/0!</v>
      </c>
      <c r="U42" s="16"/>
      <c r="V42" s="191" t="e">
        <f>U42/U12</f>
        <v>#DIV/0!</v>
      </c>
      <c r="W42" s="16"/>
      <c r="X42" s="191" t="e">
        <f>W42/W12</f>
        <v>#DIV/0!</v>
      </c>
      <c r="Y42" s="16"/>
      <c r="Z42" s="191" t="e">
        <f>Y42/Y12</f>
        <v>#DIV/0!</v>
      </c>
      <c r="AA42" s="59">
        <f t="shared" ref="AA42:AA75" si="19">C42+E42+G42+I42+K42+M42+O42+Q42+S42+U42+W42+Y42</f>
        <v>0</v>
      </c>
      <c r="AB42" s="28" t="e">
        <f>AA42/AA12</f>
        <v>#DIV/0!</v>
      </c>
      <c r="AC42" s="160">
        <f t="shared" si="1"/>
        <v>0</v>
      </c>
      <c r="AD42" s="28" t="e">
        <f>AC42/AC12</f>
        <v>#DIV/0!</v>
      </c>
      <c r="AE42" s="44">
        <f t="shared" si="2"/>
        <v>0</v>
      </c>
      <c r="AF42" s="21">
        <f t="shared" si="3"/>
        <v>0</v>
      </c>
      <c r="AG42" s="1" t="s">
        <v>199</v>
      </c>
    </row>
    <row r="43" spans="1:37" s="1" customFormat="1">
      <c r="A43" s="2">
        <v>6102</v>
      </c>
      <c r="B43" s="219" t="s">
        <v>3</v>
      </c>
      <c r="C43" s="155"/>
      <c r="D43" s="191" t="e">
        <f>C43/C12</f>
        <v>#DIV/0!</v>
      </c>
      <c r="E43" s="155"/>
      <c r="F43" s="191" t="e">
        <f>E43/E12</f>
        <v>#DIV/0!</v>
      </c>
      <c r="G43" s="155"/>
      <c r="H43" s="191" t="e">
        <f>G43/G12</f>
        <v>#DIV/0!</v>
      </c>
      <c r="I43" s="155"/>
      <c r="J43" s="191" t="e">
        <f>I43/I12</f>
        <v>#DIV/0!</v>
      </c>
      <c r="K43" s="155"/>
      <c r="L43" s="191" t="e">
        <f>K43/K12</f>
        <v>#DIV/0!</v>
      </c>
      <c r="M43" s="155"/>
      <c r="N43" s="191" t="e">
        <f>M43/M12</f>
        <v>#DIV/0!</v>
      </c>
      <c r="O43" s="155"/>
      <c r="P43" s="191" t="e">
        <f>O43/O12</f>
        <v>#DIV/0!</v>
      </c>
      <c r="Q43" s="155"/>
      <c r="R43" s="191" t="e">
        <f>Q43/Q12</f>
        <v>#DIV/0!</v>
      </c>
      <c r="S43" s="155"/>
      <c r="T43" s="191" t="e">
        <f>S43/S12</f>
        <v>#DIV/0!</v>
      </c>
      <c r="U43" s="155"/>
      <c r="V43" s="191" t="e">
        <f>U43/U12</f>
        <v>#DIV/0!</v>
      </c>
      <c r="W43" s="155"/>
      <c r="X43" s="191" t="e">
        <f>W43/W12</f>
        <v>#DIV/0!</v>
      </c>
      <c r="Y43" s="155"/>
      <c r="Z43" s="191" t="e">
        <f>Y43/Y12</f>
        <v>#DIV/0!</v>
      </c>
      <c r="AA43" s="59">
        <f t="shared" si="19"/>
        <v>0</v>
      </c>
      <c r="AB43" s="28" t="e">
        <f>AA43/AA12</f>
        <v>#DIV/0!</v>
      </c>
      <c r="AC43" s="160">
        <f t="shared" si="1"/>
        <v>0</v>
      </c>
      <c r="AD43" s="28" t="e">
        <f>AC43/AC12</f>
        <v>#DIV/0!</v>
      </c>
      <c r="AE43" s="44">
        <f t="shared" si="2"/>
        <v>0</v>
      </c>
      <c r="AF43" s="21">
        <f t="shared" si="3"/>
        <v>0</v>
      </c>
      <c r="AK43" s="1" t="s">
        <v>246</v>
      </c>
    </row>
    <row r="44" spans="1:37" s="1" customFormat="1">
      <c r="A44" s="82">
        <v>6103</v>
      </c>
      <c r="B44" s="219" t="s">
        <v>4</v>
      </c>
      <c r="C44" s="185"/>
      <c r="D44" s="191" t="e">
        <f>C44/C12</f>
        <v>#DIV/0!</v>
      </c>
      <c r="E44" s="185"/>
      <c r="F44" s="191" t="e">
        <f>E44/E12</f>
        <v>#DIV/0!</v>
      </c>
      <c r="G44" s="185"/>
      <c r="H44" s="191" t="e">
        <f>G44/G12</f>
        <v>#DIV/0!</v>
      </c>
      <c r="I44" s="185"/>
      <c r="J44" s="191" t="e">
        <f>I44/I12</f>
        <v>#DIV/0!</v>
      </c>
      <c r="K44" s="185"/>
      <c r="L44" s="191" t="e">
        <f>K44/K12</f>
        <v>#DIV/0!</v>
      </c>
      <c r="M44" s="185"/>
      <c r="N44" s="191" t="e">
        <f>M44/M12</f>
        <v>#DIV/0!</v>
      </c>
      <c r="O44" s="185"/>
      <c r="P44" s="191" t="e">
        <f>O44/O12</f>
        <v>#DIV/0!</v>
      </c>
      <c r="Q44" s="185"/>
      <c r="R44" s="191" t="e">
        <f>Q44/Q12</f>
        <v>#DIV/0!</v>
      </c>
      <c r="S44" s="185"/>
      <c r="T44" s="191" t="e">
        <f>S44/S12</f>
        <v>#DIV/0!</v>
      </c>
      <c r="U44" s="185"/>
      <c r="V44" s="191" t="e">
        <f>U44/U12</f>
        <v>#DIV/0!</v>
      </c>
      <c r="W44" s="185"/>
      <c r="X44" s="191" t="e">
        <f>W44/W12</f>
        <v>#DIV/0!</v>
      </c>
      <c r="Y44" s="185"/>
      <c r="Z44" s="191" t="e">
        <f>Y44/Y12</f>
        <v>#DIV/0!</v>
      </c>
      <c r="AA44" s="59">
        <f t="shared" si="19"/>
        <v>0</v>
      </c>
      <c r="AB44" s="28" t="e">
        <f>AA44/AA12</f>
        <v>#DIV/0!</v>
      </c>
      <c r="AC44" s="160">
        <f t="shared" si="1"/>
        <v>0</v>
      </c>
      <c r="AD44" s="28" t="e">
        <f>AC44/AC12</f>
        <v>#DIV/0!</v>
      </c>
      <c r="AE44" s="44">
        <f t="shared" si="2"/>
        <v>0</v>
      </c>
      <c r="AF44" s="21">
        <f t="shared" si="3"/>
        <v>0</v>
      </c>
    </row>
    <row r="45" spans="1:37" s="1" customFormat="1">
      <c r="A45" s="82">
        <v>6104</v>
      </c>
      <c r="B45" s="219" t="s">
        <v>5</v>
      </c>
      <c r="C45" s="155"/>
      <c r="D45" s="191" t="e">
        <f>C45/C12</f>
        <v>#DIV/0!</v>
      </c>
      <c r="E45" s="155"/>
      <c r="F45" s="191" t="e">
        <f>E45/E12</f>
        <v>#DIV/0!</v>
      </c>
      <c r="G45" s="155"/>
      <c r="H45" s="191" t="e">
        <f>G45/G12</f>
        <v>#DIV/0!</v>
      </c>
      <c r="I45" s="155"/>
      <c r="J45" s="191" t="e">
        <f>I45/I12</f>
        <v>#DIV/0!</v>
      </c>
      <c r="K45" s="155"/>
      <c r="L45" s="191" t="e">
        <f>K45/K12</f>
        <v>#DIV/0!</v>
      </c>
      <c r="M45" s="155"/>
      <c r="N45" s="191" t="e">
        <f>M45/M12</f>
        <v>#DIV/0!</v>
      </c>
      <c r="O45" s="155"/>
      <c r="P45" s="191" t="e">
        <f>O45/O12</f>
        <v>#DIV/0!</v>
      </c>
      <c r="Q45" s="155"/>
      <c r="R45" s="191" t="e">
        <f>Q45/Q12</f>
        <v>#DIV/0!</v>
      </c>
      <c r="S45" s="155"/>
      <c r="T45" s="191" t="e">
        <f>S45/S12</f>
        <v>#DIV/0!</v>
      </c>
      <c r="U45" s="155"/>
      <c r="V45" s="191" t="e">
        <f>U45/U12</f>
        <v>#DIV/0!</v>
      </c>
      <c r="W45" s="155"/>
      <c r="X45" s="191" t="e">
        <f>W45/W12</f>
        <v>#DIV/0!</v>
      </c>
      <c r="Y45" s="155"/>
      <c r="Z45" s="191" t="e">
        <f>Y45/Y12</f>
        <v>#DIV/0!</v>
      </c>
      <c r="AA45" s="59">
        <f t="shared" si="19"/>
        <v>0</v>
      </c>
      <c r="AB45" s="28" t="e">
        <f>AA45/AA12</f>
        <v>#DIV/0!</v>
      </c>
      <c r="AC45" s="160">
        <f t="shared" si="1"/>
        <v>0</v>
      </c>
      <c r="AD45" s="28" t="e">
        <f>AC45/AC12</f>
        <v>#DIV/0!</v>
      </c>
      <c r="AE45" s="44">
        <f t="shared" si="2"/>
        <v>0</v>
      </c>
      <c r="AF45" s="21">
        <f t="shared" si="3"/>
        <v>0</v>
      </c>
      <c r="AG45" s="1">
        <v>984</v>
      </c>
    </row>
    <row r="46" spans="1:37" s="1" customFormat="1">
      <c r="A46" s="82">
        <v>6105</v>
      </c>
      <c r="B46" s="219" t="s">
        <v>39</v>
      </c>
      <c r="C46" s="228"/>
      <c r="D46" s="28" t="e">
        <f>C46/C12</f>
        <v>#DIV/0!</v>
      </c>
      <c r="E46" s="228"/>
      <c r="F46" s="28" t="e">
        <f>E46/E12</f>
        <v>#DIV/0!</v>
      </c>
      <c r="G46" s="228"/>
      <c r="H46" s="28" t="e">
        <f>G46/G12</f>
        <v>#DIV/0!</v>
      </c>
      <c r="I46" s="228"/>
      <c r="J46" s="28" t="e">
        <f>I46/I12</f>
        <v>#DIV/0!</v>
      </c>
      <c r="K46" s="228"/>
      <c r="L46" s="28" t="e">
        <f>K46/K12</f>
        <v>#DIV/0!</v>
      </c>
      <c r="M46" s="228"/>
      <c r="N46" s="28" t="e">
        <f>M46/M12</f>
        <v>#DIV/0!</v>
      </c>
      <c r="O46" s="228"/>
      <c r="P46" s="28" t="e">
        <f>O46/O12</f>
        <v>#DIV/0!</v>
      </c>
      <c r="Q46" s="228"/>
      <c r="R46" s="28" t="e">
        <f>Q46/Q12</f>
        <v>#DIV/0!</v>
      </c>
      <c r="S46" s="228"/>
      <c r="T46" s="28" t="e">
        <f>S46/S12</f>
        <v>#DIV/0!</v>
      </c>
      <c r="U46" s="228"/>
      <c r="V46" s="28" t="e">
        <f>U46/U12</f>
        <v>#DIV/0!</v>
      </c>
      <c r="W46" s="228"/>
      <c r="X46" s="28" t="e">
        <f>W46/W12</f>
        <v>#DIV/0!</v>
      </c>
      <c r="Y46" s="228"/>
      <c r="Z46" s="191" t="e">
        <f>Y46/Y12</f>
        <v>#DIV/0!</v>
      </c>
      <c r="AA46" s="59">
        <f t="shared" si="19"/>
        <v>0</v>
      </c>
      <c r="AB46" s="28" t="e">
        <f>AA46/AA12</f>
        <v>#DIV/0!</v>
      </c>
      <c r="AC46" s="160">
        <f t="shared" si="1"/>
        <v>0</v>
      </c>
      <c r="AD46" s="28" t="e">
        <f>AC46/AC12</f>
        <v>#DIV/0!</v>
      </c>
      <c r="AE46" s="44">
        <f t="shared" si="2"/>
        <v>0</v>
      </c>
      <c r="AF46" s="21">
        <f t="shared" si="3"/>
        <v>0</v>
      </c>
      <c r="AG46" s="124">
        <v>3456</v>
      </c>
    </row>
    <row r="47" spans="1:37" s="1" customFormat="1">
      <c r="A47" s="82">
        <v>6106</v>
      </c>
      <c r="B47" s="219" t="s">
        <v>6</v>
      </c>
      <c r="C47" s="155"/>
      <c r="D47" s="191" t="e">
        <f>C47/C12</f>
        <v>#DIV/0!</v>
      </c>
      <c r="E47" s="155"/>
      <c r="F47" s="191" t="e">
        <f>E47/E12</f>
        <v>#DIV/0!</v>
      </c>
      <c r="G47" s="155"/>
      <c r="H47" s="191" t="e">
        <f>G47/G12</f>
        <v>#DIV/0!</v>
      </c>
      <c r="I47" s="155"/>
      <c r="J47" s="191" t="e">
        <f>I47/I12</f>
        <v>#DIV/0!</v>
      </c>
      <c r="K47" s="155"/>
      <c r="L47" s="191" t="e">
        <f>K47/K12</f>
        <v>#DIV/0!</v>
      </c>
      <c r="M47" s="155"/>
      <c r="N47" s="191" t="e">
        <f>M47/M12</f>
        <v>#DIV/0!</v>
      </c>
      <c r="O47" s="155"/>
      <c r="P47" s="191" t="e">
        <f>O47/O12</f>
        <v>#DIV/0!</v>
      </c>
      <c r="Q47" s="155"/>
      <c r="R47" s="191" t="e">
        <f>Q47/Q12</f>
        <v>#DIV/0!</v>
      </c>
      <c r="S47" s="155"/>
      <c r="T47" s="191" t="e">
        <f>S47/S12</f>
        <v>#DIV/0!</v>
      </c>
      <c r="U47" s="155"/>
      <c r="V47" s="191" t="e">
        <f>U47/U12</f>
        <v>#DIV/0!</v>
      </c>
      <c r="W47" s="155"/>
      <c r="X47" s="191" t="e">
        <f>W47/W12</f>
        <v>#DIV/0!</v>
      </c>
      <c r="Y47" s="155"/>
      <c r="Z47" s="191" t="e">
        <f>Y47/Y12</f>
        <v>#DIV/0!</v>
      </c>
      <c r="AA47" s="59">
        <f t="shared" si="19"/>
        <v>0</v>
      </c>
      <c r="AB47" s="28" t="e">
        <f>AA47/AA12</f>
        <v>#DIV/0!</v>
      </c>
      <c r="AC47" s="160">
        <f t="shared" si="1"/>
        <v>0</v>
      </c>
      <c r="AD47" s="28" t="e">
        <f>AC47/AC12</f>
        <v>#DIV/0!</v>
      </c>
      <c r="AE47" s="44">
        <f t="shared" si="2"/>
        <v>0</v>
      </c>
      <c r="AF47" s="21">
        <f t="shared" si="3"/>
        <v>0</v>
      </c>
    </row>
    <row r="48" spans="1:37" s="1" customFormat="1">
      <c r="A48" s="82">
        <v>6107</v>
      </c>
      <c r="B48" s="219" t="s">
        <v>7</v>
      </c>
      <c r="C48" s="19"/>
      <c r="D48" s="191" t="e">
        <f>C48/C12</f>
        <v>#DIV/0!</v>
      </c>
      <c r="E48" s="19"/>
      <c r="F48" s="191" t="e">
        <f>E48/E12</f>
        <v>#DIV/0!</v>
      </c>
      <c r="G48" s="19"/>
      <c r="H48" s="191" t="e">
        <f>G48/G12</f>
        <v>#DIV/0!</v>
      </c>
      <c r="I48" s="19"/>
      <c r="J48" s="191" t="e">
        <f>I48/I12</f>
        <v>#DIV/0!</v>
      </c>
      <c r="K48" s="19"/>
      <c r="L48" s="191" t="e">
        <f>K48/K12</f>
        <v>#DIV/0!</v>
      </c>
      <c r="M48" s="19"/>
      <c r="N48" s="191" t="e">
        <f>M48/M12</f>
        <v>#DIV/0!</v>
      </c>
      <c r="O48" s="19"/>
      <c r="P48" s="191" t="e">
        <f>O48/O12</f>
        <v>#DIV/0!</v>
      </c>
      <c r="Q48" s="19"/>
      <c r="R48" s="191" t="e">
        <f>Q48/Q12</f>
        <v>#DIV/0!</v>
      </c>
      <c r="S48" s="19"/>
      <c r="T48" s="191" t="e">
        <f>S48/S12</f>
        <v>#DIV/0!</v>
      </c>
      <c r="U48" s="19"/>
      <c r="V48" s="191" t="e">
        <f>U48/U12</f>
        <v>#DIV/0!</v>
      </c>
      <c r="W48" s="19"/>
      <c r="X48" s="191" t="e">
        <f>W48/W12</f>
        <v>#DIV/0!</v>
      </c>
      <c r="Y48" s="19"/>
      <c r="Z48" s="191" t="e">
        <f>Y48/Y12</f>
        <v>#DIV/0!</v>
      </c>
      <c r="AA48" s="59">
        <f t="shared" si="19"/>
        <v>0</v>
      </c>
      <c r="AB48" s="28" t="e">
        <f>AA48/AA12</f>
        <v>#DIV/0!</v>
      </c>
      <c r="AC48" s="160">
        <f t="shared" si="1"/>
        <v>0</v>
      </c>
      <c r="AD48" s="28" t="e">
        <f>AC48/AC12</f>
        <v>#DIV/0!</v>
      </c>
      <c r="AE48" s="44">
        <f t="shared" si="2"/>
        <v>0</v>
      </c>
      <c r="AF48" s="21">
        <f t="shared" si="3"/>
        <v>0</v>
      </c>
    </row>
    <row r="49" spans="1:34" s="1" customFormat="1">
      <c r="A49" s="82">
        <v>6108</v>
      </c>
      <c r="B49" s="219" t="s">
        <v>8</v>
      </c>
      <c r="C49" s="19"/>
      <c r="D49" s="191" t="e">
        <f>C49/C12</f>
        <v>#DIV/0!</v>
      </c>
      <c r="E49" s="19"/>
      <c r="F49" s="191" t="e">
        <f>E49/E12</f>
        <v>#DIV/0!</v>
      </c>
      <c r="G49" s="19"/>
      <c r="H49" s="191" t="e">
        <f>G49/G12</f>
        <v>#DIV/0!</v>
      </c>
      <c r="I49" s="19"/>
      <c r="J49" s="191" t="e">
        <f>I49/I12</f>
        <v>#DIV/0!</v>
      </c>
      <c r="K49" s="19"/>
      <c r="L49" s="191" t="e">
        <f>K49/K12</f>
        <v>#DIV/0!</v>
      </c>
      <c r="M49" s="19"/>
      <c r="N49" s="191" t="e">
        <f>M49/M12</f>
        <v>#DIV/0!</v>
      </c>
      <c r="O49" s="19"/>
      <c r="P49" s="191" t="e">
        <f>O49/O12</f>
        <v>#DIV/0!</v>
      </c>
      <c r="Q49" s="19"/>
      <c r="R49" s="191" t="e">
        <f>Q49/Q12</f>
        <v>#DIV/0!</v>
      </c>
      <c r="S49" s="19"/>
      <c r="T49" s="191" t="e">
        <f>S49/S12</f>
        <v>#DIV/0!</v>
      </c>
      <c r="U49" s="19"/>
      <c r="V49" s="191" t="e">
        <f>U49/U12</f>
        <v>#DIV/0!</v>
      </c>
      <c r="W49" s="19"/>
      <c r="X49" s="191" t="e">
        <f>W49/W12</f>
        <v>#DIV/0!</v>
      </c>
      <c r="Y49" s="19"/>
      <c r="Z49" s="191" t="e">
        <f>Y49/Y12</f>
        <v>#DIV/0!</v>
      </c>
      <c r="AA49" s="59">
        <f t="shared" si="19"/>
        <v>0</v>
      </c>
      <c r="AB49" s="28" t="e">
        <f>AA49/AA12</f>
        <v>#DIV/0!</v>
      </c>
      <c r="AC49" s="160">
        <f t="shared" si="1"/>
        <v>0</v>
      </c>
      <c r="AD49" s="28" t="e">
        <f>AC49/AC12</f>
        <v>#DIV/0!</v>
      </c>
      <c r="AE49" s="44">
        <f t="shared" si="2"/>
        <v>0</v>
      </c>
      <c r="AF49" s="21">
        <f t="shared" si="3"/>
        <v>0</v>
      </c>
    </row>
    <row r="50" spans="1:34" s="1" customFormat="1">
      <c r="A50" s="82">
        <v>6109</v>
      </c>
      <c r="B50" s="219" t="s">
        <v>79</v>
      </c>
      <c r="C50" s="162"/>
      <c r="D50" s="191" t="e">
        <f>C50/C12</f>
        <v>#DIV/0!</v>
      </c>
      <c r="E50" s="162"/>
      <c r="F50" s="191" t="e">
        <f>E50/E12</f>
        <v>#DIV/0!</v>
      </c>
      <c r="G50" s="162"/>
      <c r="H50" s="191" t="e">
        <f>G50/G12</f>
        <v>#DIV/0!</v>
      </c>
      <c r="I50" s="162"/>
      <c r="J50" s="191" t="e">
        <f>I50/I12</f>
        <v>#DIV/0!</v>
      </c>
      <c r="K50" s="162"/>
      <c r="L50" s="191" t="e">
        <f>K50/K12</f>
        <v>#DIV/0!</v>
      </c>
      <c r="M50" s="162"/>
      <c r="N50" s="191" t="e">
        <f>M50/M12</f>
        <v>#DIV/0!</v>
      </c>
      <c r="O50" s="162"/>
      <c r="P50" s="191" t="e">
        <f>O50/O12</f>
        <v>#DIV/0!</v>
      </c>
      <c r="Q50" s="162"/>
      <c r="R50" s="191" t="e">
        <f>Q50/Q12</f>
        <v>#DIV/0!</v>
      </c>
      <c r="S50" s="162"/>
      <c r="T50" s="191" t="e">
        <f>S50/S12</f>
        <v>#DIV/0!</v>
      </c>
      <c r="U50" s="162"/>
      <c r="V50" s="191" t="e">
        <f>U50/U12</f>
        <v>#DIV/0!</v>
      </c>
      <c r="W50" s="162"/>
      <c r="X50" s="191" t="e">
        <f>W50/W12</f>
        <v>#DIV/0!</v>
      </c>
      <c r="Y50" s="162"/>
      <c r="Z50" s="191" t="e">
        <f>Y50/Y12</f>
        <v>#DIV/0!</v>
      </c>
      <c r="AA50" s="59">
        <f t="shared" si="19"/>
        <v>0</v>
      </c>
      <c r="AB50" s="28" t="e">
        <f>AA50/AA12</f>
        <v>#DIV/0!</v>
      </c>
      <c r="AC50" s="160">
        <f t="shared" si="1"/>
        <v>0</v>
      </c>
      <c r="AD50" s="28" t="e">
        <f>AC50/AC12</f>
        <v>#DIV/0!</v>
      </c>
      <c r="AE50" s="44">
        <f t="shared" si="2"/>
        <v>0</v>
      </c>
      <c r="AF50" s="21">
        <f t="shared" si="3"/>
        <v>0</v>
      </c>
    </row>
    <row r="51" spans="1:34" s="1" customFormat="1">
      <c r="A51" s="82">
        <v>6110</v>
      </c>
      <c r="B51" s="219" t="s">
        <v>9</v>
      </c>
      <c r="C51" s="162"/>
      <c r="D51" s="191" t="e">
        <f>C51/C13</f>
        <v>#DIV/0!</v>
      </c>
      <c r="E51" s="162"/>
      <c r="F51" s="191" t="e">
        <f>E51/E13</f>
        <v>#DIV/0!</v>
      </c>
      <c r="G51" s="162"/>
      <c r="H51" s="191" t="e">
        <f>G51/G13</f>
        <v>#DIV/0!</v>
      </c>
      <c r="I51" s="162"/>
      <c r="J51" s="191" t="e">
        <f>I51/I13</f>
        <v>#DIV/0!</v>
      </c>
      <c r="K51" s="162"/>
      <c r="L51" s="191" t="e">
        <f>K51/K13</f>
        <v>#DIV/0!</v>
      </c>
      <c r="M51" s="162"/>
      <c r="N51" s="191" t="e">
        <f>M51/M13</f>
        <v>#DIV/0!</v>
      </c>
      <c r="O51" s="162"/>
      <c r="P51" s="191" t="e">
        <f>O51/O13</f>
        <v>#DIV/0!</v>
      </c>
      <c r="Q51" s="162"/>
      <c r="R51" s="191" t="e">
        <f>Q51/Q13</f>
        <v>#DIV/0!</v>
      </c>
      <c r="S51" s="162"/>
      <c r="T51" s="191" t="e">
        <f>S51/S13</f>
        <v>#DIV/0!</v>
      </c>
      <c r="U51" s="162"/>
      <c r="V51" s="191" t="e">
        <f>U51/U13</f>
        <v>#DIV/0!</v>
      </c>
      <c r="W51" s="162"/>
      <c r="X51" s="191" t="e">
        <f>W51/W13</f>
        <v>#DIV/0!</v>
      </c>
      <c r="Y51" s="162"/>
      <c r="Z51" s="191" t="e">
        <f>Y51/Y13</f>
        <v>#DIV/0!</v>
      </c>
      <c r="AA51" s="59">
        <f t="shared" si="19"/>
        <v>0</v>
      </c>
      <c r="AB51" s="28" t="e">
        <f>AA51/AA12</f>
        <v>#DIV/0!</v>
      </c>
      <c r="AC51" s="160">
        <f t="shared" si="1"/>
        <v>0</v>
      </c>
      <c r="AD51" s="28" t="e">
        <f>AC51/AC12</f>
        <v>#DIV/0!</v>
      </c>
      <c r="AE51" s="44">
        <f t="shared" si="2"/>
        <v>0</v>
      </c>
      <c r="AF51" s="21">
        <f t="shared" si="3"/>
        <v>0</v>
      </c>
      <c r="AG51" s="1" t="s">
        <v>246</v>
      </c>
    </row>
    <row r="52" spans="1:34" s="1" customFormat="1">
      <c r="A52" s="82">
        <v>6111</v>
      </c>
      <c r="B52" s="219" t="s">
        <v>10</v>
      </c>
      <c r="C52" s="309"/>
      <c r="D52" s="191" t="e">
        <f>C52/C12</f>
        <v>#DIV/0!</v>
      </c>
      <c r="E52" s="309"/>
      <c r="F52" s="191" t="e">
        <f>E52/E12</f>
        <v>#DIV/0!</v>
      </c>
      <c r="G52" s="309"/>
      <c r="H52" s="191" t="e">
        <f>G52/G12</f>
        <v>#DIV/0!</v>
      </c>
      <c r="I52" s="309"/>
      <c r="J52" s="191" t="e">
        <f>I52/I12</f>
        <v>#DIV/0!</v>
      </c>
      <c r="K52" s="309"/>
      <c r="L52" s="191" t="e">
        <f>K52/K12</f>
        <v>#DIV/0!</v>
      </c>
      <c r="M52" s="309"/>
      <c r="N52" s="191" t="e">
        <f>M52/M12</f>
        <v>#DIV/0!</v>
      </c>
      <c r="O52" s="309"/>
      <c r="P52" s="191" t="e">
        <f>O52/O12</f>
        <v>#DIV/0!</v>
      </c>
      <c r="Q52" s="309"/>
      <c r="R52" s="191" t="e">
        <f>Q52/Q12</f>
        <v>#DIV/0!</v>
      </c>
      <c r="S52" s="309"/>
      <c r="T52" s="191" t="e">
        <f>S52/S12</f>
        <v>#DIV/0!</v>
      </c>
      <c r="U52" s="309"/>
      <c r="V52" s="191" t="e">
        <f>U52/U12</f>
        <v>#DIV/0!</v>
      </c>
      <c r="W52" s="309"/>
      <c r="X52" s="191" t="e">
        <f>W52/W12</f>
        <v>#DIV/0!</v>
      </c>
      <c r="Y52" s="309"/>
      <c r="Z52" s="191" t="e">
        <f>Y52/Y12</f>
        <v>#DIV/0!</v>
      </c>
      <c r="AA52" s="59">
        <f t="shared" si="19"/>
        <v>0</v>
      </c>
      <c r="AB52" s="28" t="e">
        <f>AA52/AA12</f>
        <v>#DIV/0!</v>
      </c>
      <c r="AC52" s="160">
        <f t="shared" si="1"/>
        <v>0</v>
      </c>
      <c r="AD52" s="28" t="e">
        <f>AC52/AC12</f>
        <v>#DIV/0!</v>
      </c>
      <c r="AE52" s="44">
        <f t="shared" si="2"/>
        <v>0</v>
      </c>
      <c r="AF52" s="21">
        <f t="shared" si="3"/>
        <v>0</v>
      </c>
      <c r="AG52" s="1" t="s">
        <v>199</v>
      </c>
      <c r="AH52" s="1" t="s">
        <v>200</v>
      </c>
    </row>
    <row r="53" spans="1:34" s="1" customFormat="1">
      <c r="A53" s="82">
        <v>6112</v>
      </c>
      <c r="B53" s="219" t="s">
        <v>11</v>
      </c>
      <c r="C53" s="158"/>
      <c r="D53" s="191" t="e">
        <f>C53/C12</f>
        <v>#DIV/0!</v>
      </c>
      <c r="E53" s="158"/>
      <c r="F53" s="191" t="e">
        <f>E53/E12</f>
        <v>#DIV/0!</v>
      </c>
      <c r="G53" s="158"/>
      <c r="H53" s="191" t="e">
        <f>G53/G12</f>
        <v>#DIV/0!</v>
      </c>
      <c r="I53" s="158"/>
      <c r="J53" s="191" t="e">
        <f>I53/I12</f>
        <v>#DIV/0!</v>
      </c>
      <c r="K53" s="158"/>
      <c r="L53" s="191" t="e">
        <f>K53/K12</f>
        <v>#DIV/0!</v>
      </c>
      <c r="M53" s="158"/>
      <c r="N53" s="191" t="e">
        <f>M53/M12</f>
        <v>#DIV/0!</v>
      </c>
      <c r="O53" s="158"/>
      <c r="P53" s="191" t="e">
        <f>O53/O12</f>
        <v>#DIV/0!</v>
      </c>
      <c r="Q53" s="158"/>
      <c r="R53" s="191" t="e">
        <f>Q53/Q12</f>
        <v>#DIV/0!</v>
      </c>
      <c r="S53" s="158"/>
      <c r="T53" s="191" t="e">
        <f>S53/S12</f>
        <v>#DIV/0!</v>
      </c>
      <c r="U53" s="158"/>
      <c r="V53" s="191" t="e">
        <f>U53/U12</f>
        <v>#DIV/0!</v>
      </c>
      <c r="W53" s="158"/>
      <c r="X53" s="191" t="e">
        <f>W53/W12</f>
        <v>#DIV/0!</v>
      </c>
      <c r="Y53" s="158"/>
      <c r="Z53" s="191" t="e">
        <f>Y53/Y12</f>
        <v>#DIV/0!</v>
      </c>
      <c r="AA53" s="59">
        <f t="shared" si="19"/>
        <v>0</v>
      </c>
      <c r="AB53" s="28" t="e">
        <f>AA53/AA12</f>
        <v>#DIV/0!</v>
      </c>
      <c r="AC53" s="160">
        <f t="shared" si="1"/>
        <v>0</v>
      </c>
      <c r="AD53" s="28" t="e">
        <f>AC53/AC12</f>
        <v>#DIV/0!</v>
      </c>
      <c r="AE53" s="44">
        <f t="shared" si="2"/>
        <v>0</v>
      </c>
      <c r="AF53" s="21">
        <f t="shared" si="3"/>
        <v>0</v>
      </c>
      <c r="AG53" s="1" t="s">
        <v>247</v>
      </c>
    </row>
    <row r="54" spans="1:34" s="1" customFormat="1">
      <c r="A54" s="82">
        <v>6113</v>
      </c>
      <c r="B54" s="219" t="s">
        <v>12</v>
      </c>
      <c r="C54" s="158"/>
      <c r="D54" s="191" t="e">
        <f>C54/C12</f>
        <v>#DIV/0!</v>
      </c>
      <c r="E54" s="158"/>
      <c r="F54" s="191" t="e">
        <f>E54/E12</f>
        <v>#DIV/0!</v>
      </c>
      <c r="G54" s="158"/>
      <c r="H54" s="191" t="e">
        <f>G54/G12</f>
        <v>#DIV/0!</v>
      </c>
      <c r="I54" s="158"/>
      <c r="J54" s="191" t="e">
        <f>I54/I12</f>
        <v>#DIV/0!</v>
      </c>
      <c r="K54" s="158"/>
      <c r="L54" s="191" t="e">
        <f>K54/K12</f>
        <v>#DIV/0!</v>
      </c>
      <c r="M54" s="158"/>
      <c r="N54" s="191" t="e">
        <f>M54/M12</f>
        <v>#DIV/0!</v>
      </c>
      <c r="O54" s="158"/>
      <c r="P54" s="191" t="e">
        <f>O54/O12</f>
        <v>#DIV/0!</v>
      </c>
      <c r="Q54" s="158"/>
      <c r="R54" s="191" t="e">
        <f>Q54/Q12</f>
        <v>#DIV/0!</v>
      </c>
      <c r="S54" s="158"/>
      <c r="T54" s="191" t="e">
        <f>S54/S12</f>
        <v>#DIV/0!</v>
      </c>
      <c r="U54" s="158"/>
      <c r="V54" s="191" t="e">
        <f>U54/U12</f>
        <v>#DIV/0!</v>
      </c>
      <c r="W54" s="158"/>
      <c r="X54" s="191" t="e">
        <f>W54/W12</f>
        <v>#DIV/0!</v>
      </c>
      <c r="Y54" s="158"/>
      <c r="Z54" s="191" t="e">
        <f>Y54/Y12</f>
        <v>#DIV/0!</v>
      </c>
      <c r="AA54" s="59">
        <f t="shared" si="19"/>
        <v>0</v>
      </c>
      <c r="AB54" s="28" t="e">
        <f>AA54/AA12</f>
        <v>#DIV/0!</v>
      </c>
      <c r="AC54" s="160">
        <f t="shared" si="1"/>
        <v>0</v>
      </c>
      <c r="AD54" s="28" t="e">
        <f>AC54/AC12</f>
        <v>#DIV/0!</v>
      </c>
      <c r="AE54" s="44">
        <f t="shared" si="2"/>
        <v>0</v>
      </c>
      <c r="AF54" s="21">
        <f t="shared" si="3"/>
        <v>0</v>
      </c>
    </row>
    <row r="55" spans="1:34" s="1" customFormat="1">
      <c r="A55" s="82">
        <v>6114</v>
      </c>
      <c r="B55" s="219" t="s">
        <v>88</v>
      </c>
      <c r="C55" s="19"/>
      <c r="D55" s="28" t="e">
        <f>C55/C12</f>
        <v>#DIV/0!</v>
      </c>
      <c r="E55" s="19"/>
      <c r="F55" s="28" t="e">
        <f>E55/E12</f>
        <v>#DIV/0!</v>
      </c>
      <c r="G55" s="19"/>
      <c r="H55" s="28" t="e">
        <f>G55/G12</f>
        <v>#DIV/0!</v>
      </c>
      <c r="I55" s="19"/>
      <c r="J55" s="28" t="e">
        <f>I55/I12</f>
        <v>#DIV/0!</v>
      </c>
      <c r="K55" s="19"/>
      <c r="L55" s="28" t="e">
        <f>K55/K12</f>
        <v>#DIV/0!</v>
      </c>
      <c r="M55" s="19"/>
      <c r="N55" s="28" t="e">
        <f>M55/M12</f>
        <v>#DIV/0!</v>
      </c>
      <c r="O55" s="19"/>
      <c r="P55" s="28" t="e">
        <f>O55/O12</f>
        <v>#DIV/0!</v>
      </c>
      <c r="Q55" s="19"/>
      <c r="R55" s="28" t="e">
        <f>Q55/Q12</f>
        <v>#DIV/0!</v>
      </c>
      <c r="S55" s="19"/>
      <c r="T55" s="28" t="e">
        <f>S55/S12</f>
        <v>#DIV/0!</v>
      </c>
      <c r="U55" s="19"/>
      <c r="V55" s="28" t="e">
        <f>U55/U12</f>
        <v>#DIV/0!</v>
      </c>
      <c r="W55" s="19"/>
      <c r="X55" s="28" t="e">
        <f>W55/W12</f>
        <v>#DIV/0!</v>
      </c>
      <c r="Y55" s="19"/>
      <c r="Z55" s="28" t="e">
        <f>Y55/Y12</f>
        <v>#DIV/0!</v>
      </c>
      <c r="AA55" s="59">
        <f t="shared" si="19"/>
        <v>0</v>
      </c>
      <c r="AB55" s="28" t="e">
        <f>AA55/AA12</f>
        <v>#DIV/0!</v>
      </c>
      <c r="AC55" s="160">
        <f t="shared" si="1"/>
        <v>0</v>
      </c>
      <c r="AD55" s="28" t="e">
        <f>AC55/AC12</f>
        <v>#DIV/0!</v>
      </c>
      <c r="AE55" s="44">
        <f t="shared" si="2"/>
        <v>0</v>
      </c>
      <c r="AF55" s="21">
        <f t="shared" si="3"/>
        <v>0</v>
      </c>
      <c r="AG55" s="1">
        <v>2654</v>
      </c>
    </row>
    <row r="56" spans="1:34" s="1" customFormat="1">
      <c r="A56" s="82">
        <v>6115</v>
      </c>
      <c r="B56" s="219" t="s">
        <v>13</v>
      </c>
      <c r="C56" s="155"/>
      <c r="D56" s="191" t="e">
        <f>C56/C12</f>
        <v>#DIV/0!</v>
      </c>
      <c r="E56" s="155"/>
      <c r="F56" s="191" t="e">
        <f>E56/E12</f>
        <v>#DIV/0!</v>
      </c>
      <c r="G56" s="155"/>
      <c r="H56" s="28" t="e">
        <f>G56/G12</f>
        <v>#DIV/0!</v>
      </c>
      <c r="I56" s="155"/>
      <c r="J56" s="191" t="e">
        <f>I56/I12</f>
        <v>#DIV/0!</v>
      </c>
      <c r="K56" s="155"/>
      <c r="L56" s="191" t="e">
        <f>K56/K12</f>
        <v>#DIV/0!</v>
      </c>
      <c r="M56" s="155"/>
      <c r="N56" s="191" t="e">
        <f>M56/M12</f>
        <v>#DIV/0!</v>
      </c>
      <c r="O56" s="155"/>
      <c r="P56" s="191" t="e">
        <f>O56/O12</f>
        <v>#DIV/0!</v>
      </c>
      <c r="Q56" s="155"/>
      <c r="R56" s="191" t="e">
        <f>Q56/Q12</f>
        <v>#DIV/0!</v>
      </c>
      <c r="S56" s="155"/>
      <c r="T56" s="191" t="e">
        <f>S56/S12</f>
        <v>#DIV/0!</v>
      </c>
      <c r="U56" s="155"/>
      <c r="V56" s="191" t="e">
        <f>U56/U12</f>
        <v>#DIV/0!</v>
      </c>
      <c r="W56" s="155"/>
      <c r="X56" s="191" t="e">
        <f>W56/W12</f>
        <v>#DIV/0!</v>
      </c>
      <c r="Y56" s="155"/>
      <c r="Z56" s="191" t="e">
        <f>Y56/Y12</f>
        <v>#DIV/0!</v>
      </c>
      <c r="AA56" s="59">
        <f>C56+E56+G56+I56+K56+M56+O56+Q56+S56+U56+W56+Y56</f>
        <v>0</v>
      </c>
      <c r="AB56" s="28" t="e">
        <f>AA56/AA12</f>
        <v>#DIV/0!</v>
      </c>
      <c r="AC56" s="160">
        <f t="shared" si="1"/>
        <v>0</v>
      </c>
      <c r="AD56" s="28" t="e">
        <f>AC56/AC12</f>
        <v>#DIV/0!</v>
      </c>
      <c r="AE56" s="44">
        <f t="shared" si="2"/>
        <v>0</v>
      </c>
      <c r="AF56" s="21">
        <f t="shared" si="3"/>
        <v>0</v>
      </c>
      <c r="AG56" s="1" t="s">
        <v>246</v>
      </c>
    </row>
    <row r="57" spans="1:34" s="1" customFormat="1">
      <c r="A57" s="82">
        <v>6116</v>
      </c>
      <c r="B57" s="219" t="s">
        <v>14</v>
      </c>
      <c r="C57" s="19"/>
      <c r="D57" s="28" t="e">
        <f>C57/C12</f>
        <v>#DIV/0!</v>
      </c>
      <c r="E57" s="19"/>
      <c r="F57" s="28" t="e">
        <f>E57/E12</f>
        <v>#DIV/0!</v>
      </c>
      <c r="G57" s="19"/>
      <c r="H57" s="28" t="e">
        <f>G57/G12</f>
        <v>#DIV/0!</v>
      </c>
      <c r="I57" s="19"/>
      <c r="J57" s="28" t="e">
        <f>I57/I12</f>
        <v>#DIV/0!</v>
      </c>
      <c r="K57" s="19"/>
      <c r="L57" s="28" t="e">
        <f>K57/K12</f>
        <v>#DIV/0!</v>
      </c>
      <c r="M57" s="19"/>
      <c r="N57" s="28" t="e">
        <f>M57/M12</f>
        <v>#DIV/0!</v>
      </c>
      <c r="O57" s="19"/>
      <c r="P57" s="28" t="e">
        <f>O57/O12</f>
        <v>#DIV/0!</v>
      </c>
      <c r="Q57" s="19"/>
      <c r="R57" s="28" t="e">
        <f>Q57/Q12</f>
        <v>#DIV/0!</v>
      </c>
      <c r="S57" s="19"/>
      <c r="T57" s="28" t="e">
        <f>S57/S12</f>
        <v>#DIV/0!</v>
      </c>
      <c r="U57" s="19"/>
      <c r="V57" s="28" t="e">
        <f>U57/U12</f>
        <v>#DIV/0!</v>
      </c>
      <c r="W57" s="19"/>
      <c r="X57" s="28" t="e">
        <f>W57/W12</f>
        <v>#DIV/0!</v>
      </c>
      <c r="Y57" s="19"/>
      <c r="Z57" s="28" t="e">
        <f>Y57/Y12</f>
        <v>#DIV/0!</v>
      </c>
      <c r="AA57" s="59">
        <f t="shared" si="19"/>
        <v>0</v>
      </c>
      <c r="AB57" s="28" t="e">
        <f>AA57/AA12</f>
        <v>#DIV/0!</v>
      </c>
      <c r="AC57" s="160">
        <f t="shared" si="1"/>
        <v>0</v>
      </c>
      <c r="AD57" s="28" t="e">
        <f>AC57/AC12</f>
        <v>#DIV/0!</v>
      </c>
      <c r="AE57" s="44">
        <f t="shared" si="2"/>
        <v>0</v>
      </c>
      <c r="AF57" s="21">
        <f t="shared" si="3"/>
        <v>0</v>
      </c>
      <c r="AG57" s="1" t="s">
        <v>248</v>
      </c>
    </row>
    <row r="58" spans="1:34" s="1" customFormat="1">
      <c r="A58" s="2">
        <v>6117</v>
      </c>
      <c r="B58" s="219" t="s">
        <v>15</v>
      </c>
      <c r="C58" s="158"/>
      <c r="D58" s="191" t="e">
        <f>C58/C12</f>
        <v>#DIV/0!</v>
      </c>
      <c r="E58" s="158"/>
      <c r="F58" s="191" t="e">
        <f>E58/E12</f>
        <v>#DIV/0!</v>
      </c>
      <c r="G58" s="158"/>
      <c r="H58" s="191" t="e">
        <f>G58/G12</f>
        <v>#DIV/0!</v>
      </c>
      <c r="I58" s="158"/>
      <c r="J58" s="191" t="e">
        <f>I58/I12</f>
        <v>#DIV/0!</v>
      </c>
      <c r="K58" s="158"/>
      <c r="L58" s="191" t="e">
        <f>K58/K12</f>
        <v>#DIV/0!</v>
      </c>
      <c r="M58" s="158"/>
      <c r="N58" s="191" t="e">
        <f>M58/M12</f>
        <v>#DIV/0!</v>
      </c>
      <c r="O58" s="158"/>
      <c r="P58" s="191" t="e">
        <f>O58/O12</f>
        <v>#DIV/0!</v>
      </c>
      <c r="Q58" s="158"/>
      <c r="R58" s="191" t="e">
        <f>Q58/Q12</f>
        <v>#DIV/0!</v>
      </c>
      <c r="S58" s="158"/>
      <c r="T58" s="191" t="e">
        <f>S58/S12</f>
        <v>#DIV/0!</v>
      </c>
      <c r="U58" s="158"/>
      <c r="V58" s="191" t="e">
        <f>U58/U12</f>
        <v>#DIV/0!</v>
      </c>
      <c r="W58" s="158"/>
      <c r="X58" s="191" t="e">
        <f>W58/W12</f>
        <v>#DIV/0!</v>
      </c>
      <c r="Y58" s="158"/>
      <c r="Z58" s="191" t="e">
        <f>Y58/Y12</f>
        <v>#DIV/0!</v>
      </c>
      <c r="AA58" s="59">
        <f t="shared" si="19"/>
        <v>0</v>
      </c>
      <c r="AB58" s="28" t="e">
        <f>AA58/AA12</f>
        <v>#DIV/0!</v>
      </c>
      <c r="AC58" s="160">
        <f t="shared" si="1"/>
        <v>0</v>
      </c>
      <c r="AD58" s="28" t="e">
        <f>AC58/AC12</f>
        <v>#DIV/0!</v>
      </c>
      <c r="AE58" s="44">
        <f t="shared" si="2"/>
        <v>0</v>
      </c>
      <c r="AF58" s="21">
        <f t="shared" si="3"/>
        <v>0</v>
      </c>
    </row>
    <row r="59" spans="1:34" s="1" customFormat="1">
      <c r="A59" s="2">
        <v>6118</v>
      </c>
      <c r="B59" s="219" t="s">
        <v>16</v>
      </c>
      <c r="C59" s="155"/>
      <c r="D59" s="191" t="e">
        <f>C59/C12</f>
        <v>#DIV/0!</v>
      </c>
      <c r="E59" s="155"/>
      <c r="F59" s="191" t="e">
        <f>E59/E12</f>
        <v>#DIV/0!</v>
      </c>
      <c r="G59" s="155"/>
      <c r="H59" s="191" t="e">
        <f>G59/G12</f>
        <v>#DIV/0!</v>
      </c>
      <c r="I59" s="155"/>
      <c r="J59" s="191" t="e">
        <f>I59/I12</f>
        <v>#DIV/0!</v>
      </c>
      <c r="K59" s="155"/>
      <c r="L59" s="191" t="e">
        <f>K59/K12</f>
        <v>#DIV/0!</v>
      </c>
      <c r="M59" s="155"/>
      <c r="N59" s="191" t="e">
        <f>M59/M12</f>
        <v>#DIV/0!</v>
      </c>
      <c r="O59" s="155"/>
      <c r="P59" s="191" t="e">
        <f>O59/O12</f>
        <v>#DIV/0!</v>
      </c>
      <c r="Q59" s="155"/>
      <c r="R59" s="191" t="e">
        <f>Q59/Q12</f>
        <v>#DIV/0!</v>
      </c>
      <c r="S59" s="155"/>
      <c r="T59" s="191" t="e">
        <f>S59/S12</f>
        <v>#DIV/0!</v>
      </c>
      <c r="U59" s="155"/>
      <c r="V59" s="191" t="e">
        <f>U59/U12</f>
        <v>#DIV/0!</v>
      </c>
      <c r="W59" s="155"/>
      <c r="X59" s="191" t="e">
        <f>W59/W12</f>
        <v>#DIV/0!</v>
      </c>
      <c r="Y59" s="155"/>
      <c r="Z59" s="191" t="e">
        <f>Y59/Y12</f>
        <v>#DIV/0!</v>
      </c>
      <c r="AA59" s="59">
        <f t="shared" si="19"/>
        <v>0</v>
      </c>
      <c r="AB59" s="28" t="e">
        <f>AA59/AA12</f>
        <v>#DIV/0!</v>
      </c>
      <c r="AC59" s="160">
        <f t="shared" si="1"/>
        <v>0</v>
      </c>
      <c r="AD59" s="28" t="e">
        <f>AC59/AC12</f>
        <v>#DIV/0!</v>
      </c>
      <c r="AE59" s="44">
        <f t="shared" si="2"/>
        <v>0</v>
      </c>
      <c r="AF59" s="21">
        <f t="shared" si="3"/>
        <v>0</v>
      </c>
      <c r="AG59" s="1" t="s">
        <v>199</v>
      </c>
    </row>
    <row r="60" spans="1:34" s="1" customFormat="1">
      <c r="A60" s="2">
        <v>6119</v>
      </c>
      <c r="B60" s="219" t="s">
        <v>17</v>
      </c>
      <c r="C60" s="158"/>
      <c r="D60" s="191" t="e">
        <f>C60/C12</f>
        <v>#DIV/0!</v>
      </c>
      <c r="E60" s="158"/>
      <c r="F60" s="191" t="e">
        <f>E60/E12</f>
        <v>#DIV/0!</v>
      </c>
      <c r="G60" s="158"/>
      <c r="H60" s="191" t="e">
        <f>G60/G12</f>
        <v>#DIV/0!</v>
      </c>
      <c r="I60" s="158"/>
      <c r="J60" s="191" t="e">
        <f>I60/I12</f>
        <v>#DIV/0!</v>
      </c>
      <c r="K60" s="158"/>
      <c r="L60" s="191" t="e">
        <f>K60/K12</f>
        <v>#DIV/0!</v>
      </c>
      <c r="M60" s="158"/>
      <c r="N60" s="191" t="e">
        <f>M60/M12</f>
        <v>#DIV/0!</v>
      </c>
      <c r="O60" s="158"/>
      <c r="P60" s="191" t="e">
        <f>O60/O12</f>
        <v>#DIV/0!</v>
      </c>
      <c r="Q60" s="158"/>
      <c r="R60" s="191" t="e">
        <f>Q60/Q12</f>
        <v>#DIV/0!</v>
      </c>
      <c r="S60" s="158"/>
      <c r="T60" s="191" t="e">
        <f>S60/S12</f>
        <v>#DIV/0!</v>
      </c>
      <c r="U60" s="158"/>
      <c r="V60" s="191" t="e">
        <f>U60/U12</f>
        <v>#DIV/0!</v>
      </c>
      <c r="W60" s="158"/>
      <c r="X60" s="191" t="e">
        <f>W60/W12</f>
        <v>#DIV/0!</v>
      </c>
      <c r="Y60" s="158"/>
      <c r="Z60" s="191" t="e">
        <f>Y60/Y12</f>
        <v>#DIV/0!</v>
      </c>
      <c r="AA60" s="59">
        <f t="shared" si="19"/>
        <v>0</v>
      </c>
      <c r="AB60" s="28" t="e">
        <f>AA60/AA12</f>
        <v>#DIV/0!</v>
      </c>
      <c r="AC60" s="160">
        <f t="shared" si="1"/>
        <v>0</v>
      </c>
      <c r="AD60" s="28" t="e">
        <f>AC60/AC12</f>
        <v>#DIV/0!</v>
      </c>
      <c r="AE60" s="44">
        <f t="shared" si="2"/>
        <v>0</v>
      </c>
      <c r="AF60" s="21">
        <f t="shared" si="3"/>
        <v>0</v>
      </c>
    </row>
    <row r="61" spans="1:34" s="1" customFormat="1">
      <c r="A61" s="2">
        <v>6120</v>
      </c>
      <c r="B61" s="219" t="s">
        <v>18</v>
      </c>
      <c r="C61" s="158"/>
      <c r="D61" s="191" t="e">
        <f>C61/C12</f>
        <v>#DIV/0!</v>
      </c>
      <c r="E61" s="158"/>
      <c r="F61" s="191" t="e">
        <f>E61/E12</f>
        <v>#DIV/0!</v>
      </c>
      <c r="G61" s="158"/>
      <c r="H61" s="191" t="e">
        <f>G61/G12</f>
        <v>#DIV/0!</v>
      </c>
      <c r="I61" s="158"/>
      <c r="J61" s="191" t="e">
        <f>I61/I12</f>
        <v>#DIV/0!</v>
      </c>
      <c r="K61" s="158"/>
      <c r="L61" s="191" t="e">
        <f>K61/K12</f>
        <v>#DIV/0!</v>
      </c>
      <c r="M61" s="158"/>
      <c r="N61" s="191" t="e">
        <f>M61/M12</f>
        <v>#DIV/0!</v>
      </c>
      <c r="O61" s="158"/>
      <c r="P61" s="191" t="e">
        <f>O61/O12</f>
        <v>#DIV/0!</v>
      </c>
      <c r="Q61" s="158"/>
      <c r="R61" s="191" t="e">
        <f>Q61/Q12</f>
        <v>#DIV/0!</v>
      </c>
      <c r="S61" s="158"/>
      <c r="T61" s="191" t="e">
        <f>S61/S12</f>
        <v>#DIV/0!</v>
      </c>
      <c r="U61" s="158"/>
      <c r="V61" s="191" t="e">
        <f>U61/U12</f>
        <v>#DIV/0!</v>
      </c>
      <c r="W61" s="158"/>
      <c r="X61" s="191" t="e">
        <f>W61/W12</f>
        <v>#DIV/0!</v>
      </c>
      <c r="Y61" s="158"/>
      <c r="Z61" s="191" t="e">
        <f>Y61/Y12</f>
        <v>#DIV/0!</v>
      </c>
      <c r="AA61" s="59">
        <f t="shared" si="19"/>
        <v>0</v>
      </c>
      <c r="AB61" s="28" t="e">
        <f>AA61/AA12</f>
        <v>#DIV/0!</v>
      </c>
      <c r="AC61" s="160">
        <f t="shared" si="1"/>
        <v>0</v>
      </c>
      <c r="AD61" s="28" t="e">
        <f>AC61/AC12</f>
        <v>#DIV/0!</v>
      </c>
      <c r="AE61" s="44">
        <f t="shared" si="2"/>
        <v>0</v>
      </c>
      <c r="AF61" s="21">
        <f t="shared" si="3"/>
        <v>0</v>
      </c>
    </row>
    <row r="62" spans="1:34" s="1" customFormat="1">
      <c r="A62" s="2">
        <v>6121</v>
      </c>
      <c r="B62" s="216" t="s">
        <v>19</v>
      </c>
      <c r="C62" s="16"/>
      <c r="D62" s="28" t="e">
        <f>C62/C12</f>
        <v>#DIV/0!</v>
      </c>
      <c r="E62" s="16"/>
      <c r="F62" s="28" t="e">
        <f>E62/E12</f>
        <v>#DIV/0!</v>
      </c>
      <c r="G62" s="16"/>
      <c r="H62" s="28" t="e">
        <f>G62/G12</f>
        <v>#DIV/0!</v>
      </c>
      <c r="I62" s="16"/>
      <c r="J62" s="28" t="e">
        <f>I62/I12</f>
        <v>#DIV/0!</v>
      </c>
      <c r="K62" s="16"/>
      <c r="L62" s="28" t="e">
        <f>K62/K12</f>
        <v>#DIV/0!</v>
      </c>
      <c r="M62" s="16"/>
      <c r="N62" s="28" t="e">
        <f>M62/M12</f>
        <v>#DIV/0!</v>
      </c>
      <c r="O62" s="16"/>
      <c r="P62" s="28" t="e">
        <f>O62/O12</f>
        <v>#DIV/0!</v>
      </c>
      <c r="Q62" s="16"/>
      <c r="R62" s="28" t="e">
        <f>Q62/Q12</f>
        <v>#DIV/0!</v>
      </c>
      <c r="S62" s="16"/>
      <c r="T62" s="28" t="e">
        <f>S62/S12</f>
        <v>#DIV/0!</v>
      </c>
      <c r="U62" s="16"/>
      <c r="V62" s="28" t="e">
        <f>U62/U12</f>
        <v>#DIV/0!</v>
      </c>
      <c r="W62" s="16"/>
      <c r="X62" s="28" t="e">
        <f>W62/W12</f>
        <v>#DIV/0!</v>
      </c>
      <c r="Y62" s="16"/>
      <c r="Z62" s="28" t="e">
        <f>Y62/Y12</f>
        <v>#DIV/0!</v>
      </c>
      <c r="AA62" s="59">
        <f t="shared" si="19"/>
        <v>0</v>
      </c>
      <c r="AB62" s="28" t="e">
        <f>AA62/AA12</f>
        <v>#DIV/0!</v>
      </c>
      <c r="AC62" s="160">
        <f t="shared" si="1"/>
        <v>0</v>
      </c>
      <c r="AD62" s="28" t="e">
        <f>AC62/AC12</f>
        <v>#DIV/0!</v>
      </c>
      <c r="AE62" s="44">
        <f t="shared" si="2"/>
        <v>0</v>
      </c>
      <c r="AF62" s="21">
        <f t="shared" si="3"/>
        <v>0</v>
      </c>
      <c r="AG62" s="1">
        <v>450</v>
      </c>
    </row>
    <row r="63" spans="1:34" s="1" customFormat="1">
      <c r="A63" s="2">
        <v>6122</v>
      </c>
      <c r="B63" s="216" t="s">
        <v>162</v>
      </c>
      <c r="C63" s="158"/>
      <c r="D63" s="191" t="e">
        <f>C63/C12</f>
        <v>#DIV/0!</v>
      </c>
      <c r="E63" s="158"/>
      <c r="F63" s="191" t="e">
        <f>E63/E12</f>
        <v>#DIV/0!</v>
      </c>
      <c r="G63" s="158"/>
      <c r="H63" s="191" t="e">
        <f>G63/G12</f>
        <v>#DIV/0!</v>
      </c>
      <c r="I63" s="158"/>
      <c r="J63" s="191" t="e">
        <f>I63/I12</f>
        <v>#DIV/0!</v>
      </c>
      <c r="K63" s="158"/>
      <c r="L63" s="191" t="e">
        <f>K63/K12</f>
        <v>#DIV/0!</v>
      </c>
      <c r="M63" s="158"/>
      <c r="N63" s="191" t="e">
        <f>M63/M12</f>
        <v>#DIV/0!</v>
      </c>
      <c r="O63" s="158"/>
      <c r="P63" s="191" t="e">
        <f>O63/O12</f>
        <v>#DIV/0!</v>
      </c>
      <c r="Q63" s="158"/>
      <c r="R63" s="191" t="e">
        <f>Q63/Q12</f>
        <v>#DIV/0!</v>
      </c>
      <c r="S63" s="158"/>
      <c r="T63" s="191" t="e">
        <f>S63/S12</f>
        <v>#DIV/0!</v>
      </c>
      <c r="U63" s="158"/>
      <c r="V63" s="191" t="e">
        <f>U63/U12</f>
        <v>#DIV/0!</v>
      </c>
      <c r="W63" s="158"/>
      <c r="X63" s="191" t="e">
        <f>W63/W12</f>
        <v>#DIV/0!</v>
      </c>
      <c r="Y63" s="158"/>
      <c r="Z63" s="191" t="e">
        <f>Y63/Y12</f>
        <v>#DIV/0!</v>
      </c>
      <c r="AA63" s="59">
        <f t="shared" si="19"/>
        <v>0</v>
      </c>
      <c r="AB63" s="28" t="e">
        <f>AA63/AA12</f>
        <v>#DIV/0!</v>
      </c>
      <c r="AC63" s="160">
        <f t="shared" si="1"/>
        <v>0</v>
      </c>
      <c r="AD63" s="28" t="e">
        <f>AC63/AC12</f>
        <v>#DIV/0!</v>
      </c>
      <c r="AE63" s="44">
        <f t="shared" si="2"/>
        <v>0</v>
      </c>
      <c r="AF63" s="21">
        <f t="shared" si="3"/>
        <v>0</v>
      </c>
    </row>
    <row r="64" spans="1:34" s="1" customFormat="1">
      <c r="A64" s="2">
        <v>6123</v>
      </c>
      <c r="B64" s="216" t="s">
        <v>21</v>
      </c>
      <c r="C64" s="158"/>
      <c r="D64" s="191" t="e">
        <f>C64/C12</f>
        <v>#DIV/0!</v>
      </c>
      <c r="E64" s="158"/>
      <c r="F64" s="191" t="e">
        <f>E64/E12</f>
        <v>#DIV/0!</v>
      </c>
      <c r="G64" s="158"/>
      <c r="H64" s="191" t="e">
        <f>G64/G12</f>
        <v>#DIV/0!</v>
      </c>
      <c r="I64" s="158"/>
      <c r="J64" s="191" t="e">
        <f>I64/I12</f>
        <v>#DIV/0!</v>
      </c>
      <c r="K64" s="158"/>
      <c r="L64" s="191" t="e">
        <f>K64/K12</f>
        <v>#DIV/0!</v>
      </c>
      <c r="M64" s="158"/>
      <c r="N64" s="191" t="e">
        <f>M64/M12</f>
        <v>#DIV/0!</v>
      </c>
      <c r="O64" s="158"/>
      <c r="P64" s="191" t="e">
        <f>O64/O12</f>
        <v>#DIV/0!</v>
      </c>
      <c r="Q64" s="158"/>
      <c r="R64" s="191" t="e">
        <f>Q64/Q12</f>
        <v>#DIV/0!</v>
      </c>
      <c r="S64" s="158"/>
      <c r="T64" s="191" t="e">
        <f>S64/S12</f>
        <v>#DIV/0!</v>
      </c>
      <c r="U64" s="158"/>
      <c r="V64" s="191" t="e">
        <f>U64/U12</f>
        <v>#DIV/0!</v>
      </c>
      <c r="W64" s="158"/>
      <c r="X64" s="191" t="e">
        <f>W64/W12</f>
        <v>#DIV/0!</v>
      </c>
      <c r="Y64" s="158"/>
      <c r="Z64" s="191" t="e">
        <f>Y64/Y12</f>
        <v>#DIV/0!</v>
      </c>
      <c r="AA64" s="59">
        <f t="shared" si="19"/>
        <v>0</v>
      </c>
      <c r="AB64" s="28" t="e">
        <f>AA64/AA12</f>
        <v>#DIV/0!</v>
      </c>
      <c r="AC64" s="160">
        <f t="shared" si="1"/>
        <v>0</v>
      </c>
      <c r="AD64" s="28" t="e">
        <f>AC64/AC12</f>
        <v>#DIV/0!</v>
      </c>
      <c r="AE64" s="44">
        <f t="shared" si="2"/>
        <v>0</v>
      </c>
      <c r="AF64" s="21">
        <f t="shared" si="3"/>
        <v>0</v>
      </c>
    </row>
    <row r="65" spans="1:32" s="1" customFormat="1">
      <c r="A65" s="82">
        <v>6124</v>
      </c>
      <c r="B65" s="216" t="s">
        <v>22</v>
      </c>
      <c r="C65" s="158"/>
      <c r="D65" s="191" t="e">
        <f>C65/C12</f>
        <v>#DIV/0!</v>
      </c>
      <c r="E65" s="158"/>
      <c r="F65" s="191" t="e">
        <f>E65/E12</f>
        <v>#DIV/0!</v>
      </c>
      <c r="G65" s="158"/>
      <c r="H65" s="191" t="e">
        <f>G65/G12</f>
        <v>#DIV/0!</v>
      </c>
      <c r="I65" s="158"/>
      <c r="J65" s="191" t="e">
        <f>I65/I12</f>
        <v>#DIV/0!</v>
      </c>
      <c r="K65" s="158"/>
      <c r="L65" s="191" t="e">
        <f>K65/K12</f>
        <v>#DIV/0!</v>
      </c>
      <c r="M65" s="158"/>
      <c r="N65" s="191" t="e">
        <f>M65/M12</f>
        <v>#DIV/0!</v>
      </c>
      <c r="O65" s="158"/>
      <c r="P65" s="191" t="e">
        <f>O65/O12</f>
        <v>#DIV/0!</v>
      </c>
      <c r="Q65" s="158"/>
      <c r="R65" s="191" t="e">
        <f>Q65/Q12</f>
        <v>#DIV/0!</v>
      </c>
      <c r="S65" s="158"/>
      <c r="T65" s="191" t="e">
        <f>S65/S12</f>
        <v>#DIV/0!</v>
      </c>
      <c r="U65" s="158"/>
      <c r="V65" s="191" t="e">
        <f>U65/U12</f>
        <v>#DIV/0!</v>
      </c>
      <c r="W65" s="158"/>
      <c r="X65" s="191" t="e">
        <f>W65/W12</f>
        <v>#DIV/0!</v>
      </c>
      <c r="Y65" s="158"/>
      <c r="Z65" s="191" t="e">
        <f>Y65/Y12</f>
        <v>#DIV/0!</v>
      </c>
      <c r="AA65" s="59">
        <f t="shared" si="19"/>
        <v>0</v>
      </c>
      <c r="AB65" s="28" t="e">
        <f>AA65/AA12</f>
        <v>#DIV/0!</v>
      </c>
      <c r="AC65" s="160">
        <f t="shared" si="1"/>
        <v>0</v>
      </c>
      <c r="AD65" s="28" t="e">
        <f>AC65/AC12</f>
        <v>#DIV/0!</v>
      </c>
      <c r="AE65" s="44">
        <f t="shared" si="2"/>
        <v>0</v>
      </c>
      <c r="AF65" s="21">
        <f t="shared" si="3"/>
        <v>0</v>
      </c>
    </row>
    <row r="66" spans="1:32" s="1" customFormat="1">
      <c r="A66" s="82">
        <v>6125</v>
      </c>
      <c r="B66" s="15" t="s">
        <v>78</v>
      </c>
      <c r="C66" s="311"/>
      <c r="D66" s="28" t="e">
        <f>C66/C12</f>
        <v>#DIV/0!</v>
      </c>
      <c r="E66" s="311"/>
      <c r="F66" s="28" t="e">
        <f>E66/E12</f>
        <v>#DIV/0!</v>
      </c>
      <c r="G66" s="311"/>
      <c r="H66" s="28" t="e">
        <f>G66/G12</f>
        <v>#DIV/0!</v>
      </c>
      <c r="I66" s="311"/>
      <c r="J66" s="28" t="e">
        <f>I66/I12</f>
        <v>#DIV/0!</v>
      </c>
      <c r="K66" s="311"/>
      <c r="L66" s="28" t="e">
        <f>K66/K12</f>
        <v>#DIV/0!</v>
      </c>
      <c r="M66" s="311"/>
      <c r="N66" s="28" t="e">
        <f>M66/M12</f>
        <v>#DIV/0!</v>
      </c>
      <c r="O66" s="311"/>
      <c r="P66" s="28" t="e">
        <f>O66/O12</f>
        <v>#DIV/0!</v>
      </c>
      <c r="Q66" s="311"/>
      <c r="R66" s="28" t="e">
        <f>Q66/Q12</f>
        <v>#DIV/0!</v>
      </c>
      <c r="S66" s="311"/>
      <c r="T66" s="28" t="e">
        <f>S66/S12</f>
        <v>#DIV/0!</v>
      </c>
      <c r="U66" s="311"/>
      <c r="V66" s="28" t="e">
        <f>U66/U12</f>
        <v>#DIV/0!</v>
      </c>
      <c r="W66" s="311"/>
      <c r="X66" s="28" t="e">
        <f>W66/W12</f>
        <v>#DIV/0!</v>
      </c>
      <c r="Y66" s="311"/>
      <c r="Z66" s="28" t="e">
        <f>Y66/Y12</f>
        <v>#DIV/0!</v>
      </c>
      <c r="AA66" s="59">
        <f t="shared" si="19"/>
        <v>0</v>
      </c>
      <c r="AB66" s="28" t="e">
        <f>AA66/AA12</f>
        <v>#DIV/0!</v>
      </c>
      <c r="AC66" s="160">
        <f t="shared" si="1"/>
        <v>0</v>
      </c>
      <c r="AD66" s="28" t="e">
        <f>AC66/AC12</f>
        <v>#DIV/0!</v>
      </c>
      <c r="AE66" s="44">
        <f t="shared" si="2"/>
        <v>0</v>
      </c>
      <c r="AF66" s="21">
        <f t="shared" si="3"/>
        <v>0</v>
      </c>
    </row>
    <row r="67" spans="1:32" s="1" customFormat="1">
      <c r="A67" s="2">
        <v>6126</v>
      </c>
      <c r="B67" s="216" t="s">
        <v>163</v>
      </c>
      <c r="C67" s="158"/>
      <c r="D67" s="191"/>
      <c r="E67" s="158"/>
      <c r="F67" s="191"/>
      <c r="G67" s="158"/>
      <c r="H67" s="191"/>
      <c r="I67" s="158"/>
      <c r="J67" s="191"/>
      <c r="K67" s="158"/>
      <c r="L67" s="191"/>
      <c r="M67" s="158"/>
      <c r="N67" s="191"/>
      <c r="O67" s="158"/>
      <c r="P67" s="191"/>
      <c r="Q67" s="158"/>
      <c r="R67" s="191"/>
      <c r="S67" s="158"/>
      <c r="T67" s="191"/>
      <c r="U67" s="158"/>
      <c r="V67" s="191"/>
      <c r="W67" s="158"/>
      <c r="X67" s="191"/>
      <c r="Y67" s="158"/>
      <c r="Z67" s="191"/>
      <c r="AA67" s="59">
        <f t="shared" si="19"/>
        <v>0</v>
      </c>
      <c r="AB67" s="28"/>
      <c r="AC67" s="160">
        <f t="shared" si="1"/>
        <v>0</v>
      </c>
      <c r="AD67" s="28"/>
      <c r="AE67" s="44">
        <f t="shared" si="2"/>
        <v>0</v>
      </c>
      <c r="AF67" s="21">
        <f t="shared" si="3"/>
        <v>0</v>
      </c>
    </row>
    <row r="68" spans="1:32" s="1" customFormat="1">
      <c r="A68" s="2">
        <v>6127</v>
      </c>
      <c r="B68" s="216" t="s">
        <v>76</v>
      </c>
      <c r="C68" s="16"/>
      <c r="D68" s="28" t="e">
        <f>C68/C$145</f>
        <v>#DIV/0!</v>
      </c>
      <c r="E68" s="16"/>
      <c r="F68" s="28" t="e">
        <f>E68/E$145</f>
        <v>#DIV/0!</v>
      </c>
      <c r="G68" s="16"/>
      <c r="H68" s="28" t="e">
        <f>G68/G$145</f>
        <v>#DIV/0!</v>
      </c>
      <c r="I68" s="16"/>
      <c r="J68" s="28" t="e">
        <f>I68/I$145</f>
        <v>#DIV/0!</v>
      </c>
      <c r="K68" s="16"/>
      <c r="L68" s="28" t="e">
        <f>K68/K$145</f>
        <v>#DIV/0!</v>
      </c>
      <c r="M68" s="16"/>
      <c r="N68" s="28" t="e">
        <f>M68/M$145</f>
        <v>#DIV/0!</v>
      </c>
      <c r="O68" s="16"/>
      <c r="P68" s="28" t="e">
        <f>O68/O$145</f>
        <v>#DIV/0!</v>
      </c>
      <c r="Q68" s="16"/>
      <c r="R68" s="28" t="e">
        <f>Q68/Q$145</f>
        <v>#DIV/0!</v>
      </c>
      <c r="S68" s="16"/>
      <c r="T68" s="28" t="e">
        <f>S68/S$145</f>
        <v>#DIV/0!</v>
      </c>
      <c r="U68" s="16"/>
      <c r="V68" s="28" t="e">
        <f>U68/U$145</f>
        <v>#DIV/0!</v>
      </c>
      <c r="W68" s="16"/>
      <c r="X68" s="28" t="e">
        <f>W68/W$145</f>
        <v>#DIV/0!</v>
      </c>
      <c r="Y68" s="16"/>
      <c r="Z68" s="28" t="e">
        <f>Y68/Y$145</f>
        <v>#DIV/0!</v>
      </c>
      <c r="AA68" s="59">
        <f t="shared" si="19"/>
        <v>0</v>
      </c>
      <c r="AB68" s="28" t="e">
        <f>AA68/AA12</f>
        <v>#DIV/0!</v>
      </c>
      <c r="AC68" s="160">
        <f t="shared" si="1"/>
        <v>0</v>
      </c>
      <c r="AD68" s="28" t="e">
        <f>AC68/AC12</f>
        <v>#DIV/0!</v>
      </c>
      <c r="AE68" s="44">
        <f t="shared" si="2"/>
        <v>0</v>
      </c>
      <c r="AF68" s="21">
        <f t="shared" si="3"/>
        <v>0</v>
      </c>
    </row>
    <row r="69" spans="1:32" s="1" customFormat="1">
      <c r="A69" s="2">
        <v>6129</v>
      </c>
      <c r="B69" s="219" t="s">
        <v>161</v>
      </c>
      <c r="C69" s="158"/>
      <c r="D69" s="28" t="e">
        <f>C69/C12</f>
        <v>#DIV/0!</v>
      </c>
      <c r="E69" s="158"/>
      <c r="F69" s="28" t="e">
        <f>E69/E12</f>
        <v>#DIV/0!</v>
      </c>
      <c r="G69" s="158"/>
      <c r="H69" s="28" t="e">
        <f>G69/G12</f>
        <v>#DIV/0!</v>
      </c>
      <c r="I69" s="158"/>
      <c r="J69" s="28" t="e">
        <f>I69/I12</f>
        <v>#DIV/0!</v>
      </c>
      <c r="K69" s="158"/>
      <c r="L69" s="28" t="e">
        <f>K69/K12</f>
        <v>#DIV/0!</v>
      </c>
      <c r="M69" s="158"/>
      <c r="N69" s="28" t="e">
        <f>M69/M12</f>
        <v>#DIV/0!</v>
      </c>
      <c r="O69" s="158"/>
      <c r="P69" s="28" t="e">
        <f>O69/O12</f>
        <v>#DIV/0!</v>
      </c>
      <c r="Q69" s="158"/>
      <c r="R69" s="28" t="e">
        <f>Q69/Q12</f>
        <v>#DIV/0!</v>
      </c>
      <c r="S69" s="158"/>
      <c r="T69" s="28" t="e">
        <f>S69/S12</f>
        <v>#DIV/0!</v>
      </c>
      <c r="U69" s="158"/>
      <c r="V69" s="28" t="e">
        <f>U69/U12</f>
        <v>#DIV/0!</v>
      </c>
      <c r="W69" s="158"/>
      <c r="X69" s="28" t="e">
        <f>W69/W12</f>
        <v>#DIV/0!</v>
      </c>
      <c r="Y69" s="158"/>
      <c r="Z69" s="28" t="e">
        <f>Y69/Y12</f>
        <v>#DIV/0!</v>
      </c>
      <c r="AA69" s="59">
        <f t="shared" si="19"/>
        <v>0</v>
      </c>
      <c r="AB69" s="28"/>
      <c r="AC69" s="160">
        <f t="shared" si="1"/>
        <v>0</v>
      </c>
      <c r="AD69" s="28"/>
      <c r="AE69" s="44">
        <f t="shared" si="2"/>
        <v>0</v>
      </c>
      <c r="AF69" s="21">
        <f t="shared" si="3"/>
        <v>0</v>
      </c>
    </row>
    <row r="70" spans="1:32" s="1" customFormat="1">
      <c r="A70" s="2">
        <v>6131</v>
      </c>
      <c r="B70" s="15" t="s">
        <v>235</v>
      </c>
      <c r="C70" s="311"/>
      <c r="D70" s="28" t="e">
        <f>C70/C12</f>
        <v>#DIV/0!</v>
      </c>
      <c r="E70" s="311"/>
      <c r="F70" s="28" t="e">
        <f>E70/E12</f>
        <v>#DIV/0!</v>
      </c>
      <c r="G70" s="311"/>
      <c r="H70" s="28" t="e">
        <f>G70/G12</f>
        <v>#DIV/0!</v>
      </c>
      <c r="I70" s="311"/>
      <c r="J70" s="28" t="e">
        <f>I70/I12</f>
        <v>#DIV/0!</v>
      </c>
      <c r="K70" s="311"/>
      <c r="L70" s="28" t="e">
        <f>K70/K12</f>
        <v>#DIV/0!</v>
      </c>
      <c r="M70" s="311"/>
      <c r="N70" s="28" t="e">
        <f>M70/M12</f>
        <v>#DIV/0!</v>
      </c>
      <c r="O70" s="311"/>
      <c r="P70" s="28" t="e">
        <f>O70/O12</f>
        <v>#DIV/0!</v>
      </c>
      <c r="Q70" s="311"/>
      <c r="R70" s="28" t="e">
        <f>Q70/Q12</f>
        <v>#DIV/0!</v>
      </c>
      <c r="S70" s="311"/>
      <c r="T70" s="28" t="e">
        <f>S70/S12</f>
        <v>#DIV/0!</v>
      </c>
      <c r="U70" s="311"/>
      <c r="V70" s="28" t="e">
        <f>U70/U12</f>
        <v>#DIV/0!</v>
      </c>
      <c r="W70" s="311"/>
      <c r="X70" s="28" t="e">
        <f>W70/W12</f>
        <v>#DIV/0!</v>
      </c>
      <c r="Y70" s="311"/>
      <c r="Z70" s="28" t="e">
        <f>Y70/Y12</f>
        <v>#DIV/0!</v>
      </c>
      <c r="AA70" s="59">
        <f t="shared" si="19"/>
        <v>0</v>
      </c>
      <c r="AB70" s="28"/>
      <c r="AC70" s="160">
        <f t="shared" ref="AC70:AC143" si="20">AA70/12</f>
        <v>0</v>
      </c>
      <c r="AD70" s="28"/>
      <c r="AE70" s="44"/>
      <c r="AF70" s="21"/>
    </row>
    <row r="71" spans="1:32" s="1" customFormat="1">
      <c r="A71" s="2">
        <v>6132</v>
      </c>
      <c r="B71" s="15" t="s">
        <v>236</v>
      </c>
      <c r="C71" s="311"/>
      <c r="D71" s="28" t="e">
        <f>C71/C12</f>
        <v>#DIV/0!</v>
      </c>
      <c r="E71" s="311"/>
      <c r="F71" s="28" t="e">
        <f>E71/E12</f>
        <v>#DIV/0!</v>
      </c>
      <c r="G71" s="311"/>
      <c r="H71" s="28" t="e">
        <f>G71/G12</f>
        <v>#DIV/0!</v>
      </c>
      <c r="I71" s="311"/>
      <c r="J71" s="28" t="e">
        <f>I71/I12</f>
        <v>#DIV/0!</v>
      </c>
      <c r="K71" s="311"/>
      <c r="L71" s="28" t="e">
        <f>K71/K12</f>
        <v>#DIV/0!</v>
      </c>
      <c r="M71" s="311"/>
      <c r="N71" s="28" t="e">
        <f>M71/M12</f>
        <v>#DIV/0!</v>
      </c>
      <c r="O71" s="311"/>
      <c r="P71" s="28" t="e">
        <f>O71/O12</f>
        <v>#DIV/0!</v>
      </c>
      <c r="Q71" s="311"/>
      <c r="R71" s="28" t="e">
        <f>Q71/Q12</f>
        <v>#DIV/0!</v>
      </c>
      <c r="S71" s="311"/>
      <c r="T71" s="28" t="e">
        <f>S71/S12</f>
        <v>#DIV/0!</v>
      </c>
      <c r="U71" s="311"/>
      <c r="V71" s="28" t="e">
        <f>U71/U12</f>
        <v>#DIV/0!</v>
      </c>
      <c r="W71" s="311"/>
      <c r="X71" s="28" t="e">
        <f>W71/W12</f>
        <v>#DIV/0!</v>
      </c>
      <c r="Y71" s="311"/>
      <c r="Z71" s="28" t="e">
        <f>Y71/Y12</f>
        <v>#DIV/0!</v>
      </c>
      <c r="AA71" s="59">
        <f t="shared" si="19"/>
        <v>0</v>
      </c>
      <c r="AB71" s="28"/>
      <c r="AC71" s="160">
        <f t="shared" si="20"/>
        <v>0</v>
      </c>
      <c r="AD71" s="28"/>
      <c r="AE71" s="44"/>
      <c r="AF71" s="21"/>
    </row>
    <row r="72" spans="1:32" s="1" customFormat="1">
      <c r="A72" s="2">
        <v>6133</v>
      </c>
      <c r="B72" s="15" t="s">
        <v>237</v>
      </c>
      <c r="C72" s="312"/>
      <c r="D72" s="28" t="e">
        <f>C72/C12</f>
        <v>#DIV/0!</v>
      </c>
      <c r="E72" s="312"/>
      <c r="F72" s="28" t="e">
        <f>E72/E12</f>
        <v>#DIV/0!</v>
      </c>
      <c r="G72" s="312"/>
      <c r="H72" s="28" t="e">
        <f>G72/G12</f>
        <v>#DIV/0!</v>
      </c>
      <c r="I72" s="312"/>
      <c r="J72" s="28" t="e">
        <f>I72/I12</f>
        <v>#DIV/0!</v>
      </c>
      <c r="K72" s="312"/>
      <c r="L72" s="28" t="e">
        <f>K72/K12</f>
        <v>#DIV/0!</v>
      </c>
      <c r="M72" s="312"/>
      <c r="N72" s="28" t="e">
        <f>M72/M12</f>
        <v>#DIV/0!</v>
      </c>
      <c r="O72" s="312"/>
      <c r="P72" s="28" t="e">
        <f>O72/O12</f>
        <v>#DIV/0!</v>
      </c>
      <c r="Q72" s="312"/>
      <c r="R72" s="28" t="e">
        <f>Q72/Q12</f>
        <v>#DIV/0!</v>
      </c>
      <c r="S72" s="312"/>
      <c r="T72" s="28" t="e">
        <f>S72/S12</f>
        <v>#DIV/0!</v>
      </c>
      <c r="U72" s="312"/>
      <c r="V72" s="28" t="e">
        <f>U72/U12</f>
        <v>#DIV/0!</v>
      </c>
      <c r="W72" s="312"/>
      <c r="X72" s="28" t="e">
        <f>W72/W12</f>
        <v>#DIV/0!</v>
      </c>
      <c r="Y72" s="312"/>
      <c r="Z72" s="28" t="e">
        <f>Y72/Y12</f>
        <v>#DIV/0!</v>
      </c>
      <c r="AA72" s="59">
        <f t="shared" si="19"/>
        <v>0</v>
      </c>
      <c r="AB72" s="28"/>
      <c r="AC72" s="160">
        <f t="shared" si="20"/>
        <v>0</v>
      </c>
      <c r="AD72" s="28"/>
      <c r="AE72" s="44"/>
      <c r="AF72" s="21"/>
    </row>
    <row r="73" spans="1:32" s="1" customFormat="1">
      <c r="A73" s="2">
        <v>6134</v>
      </c>
      <c r="B73" s="15" t="s">
        <v>238</v>
      </c>
      <c r="C73" s="311"/>
      <c r="D73" s="28" t="e">
        <f>C73/C12</f>
        <v>#DIV/0!</v>
      </c>
      <c r="E73" s="311"/>
      <c r="F73" s="28" t="e">
        <f>E73/E12</f>
        <v>#DIV/0!</v>
      </c>
      <c r="G73" s="311"/>
      <c r="H73" s="28" t="e">
        <f>G73/G12</f>
        <v>#DIV/0!</v>
      </c>
      <c r="I73" s="311"/>
      <c r="J73" s="28" t="e">
        <f>I73/I12</f>
        <v>#DIV/0!</v>
      </c>
      <c r="K73" s="311"/>
      <c r="L73" s="28" t="e">
        <f>K73/K12</f>
        <v>#DIV/0!</v>
      </c>
      <c r="M73" s="311"/>
      <c r="N73" s="28" t="e">
        <f>M73/M12</f>
        <v>#DIV/0!</v>
      </c>
      <c r="O73" s="311"/>
      <c r="P73" s="28" t="e">
        <f>O73/O12</f>
        <v>#DIV/0!</v>
      </c>
      <c r="Q73" s="311"/>
      <c r="R73" s="28" t="e">
        <f>Q73/Q12</f>
        <v>#DIV/0!</v>
      </c>
      <c r="S73" s="311"/>
      <c r="T73" s="28" t="e">
        <f>S73/S12</f>
        <v>#DIV/0!</v>
      </c>
      <c r="U73" s="311"/>
      <c r="V73" s="28" t="e">
        <f>U73/U12</f>
        <v>#DIV/0!</v>
      </c>
      <c r="W73" s="311"/>
      <c r="X73" s="28" t="e">
        <f>W73/W12</f>
        <v>#DIV/0!</v>
      </c>
      <c r="Y73" s="311"/>
      <c r="Z73" s="28" t="e">
        <f>Y73/Y12</f>
        <v>#DIV/0!</v>
      </c>
      <c r="AA73" s="59">
        <f t="shared" si="19"/>
        <v>0</v>
      </c>
      <c r="AB73" s="28"/>
      <c r="AC73" s="160">
        <f t="shared" si="20"/>
        <v>0</v>
      </c>
      <c r="AD73" s="28"/>
      <c r="AE73" s="44"/>
      <c r="AF73" s="21"/>
    </row>
    <row r="74" spans="1:32" s="1" customFormat="1">
      <c r="A74" s="2">
        <v>6135</v>
      </c>
      <c r="B74" s="15" t="s">
        <v>239</v>
      </c>
      <c r="C74" s="312"/>
      <c r="D74" s="28"/>
      <c r="E74" s="312"/>
      <c r="F74" s="28"/>
      <c r="G74" s="312"/>
      <c r="H74" s="28"/>
      <c r="I74" s="312"/>
      <c r="J74" s="28"/>
      <c r="K74" s="312"/>
      <c r="L74" s="28"/>
      <c r="M74" s="312"/>
      <c r="N74" s="28"/>
      <c r="O74" s="312"/>
      <c r="P74" s="28"/>
      <c r="Q74" s="312"/>
      <c r="R74" s="28"/>
      <c r="S74" s="312"/>
      <c r="T74" s="28"/>
      <c r="U74" s="312"/>
      <c r="V74" s="28"/>
      <c r="W74" s="312"/>
      <c r="X74" s="28"/>
      <c r="Y74" s="312"/>
      <c r="Z74" s="28"/>
      <c r="AA74" s="59">
        <f t="shared" si="19"/>
        <v>0</v>
      </c>
      <c r="AB74" s="28"/>
      <c r="AC74" s="160"/>
      <c r="AD74" s="28"/>
      <c r="AE74" s="44"/>
      <c r="AF74" s="21"/>
    </row>
    <row r="75" spans="1:32" s="1" customFormat="1">
      <c r="A75" s="2">
        <v>6136</v>
      </c>
      <c r="B75" s="15" t="s">
        <v>257</v>
      </c>
      <c r="C75" s="311"/>
      <c r="D75" s="28" t="e">
        <f>C75/C12</f>
        <v>#DIV/0!</v>
      </c>
      <c r="E75" s="311"/>
      <c r="F75" s="28" t="e">
        <f>E75/E12</f>
        <v>#DIV/0!</v>
      </c>
      <c r="G75" s="311"/>
      <c r="H75" s="28" t="e">
        <f>G75/G12</f>
        <v>#DIV/0!</v>
      </c>
      <c r="I75" s="311"/>
      <c r="J75" s="28" t="e">
        <f>I75/I12</f>
        <v>#DIV/0!</v>
      </c>
      <c r="K75" s="311"/>
      <c r="L75" s="28" t="e">
        <f>K75/K12</f>
        <v>#DIV/0!</v>
      </c>
      <c r="M75" s="311"/>
      <c r="N75" s="28" t="e">
        <f>M75/M12</f>
        <v>#DIV/0!</v>
      </c>
      <c r="O75" s="311"/>
      <c r="P75" s="28" t="e">
        <f>O75/O12</f>
        <v>#DIV/0!</v>
      </c>
      <c r="Q75" s="311"/>
      <c r="R75" s="28" t="e">
        <f>Q75/Q12</f>
        <v>#DIV/0!</v>
      </c>
      <c r="S75" s="311"/>
      <c r="T75" s="28" t="e">
        <f>S75/S12</f>
        <v>#DIV/0!</v>
      </c>
      <c r="U75" s="311"/>
      <c r="V75" s="28" t="e">
        <f>U75/U12</f>
        <v>#DIV/0!</v>
      </c>
      <c r="W75" s="311"/>
      <c r="X75" s="28" t="e">
        <f>W75/W12</f>
        <v>#DIV/0!</v>
      </c>
      <c r="Y75" s="311"/>
      <c r="Z75" s="28" t="e">
        <f>Y75/Y12</f>
        <v>#DIV/0!</v>
      </c>
      <c r="AA75" s="59">
        <f t="shared" si="19"/>
        <v>0</v>
      </c>
      <c r="AB75" s="28"/>
      <c r="AC75" s="160">
        <f t="shared" si="20"/>
        <v>0</v>
      </c>
      <c r="AD75" s="28"/>
      <c r="AE75" s="44"/>
      <c r="AF75" s="21"/>
    </row>
    <row r="76" spans="1:32" s="1" customFormat="1" ht="15.75" thickBot="1">
      <c r="A76" s="4">
        <v>6199</v>
      </c>
      <c r="B76" s="217" t="s">
        <v>23</v>
      </c>
      <c r="C76" s="310">
        <f>SUM(C42:C75)</f>
        <v>0</v>
      </c>
      <c r="D76" s="167" t="e">
        <f>C76/C12</f>
        <v>#DIV/0!</v>
      </c>
      <c r="E76" s="310">
        <f>SUM(E42:E75)</f>
        <v>0</v>
      </c>
      <c r="F76" s="167" t="e">
        <f>E76/E12</f>
        <v>#DIV/0!</v>
      </c>
      <c r="G76" s="310">
        <f>SUM(G42:G75)</f>
        <v>0</v>
      </c>
      <c r="H76" s="167" t="e">
        <f>G76/G12</f>
        <v>#DIV/0!</v>
      </c>
      <c r="I76" s="310">
        <f>SUM(I42:I75)</f>
        <v>0</v>
      </c>
      <c r="J76" s="167" t="e">
        <f>I76/I12</f>
        <v>#DIV/0!</v>
      </c>
      <c r="K76" s="310">
        <f>SUM(K42:K75)</f>
        <v>0</v>
      </c>
      <c r="L76" s="167" t="e">
        <f>K76/K12</f>
        <v>#DIV/0!</v>
      </c>
      <c r="M76" s="310">
        <f>SUM(M42:M75)</f>
        <v>0</v>
      </c>
      <c r="N76" s="167" t="e">
        <f>M76/M12</f>
        <v>#DIV/0!</v>
      </c>
      <c r="O76" s="310">
        <f>SUM(O42:O75)</f>
        <v>0</v>
      </c>
      <c r="P76" s="167" t="e">
        <f>O76/O12</f>
        <v>#DIV/0!</v>
      </c>
      <c r="Q76" s="310">
        <f>SUM(Q42:Q75)</f>
        <v>0</v>
      </c>
      <c r="R76" s="167" t="e">
        <f>Q76/Q12</f>
        <v>#DIV/0!</v>
      </c>
      <c r="S76" s="310">
        <f>SUM(S42:S75)</f>
        <v>0</v>
      </c>
      <c r="T76" s="167" t="e">
        <f>S76/S12</f>
        <v>#DIV/0!</v>
      </c>
      <c r="U76" s="310">
        <f>SUM(U42:U75)</f>
        <v>0</v>
      </c>
      <c r="V76" s="167" t="e">
        <f>U76/U12</f>
        <v>#DIV/0!</v>
      </c>
      <c r="W76" s="310">
        <f>SUM(W42:W75)</f>
        <v>0</v>
      </c>
      <c r="X76" s="167" t="e">
        <f>W76/W12</f>
        <v>#DIV/0!</v>
      </c>
      <c r="Y76" s="310">
        <f>SUM(Y42:Y75)</f>
        <v>0</v>
      </c>
      <c r="Z76" s="167" t="e">
        <f>Y76/Y12</f>
        <v>#DIV/0!</v>
      </c>
      <c r="AA76" s="168">
        <f>SUM(AA42:AA75)</f>
        <v>0</v>
      </c>
      <c r="AB76" s="220" t="e">
        <f>AA76/AA12</f>
        <v>#DIV/0!</v>
      </c>
      <c r="AC76" s="168">
        <f>SUM(AC42:AC75)</f>
        <v>0</v>
      </c>
      <c r="AD76" s="220" t="e">
        <f>AC76/AC12</f>
        <v>#DIV/0!</v>
      </c>
      <c r="AE76" s="44">
        <f t="shared" ref="AE76:AE149" si="21">C76+E76+G76+I76+K76+M76+O76+Q76+S76+U76+W76+Y76</f>
        <v>0</v>
      </c>
      <c r="AF76" s="21">
        <f t="shared" ref="AF76:AF149" si="22">AA76-AE76</f>
        <v>0</v>
      </c>
    </row>
    <row r="77" spans="1:32" s="1" customFormat="1" ht="15.75" thickTop="1">
      <c r="A77" s="2">
        <v>6201</v>
      </c>
      <c r="B77" s="216" t="s">
        <v>24</v>
      </c>
      <c r="C77" s="183"/>
      <c r="D77" s="191" t="e">
        <f>C77/C12</f>
        <v>#DIV/0!</v>
      </c>
      <c r="E77" s="183"/>
      <c r="F77" s="191" t="e">
        <f>E77/E12</f>
        <v>#DIV/0!</v>
      </c>
      <c r="G77" s="183"/>
      <c r="H77" s="191" t="e">
        <f>G77/G12</f>
        <v>#DIV/0!</v>
      </c>
      <c r="I77" s="183"/>
      <c r="J77" s="191" t="e">
        <f>I77/I12</f>
        <v>#DIV/0!</v>
      </c>
      <c r="K77" s="183"/>
      <c r="L77" s="191" t="e">
        <f>K77/K12</f>
        <v>#DIV/0!</v>
      </c>
      <c r="M77" s="183"/>
      <c r="N77" s="221" t="e">
        <f>M77/M12</f>
        <v>#DIV/0!</v>
      </c>
      <c r="O77" s="183"/>
      <c r="P77" s="221" t="e">
        <f>O77/O12</f>
        <v>#DIV/0!</v>
      </c>
      <c r="Q77" s="183"/>
      <c r="R77" s="221" t="e">
        <f>Q77/Q12</f>
        <v>#DIV/0!</v>
      </c>
      <c r="S77" s="183"/>
      <c r="T77" s="191" t="e">
        <f>S77/S12</f>
        <v>#DIV/0!</v>
      </c>
      <c r="U77" s="183"/>
      <c r="V77" s="191" t="e">
        <f>U77/U12</f>
        <v>#DIV/0!</v>
      </c>
      <c r="W77" s="183"/>
      <c r="X77" s="191" t="e">
        <f>W77/W12</f>
        <v>#DIV/0!</v>
      </c>
      <c r="Y77" s="183"/>
      <c r="Z77" s="191" t="e">
        <f>Y77/Y12</f>
        <v>#DIV/0!</v>
      </c>
      <c r="AA77" s="59">
        <f t="shared" ref="AA77:AA92" si="23">C77+E77+G77+I77+K77+M77+O77+Q77+S77+U77+W77+Y77</f>
        <v>0</v>
      </c>
      <c r="AB77" s="191" t="e">
        <f>AA77/AA12</f>
        <v>#DIV/0!</v>
      </c>
      <c r="AC77" s="160">
        <f t="shared" si="20"/>
        <v>0</v>
      </c>
      <c r="AD77" s="191" t="e">
        <f>AC77/AC12</f>
        <v>#DIV/0!</v>
      </c>
      <c r="AE77" s="44">
        <f t="shared" si="21"/>
        <v>0</v>
      </c>
      <c r="AF77" s="21">
        <f t="shared" si="22"/>
        <v>0</v>
      </c>
    </row>
    <row r="78" spans="1:32" s="1" customFormat="1">
      <c r="A78" s="2">
        <v>6202</v>
      </c>
      <c r="B78" s="216" t="s">
        <v>25</v>
      </c>
      <c r="C78" s="183"/>
      <c r="D78" s="191" t="e">
        <f>C78/C12</f>
        <v>#DIV/0!</v>
      </c>
      <c r="E78" s="183"/>
      <c r="F78" s="191" t="e">
        <f>E78/E12</f>
        <v>#DIV/0!</v>
      </c>
      <c r="G78" s="183"/>
      <c r="H78" s="191" t="e">
        <f>G78/G12</f>
        <v>#DIV/0!</v>
      </c>
      <c r="I78" s="183"/>
      <c r="J78" s="191" t="e">
        <f>I78/I12</f>
        <v>#DIV/0!</v>
      </c>
      <c r="K78" s="183"/>
      <c r="L78" s="191" t="e">
        <f>K78/K12</f>
        <v>#DIV/0!</v>
      </c>
      <c r="M78" s="183"/>
      <c r="N78" s="221" t="e">
        <f>M78/M12</f>
        <v>#DIV/0!</v>
      </c>
      <c r="O78" s="183"/>
      <c r="P78" s="221" t="e">
        <f>O78/O12</f>
        <v>#DIV/0!</v>
      </c>
      <c r="Q78" s="183"/>
      <c r="R78" s="221" t="e">
        <f>Q78/Q12</f>
        <v>#DIV/0!</v>
      </c>
      <c r="S78" s="183"/>
      <c r="T78" s="191" t="e">
        <f>S78/S12</f>
        <v>#DIV/0!</v>
      </c>
      <c r="U78" s="183"/>
      <c r="V78" s="191" t="e">
        <f>U78/U12</f>
        <v>#DIV/0!</v>
      </c>
      <c r="W78" s="183"/>
      <c r="X78" s="191" t="e">
        <f>W78/W12</f>
        <v>#DIV/0!</v>
      </c>
      <c r="Y78" s="183"/>
      <c r="Z78" s="191" t="e">
        <f>Y78/Y12</f>
        <v>#DIV/0!</v>
      </c>
      <c r="AA78" s="59">
        <f t="shared" si="23"/>
        <v>0</v>
      </c>
      <c r="AB78" s="191" t="e">
        <f>AA78/AA12</f>
        <v>#DIV/0!</v>
      </c>
      <c r="AC78" s="160">
        <f t="shared" si="20"/>
        <v>0</v>
      </c>
      <c r="AD78" s="191" t="e">
        <f>AC78/AC12</f>
        <v>#DIV/0!</v>
      </c>
      <c r="AE78" s="44">
        <f t="shared" si="21"/>
        <v>0</v>
      </c>
      <c r="AF78" s="21">
        <f t="shared" si="22"/>
        <v>0</v>
      </c>
    </row>
    <row r="79" spans="1:32" s="1" customFormat="1">
      <c r="A79" s="2">
        <v>6203</v>
      </c>
      <c r="B79" s="216" t="s">
        <v>26</v>
      </c>
      <c r="C79" s="183"/>
      <c r="D79" s="191" t="e">
        <f>C79/C12</f>
        <v>#DIV/0!</v>
      </c>
      <c r="E79" s="183"/>
      <c r="F79" s="191" t="e">
        <f>E79/E12</f>
        <v>#DIV/0!</v>
      </c>
      <c r="G79" s="183"/>
      <c r="H79" s="191" t="e">
        <f>G79/G12</f>
        <v>#DIV/0!</v>
      </c>
      <c r="I79" s="183"/>
      <c r="J79" s="191" t="e">
        <f>I79/I12</f>
        <v>#DIV/0!</v>
      </c>
      <c r="K79" s="183"/>
      <c r="L79" s="191" t="e">
        <f>K79/K12</f>
        <v>#DIV/0!</v>
      </c>
      <c r="M79" s="183"/>
      <c r="N79" s="221" t="e">
        <f>M79/M12</f>
        <v>#DIV/0!</v>
      </c>
      <c r="O79" s="183"/>
      <c r="P79" s="221" t="e">
        <f>O79/O12</f>
        <v>#DIV/0!</v>
      </c>
      <c r="Q79" s="183"/>
      <c r="R79" s="221" t="e">
        <f>Q79/Q12</f>
        <v>#DIV/0!</v>
      </c>
      <c r="S79" s="183"/>
      <c r="T79" s="191" t="e">
        <f>S79/S12</f>
        <v>#DIV/0!</v>
      </c>
      <c r="U79" s="183"/>
      <c r="V79" s="191" t="e">
        <f>U79/U12</f>
        <v>#DIV/0!</v>
      </c>
      <c r="W79" s="183"/>
      <c r="X79" s="191" t="e">
        <f>W79/W12</f>
        <v>#DIV/0!</v>
      </c>
      <c r="Y79" s="183"/>
      <c r="Z79" s="191" t="e">
        <f>Y79/Y12</f>
        <v>#DIV/0!</v>
      </c>
      <c r="AA79" s="59">
        <f t="shared" si="23"/>
        <v>0</v>
      </c>
      <c r="AB79" s="191" t="e">
        <f>AA79/AA12</f>
        <v>#DIV/0!</v>
      </c>
      <c r="AC79" s="160">
        <f t="shared" si="20"/>
        <v>0</v>
      </c>
      <c r="AD79" s="191" t="e">
        <f>AC79/AC12</f>
        <v>#DIV/0!</v>
      </c>
      <c r="AE79" s="44">
        <f t="shared" si="21"/>
        <v>0</v>
      </c>
      <c r="AF79" s="21">
        <f t="shared" si="22"/>
        <v>0</v>
      </c>
    </row>
    <row r="80" spans="1:32" s="1" customFormat="1">
      <c r="A80" s="2">
        <v>6204</v>
      </c>
      <c r="B80" s="216" t="s">
        <v>27</v>
      </c>
      <c r="C80" s="20"/>
      <c r="D80" s="191" t="e">
        <f>C80/C12</f>
        <v>#DIV/0!</v>
      </c>
      <c r="E80" s="20"/>
      <c r="F80" s="191" t="e">
        <f>E80/E12</f>
        <v>#DIV/0!</v>
      </c>
      <c r="G80" s="20"/>
      <c r="H80" s="191" t="e">
        <f>G80/G12</f>
        <v>#DIV/0!</v>
      </c>
      <c r="I80" s="20"/>
      <c r="J80" s="191" t="e">
        <f>I80/I12</f>
        <v>#DIV/0!</v>
      </c>
      <c r="K80" s="20"/>
      <c r="L80" s="191" t="e">
        <f>K80/K12</f>
        <v>#DIV/0!</v>
      </c>
      <c r="M80" s="20"/>
      <c r="N80" s="221" t="e">
        <f>M80/M12</f>
        <v>#DIV/0!</v>
      </c>
      <c r="O80" s="20"/>
      <c r="P80" s="221" t="e">
        <f>O80/O12</f>
        <v>#DIV/0!</v>
      </c>
      <c r="Q80" s="20"/>
      <c r="R80" s="221" t="e">
        <f>Q80/Q12</f>
        <v>#DIV/0!</v>
      </c>
      <c r="S80" s="20"/>
      <c r="T80" s="191" t="e">
        <f>S80/S12</f>
        <v>#DIV/0!</v>
      </c>
      <c r="U80" s="20"/>
      <c r="V80" s="191" t="e">
        <f>U80/U12</f>
        <v>#DIV/0!</v>
      </c>
      <c r="W80" s="20"/>
      <c r="X80" s="191" t="e">
        <f>W80/W12</f>
        <v>#DIV/0!</v>
      </c>
      <c r="Y80" s="20"/>
      <c r="Z80" s="191" t="e">
        <f>Y80/Y12</f>
        <v>#DIV/0!</v>
      </c>
      <c r="AA80" s="59">
        <f t="shared" si="23"/>
        <v>0</v>
      </c>
      <c r="AB80" s="191" t="e">
        <f>AA80/AA12</f>
        <v>#DIV/0!</v>
      </c>
      <c r="AC80" s="160">
        <f t="shared" si="20"/>
        <v>0</v>
      </c>
      <c r="AD80" s="191" t="e">
        <f>AC80/AC12</f>
        <v>#DIV/0!</v>
      </c>
      <c r="AE80" s="44">
        <f t="shared" si="21"/>
        <v>0</v>
      </c>
      <c r="AF80" s="21">
        <f t="shared" si="22"/>
        <v>0</v>
      </c>
    </row>
    <row r="81" spans="1:32" s="1" customFormat="1">
      <c r="A81" s="2">
        <v>6205</v>
      </c>
      <c r="B81" s="216" t="s">
        <v>28</v>
      </c>
      <c r="C81" s="20"/>
      <c r="D81" s="191" t="e">
        <f>C81/C12</f>
        <v>#DIV/0!</v>
      </c>
      <c r="E81" s="20"/>
      <c r="F81" s="191" t="e">
        <f>E81/E12</f>
        <v>#DIV/0!</v>
      </c>
      <c r="G81" s="20"/>
      <c r="H81" s="191" t="e">
        <f>G81/G12</f>
        <v>#DIV/0!</v>
      </c>
      <c r="I81" s="20"/>
      <c r="J81" s="191" t="e">
        <f>I81/I12</f>
        <v>#DIV/0!</v>
      </c>
      <c r="K81" s="20"/>
      <c r="L81" s="191" t="e">
        <f>K81/K12</f>
        <v>#DIV/0!</v>
      </c>
      <c r="M81" s="20"/>
      <c r="N81" s="221" t="e">
        <f>M81/M12</f>
        <v>#DIV/0!</v>
      </c>
      <c r="O81" s="20"/>
      <c r="P81" s="221" t="e">
        <f>O81/O12</f>
        <v>#DIV/0!</v>
      </c>
      <c r="Q81" s="20"/>
      <c r="R81" s="221" t="e">
        <f>Q81/Q12</f>
        <v>#DIV/0!</v>
      </c>
      <c r="S81" s="20"/>
      <c r="T81" s="191" t="e">
        <f>S81/S12</f>
        <v>#DIV/0!</v>
      </c>
      <c r="U81" s="20"/>
      <c r="V81" s="191" t="e">
        <f>U81/U12</f>
        <v>#DIV/0!</v>
      </c>
      <c r="W81" s="20"/>
      <c r="X81" s="191" t="e">
        <f>W81/W12</f>
        <v>#DIV/0!</v>
      </c>
      <c r="Y81" s="20"/>
      <c r="Z81" s="191" t="e">
        <f>Y81/Y12</f>
        <v>#DIV/0!</v>
      </c>
      <c r="AA81" s="59">
        <f t="shared" si="23"/>
        <v>0</v>
      </c>
      <c r="AB81" s="191" t="e">
        <f>AA81/AA12</f>
        <v>#DIV/0!</v>
      </c>
      <c r="AC81" s="160">
        <f t="shared" si="20"/>
        <v>0</v>
      </c>
      <c r="AD81" s="191" t="e">
        <f>AC81/AC12</f>
        <v>#DIV/0!</v>
      </c>
      <c r="AE81" s="44">
        <f t="shared" si="21"/>
        <v>0</v>
      </c>
      <c r="AF81" s="21">
        <f t="shared" si="22"/>
        <v>0</v>
      </c>
    </row>
    <row r="82" spans="1:32" s="1" customFormat="1">
      <c r="A82" s="2">
        <v>6206</v>
      </c>
      <c r="B82" s="2" t="s">
        <v>156</v>
      </c>
      <c r="C82" s="20"/>
      <c r="D82" s="191" t="e">
        <f>C82/C12</f>
        <v>#DIV/0!</v>
      </c>
      <c r="E82" s="20"/>
      <c r="F82" s="191" t="e">
        <f>E82/E12</f>
        <v>#DIV/0!</v>
      </c>
      <c r="G82" s="20"/>
      <c r="H82" s="191" t="e">
        <f>G82/G12</f>
        <v>#DIV/0!</v>
      </c>
      <c r="I82" s="20"/>
      <c r="J82" s="191" t="e">
        <f>I82/I12</f>
        <v>#DIV/0!</v>
      </c>
      <c r="K82" s="20"/>
      <c r="L82" s="191" t="e">
        <f>K82/K12</f>
        <v>#DIV/0!</v>
      </c>
      <c r="M82" s="20"/>
      <c r="N82" s="221" t="e">
        <f>M82/M12</f>
        <v>#DIV/0!</v>
      </c>
      <c r="O82" s="20"/>
      <c r="P82" s="221" t="e">
        <f>O82/O12</f>
        <v>#DIV/0!</v>
      </c>
      <c r="Q82" s="20"/>
      <c r="R82" s="221" t="e">
        <f>Q82/Q12</f>
        <v>#DIV/0!</v>
      </c>
      <c r="S82" s="20"/>
      <c r="T82" s="191" t="e">
        <f>S82/S12</f>
        <v>#DIV/0!</v>
      </c>
      <c r="U82" s="20"/>
      <c r="V82" s="191" t="e">
        <f>U82/U12</f>
        <v>#DIV/0!</v>
      </c>
      <c r="W82" s="20"/>
      <c r="X82" s="191" t="e">
        <f>W82/W12</f>
        <v>#DIV/0!</v>
      </c>
      <c r="Y82" s="20"/>
      <c r="Z82" s="191" t="e">
        <f>Y82/Y12</f>
        <v>#DIV/0!</v>
      </c>
      <c r="AA82" s="59">
        <f t="shared" si="23"/>
        <v>0</v>
      </c>
      <c r="AB82" s="191" t="e">
        <f>AA82/AA12</f>
        <v>#DIV/0!</v>
      </c>
      <c r="AC82" s="160">
        <f t="shared" si="20"/>
        <v>0</v>
      </c>
      <c r="AD82" s="191" t="e">
        <f>AC82/AC12</f>
        <v>#DIV/0!</v>
      </c>
      <c r="AE82" s="44">
        <f t="shared" si="21"/>
        <v>0</v>
      </c>
      <c r="AF82" s="21">
        <f t="shared" si="22"/>
        <v>0</v>
      </c>
    </row>
    <row r="83" spans="1:32" s="1" customFormat="1">
      <c r="A83" s="2">
        <v>6207</v>
      </c>
      <c r="B83" s="2" t="s">
        <v>157</v>
      </c>
      <c r="C83" s="222"/>
      <c r="D83" s="191" t="e">
        <f>C83/C$12</f>
        <v>#DIV/0!</v>
      </c>
      <c r="E83" s="222"/>
      <c r="F83" s="191" t="e">
        <f>E83/E$12</f>
        <v>#DIV/0!</v>
      </c>
      <c r="G83" s="222"/>
      <c r="H83" s="191" t="e">
        <f>G83/G$12</f>
        <v>#DIV/0!</v>
      </c>
      <c r="I83" s="222"/>
      <c r="J83" s="191" t="e">
        <f>I83/I$12</f>
        <v>#DIV/0!</v>
      </c>
      <c r="K83" s="222"/>
      <c r="L83" s="191" t="e">
        <f>K83/K$12</f>
        <v>#DIV/0!</v>
      </c>
      <c r="M83" s="222"/>
      <c r="N83" s="221" t="e">
        <f>M83/M$12</f>
        <v>#DIV/0!</v>
      </c>
      <c r="O83" s="222"/>
      <c r="P83" s="221" t="e">
        <f>O83/O$12</f>
        <v>#DIV/0!</v>
      </c>
      <c r="Q83" s="222"/>
      <c r="R83" s="221" t="e">
        <f>Q83/Q$12</f>
        <v>#DIV/0!</v>
      </c>
      <c r="S83" s="222"/>
      <c r="T83" s="191" t="e">
        <f>S83/S$12</f>
        <v>#DIV/0!</v>
      </c>
      <c r="U83" s="222"/>
      <c r="V83" s="191" t="e">
        <f>U83/U$12</f>
        <v>#DIV/0!</v>
      </c>
      <c r="W83" s="222"/>
      <c r="X83" s="191" t="e">
        <f>W83/W$12</f>
        <v>#DIV/0!</v>
      </c>
      <c r="Y83" s="222"/>
      <c r="Z83" s="191" t="e">
        <f>Y83/Y$12</f>
        <v>#DIV/0!</v>
      </c>
      <c r="AA83" s="59">
        <f t="shared" si="23"/>
        <v>0</v>
      </c>
      <c r="AB83" s="28" t="e">
        <f>AA83/AA$12</f>
        <v>#DIV/0!</v>
      </c>
      <c r="AC83" s="160">
        <f t="shared" si="20"/>
        <v>0</v>
      </c>
      <c r="AD83" s="28" t="e">
        <f>AC83/AC$12</f>
        <v>#DIV/0!</v>
      </c>
      <c r="AE83" s="44">
        <f t="shared" si="21"/>
        <v>0</v>
      </c>
      <c r="AF83" s="21">
        <f t="shared" si="22"/>
        <v>0</v>
      </c>
    </row>
    <row r="84" spans="1:32" s="1" customFormat="1">
      <c r="A84" s="2">
        <v>6208</v>
      </c>
      <c r="B84" s="2" t="s">
        <v>158</v>
      </c>
      <c r="C84" s="20"/>
      <c r="D84" s="191" t="e">
        <f>C84/C12</f>
        <v>#DIV/0!</v>
      </c>
      <c r="E84" s="20"/>
      <c r="F84" s="191" t="e">
        <f>E84/E12</f>
        <v>#DIV/0!</v>
      </c>
      <c r="G84" s="20"/>
      <c r="H84" s="191" t="e">
        <f>G84/G12</f>
        <v>#DIV/0!</v>
      </c>
      <c r="I84" s="20"/>
      <c r="J84" s="191" t="e">
        <f>I84/I12</f>
        <v>#DIV/0!</v>
      </c>
      <c r="K84" s="20"/>
      <c r="L84" s="191" t="e">
        <f>K84/K12</f>
        <v>#DIV/0!</v>
      </c>
      <c r="M84" s="20"/>
      <c r="N84" s="221" t="e">
        <f>M84/M12</f>
        <v>#DIV/0!</v>
      </c>
      <c r="O84" s="20"/>
      <c r="P84" s="221" t="e">
        <f>O84/O12</f>
        <v>#DIV/0!</v>
      </c>
      <c r="Q84" s="20"/>
      <c r="R84" s="221" t="e">
        <f>Q84/Q12</f>
        <v>#DIV/0!</v>
      </c>
      <c r="S84" s="20"/>
      <c r="T84" s="191" t="e">
        <f>S84/S12</f>
        <v>#DIV/0!</v>
      </c>
      <c r="U84" s="20"/>
      <c r="V84" s="191" t="e">
        <f>U84/U12</f>
        <v>#DIV/0!</v>
      </c>
      <c r="W84" s="20"/>
      <c r="X84" s="191" t="e">
        <f>W84/W12</f>
        <v>#DIV/0!</v>
      </c>
      <c r="Y84" s="20"/>
      <c r="Z84" s="191" t="e">
        <f>Y84/Y12</f>
        <v>#DIV/0!</v>
      </c>
      <c r="AA84" s="59">
        <f t="shared" si="23"/>
        <v>0</v>
      </c>
      <c r="AB84" s="191" t="e">
        <f>AA84/AA12</f>
        <v>#DIV/0!</v>
      </c>
      <c r="AC84" s="160">
        <f t="shared" si="20"/>
        <v>0</v>
      </c>
      <c r="AD84" s="191" t="e">
        <f>AC84/AC12</f>
        <v>#DIV/0!</v>
      </c>
      <c r="AE84" s="44">
        <f t="shared" si="21"/>
        <v>0</v>
      </c>
      <c r="AF84" s="21">
        <f t="shared" si="22"/>
        <v>0</v>
      </c>
    </row>
    <row r="85" spans="1:32" s="1" customFormat="1">
      <c r="A85" s="2">
        <v>6209</v>
      </c>
      <c r="B85" s="216" t="s">
        <v>29</v>
      </c>
      <c r="C85" s="20"/>
      <c r="D85" s="28" t="e">
        <f>C85/C12</f>
        <v>#DIV/0!</v>
      </c>
      <c r="E85" s="20"/>
      <c r="F85" s="28" t="e">
        <f>E85/E12</f>
        <v>#DIV/0!</v>
      </c>
      <c r="G85" s="20"/>
      <c r="H85" s="28" t="e">
        <f>G85/G12</f>
        <v>#DIV/0!</v>
      </c>
      <c r="I85" s="20"/>
      <c r="J85" s="28" t="e">
        <f>I85/I12</f>
        <v>#DIV/0!</v>
      </c>
      <c r="K85" s="20"/>
      <c r="L85" s="28" t="e">
        <f>K85/K12</f>
        <v>#DIV/0!</v>
      </c>
      <c r="M85" s="20"/>
      <c r="N85" s="91" t="e">
        <f>M85/M12</f>
        <v>#DIV/0!</v>
      </c>
      <c r="O85" s="20"/>
      <c r="P85" s="91" t="e">
        <f>O85/O12</f>
        <v>#DIV/0!</v>
      </c>
      <c r="Q85" s="20"/>
      <c r="R85" s="91" t="e">
        <f>Q85/Q12</f>
        <v>#DIV/0!</v>
      </c>
      <c r="S85" s="20"/>
      <c r="T85" s="28" t="e">
        <f>S85/S12</f>
        <v>#DIV/0!</v>
      </c>
      <c r="U85" s="20"/>
      <c r="V85" s="28" t="e">
        <f>U85/U12</f>
        <v>#DIV/0!</v>
      </c>
      <c r="W85" s="20"/>
      <c r="X85" s="28" t="e">
        <f>W85/W12</f>
        <v>#DIV/0!</v>
      </c>
      <c r="Y85" s="20"/>
      <c r="Z85" s="28" t="e">
        <f>Y85/Y12</f>
        <v>#DIV/0!</v>
      </c>
      <c r="AA85" s="59">
        <f t="shared" si="23"/>
        <v>0</v>
      </c>
      <c r="AB85" s="28" t="e">
        <f>AA85/AA12</f>
        <v>#DIV/0!</v>
      </c>
      <c r="AC85" s="160">
        <f t="shared" si="20"/>
        <v>0</v>
      </c>
      <c r="AD85" s="28" t="e">
        <f>AC85/AC12</f>
        <v>#DIV/0!</v>
      </c>
      <c r="AE85" s="44">
        <f t="shared" si="21"/>
        <v>0</v>
      </c>
      <c r="AF85" s="21">
        <f t="shared" si="22"/>
        <v>0</v>
      </c>
    </row>
    <row r="86" spans="1:32" s="1" customFormat="1">
      <c r="A86" s="2">
        <v>6210</v>
      </c>
      <c r="B86" s="216" t="s">
        <v>30</v>
      </c>
      <c r="C86" s="20"/>
      <c r="D86" s="191" t="e">
        <f>C86/C12</f>
        <v>#DIV/0!</v>
      </c>
      <c r="E86" s="20"/>
      <c r="F86" s="191" t="e">
        <f>E86/E12</f>
        <v>#DIV/0!</v>
      </c>
      <c r="G86" s="20"/>
      <c r="H86" s="191" t="e">
        <f>G86/G12</f>
        <v>#DIV/0!</v>
      </c>
      <c r="I86" s="20"/>
      <c r="J86" s="191" t="e">
        <f>I86/I12</f>
        <v>#DIV/0!</v>
      </c>
      <c r="K86" s="20"/>
      <c r="L86" s="191" t="e">
        <f>K86/K12</f>
        <v>#DIV/0!</v>
      </c>
      <c r="M86" s="20"/>
      <c r="N86" s="221" t="e">
        <f>M86/M12</f>
        <v>#DIV/0!</v>
      </c>
      <c r="O86" s="20"/>
      <c r="P86" s="221" t="e">
        <f>O86/O12</f>
        <v>#DIV/0!</v>
      </c>
      <c r="Q86" s="20"/>
      <c r="R86" s="221" t="e">
        <f>Q86/Q12</f>
        <v>#DIV/0!</v>
      </c>
      <c r="S86" s="20"/>
      <c r="T86" s="191" t="e">
        <f>S86/S12</f>
        <v>#DIV/0!</v>
      </c>
      <c r="U86" s="20"/>
      <c r="V86" s="191" t="e">
        <f>U86/U12</f>
        <v>#DIV/0!</v>
      </c>
      <c r="W86" s="20"/>
      <c r="X86" s="191" t="e">
        <f>W86/W12</f>
        <v>#DIV/0!</v>
      </c>
      <c r="Y86" s="20"/>
      <c r="Z86" s="191" t="e">
        <f>Y86/Y12</f>
        <v>#DIV/0!</v>
      </c>
      <c r="AA86" s="59">
        <f t="shared" si="23"/>
        <v>0</v>
      </c>
      <c r="AB86" s="191" t="e">
        <f>AA86/AA12</f>
        <v>#DIV/0!</v>
      </c>
      <c r="AC86" s="160">
        <f t="shared" si="20"/>
        <v>0</v>
      </c>
      <c r="AD86" s="191" t="e">
        <f>AC86/AC12</f>
        <v>#DIV/0!</v>
      </c>
      <c r="AE86" s="44">
        <f t="shared" si="21"/>
        <v>0</v>
      </c>
      <c r="AF86" s="21">
        <f t="shared" si="22"/>
        <v>0</v>
      </c>
    </row>
    <row r="87" spans="1:32" s="1" customFormat="1">
      <c r="A87" s="2">
        <v>6211</v>
      </c>
      <c r="B87" s="216" t="s">
        <v>31</v>
      </c>
      <c r="C87" s="20"/>
      <c r="D87" s="191" t="e">
        <f>C87/C12</f>
        <v>#DIV/0!</v>
      </c>
      <c r="E87" s="20"/>
      <c r="F87" s="191" t="e">
        <f>E87/E12</f>
        <v>#DIV/0!</v>
      </c>
      <c r="G87" s="20"/>
      <c r="H87" s="191" t="e">
        <f>G87/G12</f>
        <v>#DIV/0!</v>
      </c>
      <c r="I87" s="20"/>
      <c r="J87" s="191" t="e">
        <f>I87/I12</f>
        <v>#DIV/0!</v>
      </c>
      <c r="K87" s="20"/>
      <c r="L87" s="191" t="e">
        <f>K87/K12</f>
        <v>#DIV/0!</v>
      </c>
      <c r="M87" s="20"/>
      <c r="N87" s="221" t="e">
        <f>M87/M12</f>
        <v>#DIV/0!</v>
      </c>
      <c r="O87" s="20"/>
      <c r="P87" s="221" t="e">
        <f>O87/O12</f>
        <v>#DIV/0!</v>
      </c>
      <c r="Q87" s="20"/>
      <c r="R87" s="221" t="e">
        <f>Q87/Q12</f>
        <v>#DIV/0!</v>
      </c>
      <c r="S87" s="20"/>
      <c r="T87" s="191" t="e">
        <f>S87/S12</f>
        <v>#DIV/0!</v>
      </c>
      <c r="U87" s="20"/>
      <c r="V87" s="191" t="e">
        <f>U87/U12</f>
        <v>#DIV/0!</v>
      </c>
      <c r="W87" s="20"/>
      <c r="X87" s="191" t="e">
        <f>W87/W12</f>
        <v>#DIV/0!</v>
      </c>
      <c r="Y87" s="20"/>
      <c r="Z87" s="191" t="e">
        <f>Y87/Y12</f>
        <v>#DIV/0!</v>
      </c>
      <c r="AA87" s="59">
        <f t="shared" si="23"/>
        <v>0</v>
      </c>
      <c r="AB87" s="191" t="e">
        <f>AA87/AA12</f>
        <v>#DIV/0!</v>
      </c>
      <c r="AC87" s="160">
        <f t="shared" si="20"/>
        <v>0</v>
      </c>
      <c r="AD87" s="191" t="e">
        <f>AC87/AC12</f>
        <v>#DIV/0!</v>
      </c>
      <c r="AE87" s="44">
        <f t="shared" si="21"/>
        <v>0</v>
      </c>
      <c r="AF87" s="21">
        <f t="shared" si="22"/>
        <v>0</v>
      </c>
    </row>
    <row r="88" spans="1:32" s="1" customFormat="1">
      <c r="A88" s="2">
        <v>6212</v>
      </c>
      <c r="B88" s="216" t="s">
        <v>32</v>
      </c>
      <c r="C88" s="100"/>
      <c r="D88" s="28" t="e">
        <f>C88/C12</f>
        <v>#DIV/0!</v>
      </c>
      <c r="E88" s="100"/>
      <c r="F88" s="28" t="e">
        <f>E88/E12</f>
        <v>#DIV/0!</v>
      </c>
      <c r="G88" s="100"/>
      <c r="H88" s="28" t="e">
        <f>G88/G12</f>
        <v>#DIV/0!</v>
      </c>
      <c r="I88" s="100"/>
      <c r="J88" s="28" t="e">
        <f>I88/I12</f>
        <v>#DIV/0!</v>
      </c>
      <c r="K88" s="100"/>
      <c r="L88" s="28" t="e">
        <f>K88/K12</f>
        <v>#DIV/0!</v>
      </c>
      <c r="M88" s="100"/>
      <c r="N88" s="91" t="e">
        <f>M88/M12</f>
        <v>#DIV/0!</v>
      </c>
      <c r="O88" s="100"/>
      <c r="P88" s="91" t="e">
        <f>O88/O12</f>
        <v>#DIV/0!</v>
      </c>
      <c r="Q88" s="100"/>
      <c r="R88" s="91" t="e">
        <f>Q88/Q12</f>
        <v>#DIV/0!</v>
      </c>
      <c r="S88" s="100"/>
      <c r="T88" s="28" t="e">
        <f>S88/S12</f>
        <v>#DIV/0!</v>
      </c>
      <c r="U88" s="100"/>
      <c r="V88" s="28" t="e">
        <f>U88/U12</f>
        <v>#DIV/0!</v>
      </c>
      <c r="W88" s="100"/>
      <c r="X88" s="28" t="e">
        <f>W88/W12</f>
        <v>#DIV/0!</v>
      </c>
      <c r="Y88" s="100"/>
      <c r="Z88" s="28" t="e">
        <f>Y88/Y12</f>
        <v>#DIV/0!</v>
      </c>
      <c r="AA88" s="59">
        <f t="shared" si="23"/>
        <v>0</v>
      </c>
      <c r="AB88" s="28" t="e">
        <f>AA88/AA12</f>
        <v>#DIV/0!</v>
      </c>
      <c r="AC88" s="160">
        <f t="shared" si="20"/>
        <v>0</v>
      </c>
      <c r="AD88" s="28" t="e">
        <f>AC88/AC12</f>
        <v>#DIV/0!</v>
      </c>
      <c r="AE88" s="44">
        <f t="shared" si="21"/>
        <v>0</v>
      </c>
      <c r="AF88" s="21">
        <f t="shared" si="22"/>
        <v>0</v>
      </c>
    </row>
    <row r="89" spans="1:32" s="1" customFormat="1">
      <c r="A89" s="2">
        <v>6213</v>
      </c>
      <c r="B89" s="216" t="s">
        <v>33</v>
      </c>
      <c r="C89" s="100"/>
      <c r="D89" s="28" t="e">
        <f>C89/C12</f>
        <v>#DIV/0!</v>
      </c>
      <c r="E89" s="100"/>
      <c r="F89" s="28" t="e">
        <f>E89/E12</f>
        <v>#DIV/0!</v>
      </c>
      <c r="G89" s="100"/>
      <c r="H89" s="28" t="e">
        <f>G89/G12</f>
        <v>#DIV/0!</v>
      </c>
      <c r="I89" s="100"/>
      <c r="J89" s="28" t="e">
        <f>I89/I12</f>
        <v>#DIV/0!</v>
      </c>
      <c r="K89" s="100"/>
      <c r="L89" s="28" t="e">
        <f>K89/K12</f>
        <v>#DIV/0!</v>
      </c>
      <c r="M89" s="100"/>
      <c r="N89" s="91" t="e">
        <f>M89/M12</f>
        <v>#DIV/0!</v>
      </c>
      <c r="O89" s="100"/>
      <c r="P89" s="91" t="e">
        <f>O89/O12</f>
        <v>#DIV/0!</v>
      </c>
      <c r="Q89" s="100"/>
      <c r="R89" s="91" t="e">
        <f>Q89/Q12</f>
        <v>#DIV/0!</v>
      </c>
      <c r="S89" s="100"/>
      <c r="T89" s="28" t="e">
        <f>S89/S12</f>
        <v>#DIV/0!</v>
      </c>
      <c r="U89" s="100"/>
      <c r="V89" s="28" t="e">
        <f>U89/U12</f>
        <v>#DIV/0!</v>
      </c>
      <c r="W89" s="100"/>
      <c r="X89" s="28" t="e">
        <f>W89/W12</f>
        <v>#DIV/0!</v>
      </c>
      <c r="Y89" s="100"/>
      <c r="Z89" s="28" t="e">
        <f>Y89/Y12</f>
        <v>#DIV/0!</v>
      </c>
      <c r="AA89" s="59">
        <f t="shared" si="23"/>
        <v>0</v>
      </c>
      <c r="AB89" s="28" t="e">
        <f>AA89/AA12</f>
        <v>#DIV/0!</v>
      </c>
      <c r="AC89" s="160">
        <f t="shared" si="20"/>
        <v>0</v>
      </c>
      <c r="AD89" s="28" t="e">
        <f>AC89/AC12</f>
        <v>#DIV/0!</v>
      </c>
      <c r="AE89" s="44">
        <f t="shared" si="21"/>
        <v>0</v>
      </c>
      <c r="AF89" s="21">
        <f t="shared" si="22"/>
        <v>0</v>
      </c>
    </row>
    <row r="90" spans="1:32" s="1" customFormat="1">
      <c r="A90" s="2">
        <v>6214</v>
      </c>
      <c r="B90" s="216" t="s">
        <v>34</v>
      </c>
      <c r="C90" s="100"/>
      <c r="D90" s="28" t="e">
        <f>C90/C12</f>
        <v>#DIV/0!</v>
      </c>
      <c r="E90" s="100"/>
      <c r="F90" s="28" t="e">
        <f>E90/E12</f>
        <v>#DIV/0!</v>
      </c>
      <c r="G90" s="100"/>
      <c r="H90" s="28" t="e">
        <f>G90/G12</f>
        <v>#DIV/0!</v>
      </c>
      <c r="I90" s="100"/>
      <c r="J90" s="28" t="e">
        <f>I90/I12</f>
        <v>#DIV/0!</v>
      </c>
      <c r="K90" s="100"/>
      <c r="L90" s="28" t="e">
        <f>K90/K12</f>
        <v>#DIV/0!</v>
      </c>
      <c r="M90" s="100"/>
      <c r="N90" s="91" t="e">
        <f>M90/M12</f>
        <v>#DIV/0!</v>
      </c>
      <c r="O90" s="100"/>
      <c r="P90" s="91" t="e">
        <f>O90/O12</f>
        <v>#DIV/0!</v>
      </c>
      <c r="Q90" s="100"/>
      <c r="R90" s="91" t="e">
        <f>Q90/Q12</f>
        <v>#DIV/0!</v>
      </c>
      <c r="S90" s="100"/>
      <c r="T90" s="28" t="e">
        <f>S90/S12</f>
        <v>#DIV/0!</v>
      </c>
      <c r="U90" s="100"/>
      <c r="V90" s="28" t="e">
        <f>U90/U12</f>
        <v>#DIV/0!</v>
      </c>
      <c r="W90" s="100"/>
      <c r="X90" s="28" t="e">
        <f>W90/W12</f>
        <v>#DIV/0!</v>
      </c>
      <c r="Y90" s="100"/>
      <c r="Z90" s="28" t="e">
        <f>Y90/Y12</f>
        <v>#DIV/0!</v>
      </c>
      <c r="AA90" s="59">
        <f t="shared" si="23"/>
        <v>0</v>
      </c>
      <c r="AB90" s="28" t="e">
        <f>AA90/AA12</f>
        <v>#DIV/0!</v>
      </c>
      <c r="AC90" s="160">
        <f t="shared" si="20"/>
        <v>0</v>
      </c>
      <c r="AD90" s="28" t="e">
        <f>AC90/AC12</f>
        <v>#DIV/0!</v>
      </c>
      <c r="AE90" s="44">
        <f t="shared" si="21"/>
        <v>0</v>
      </c>
      <c r="AF90" s="21">
        <f t="shared" si="22"/>
        <v>0</v>
      </c>
    </row>
    <row r="91" spans="1:32" s="1" customFormat="1">
      <c r="A91" s="2">
        <v>6215</v>
      </c>
      <c r="B91" s="216" t="s">
        <v>35</v>
      </c>
      <c r="C91" s="100"/>
      <c r="D91" s="191" t="e">
        <f>C91/C12</f>
        <v>#DIV/0!</v>
      </c>
      <c r="E91" s="100"/>
      <c r="F91" s="191" t="e">
        <f>E91/E12</f>
        <v>#DIV/0!</v>
      </c>
      <c r="G91" s="100"/>
      <c r="H91" s="191" t="e">
        <f>G91/G12</f>
        <v>#DIV/0!</v>
      </c>
      <c r="I91" s="100"/>
      <c r="J91" s="191" t="e">
        <f>I91/I12</f>
        <v>#DIV/0!</v>
      </c>
      <c r="K91" s="100"/>
      <c r="L91" s="191" t="e">
        <f>K91/K12</f>
        <v>#DIV/0!</v>
      </c>
      <c r="M91" s="100"/>
      <c r="N91" s="221" t="e">
        <f>M91/M12</f>
        <v>#DIV/0!</v>
      </c>
      <c r="O91" s="100"/>
      <c r="P91" s="221" t="e">
        <f>O91/O12</f>
        <v>#DIV/0!</v>
      </c>
      <c r="Q91" s="100"/>
      <c r="R91" s="221" t="e">
        <f>Q91/Q12</f>
        <v>#DIV/0!</v>
      </c>
      <c r="S91" s="100"/>
      <c r="T91" s="191" t="e">
        <f>S91/S12</f>
        <v>#DIV/0!</v>
      </c>
      <c r="U91" s="100"/>
      <c r="V91" s="191" t="e">
        <f>U91/U12</f>
        <v>#DIV/0!</v>
      </c>
      <c r="W91" s="100"/>
      <c r="X91" s="191" t="e">
        <f>W91/W12</f>
        <v>#DIV/0!</v>
      </c>
      <c r="Y91" s="100"/>
      <c r="Z91" s="191" t="e">
        <f>Y91/Y12</f>
        <v>#DIV/0!</v>
      </c>
      <c r="AA91" s="59">
        <f t="shared" si="23"/>
        <v>0</v>
      </c>
      <c r="AB91" s="191" t="e">
        <f>AA91/AA12</f>
        <v>#DIV/0!</v>
      </c>
      <c r="AC91" s="160">
        <f t="shared" si="20"/>
        <v>0</v>
      </c>
      <c r="AD91" s="191" t="e">
        <f>AC91/AC12</f>
        <v>#DIV/0!</v>
      </c>
      <c r="AE91" s="44">
        <f t="shared" si="21"/>
        <v>0</v>
      </c>
      <c r="AF91" s="21">
        <f t="shared" si="22"/>
        <v>0</v>
      </c>
    </row>
    <row r="92" spans="1:32" s="1" customFormat="1">
      <c r="A92" s="2">
        <v>6216</v>
      </c>
      <c r="B92" s="216" t="s">
        <v>91</v>
      </c>
      <c r="C92" s="100"/>
      <c r="D92" s="191" t="e">
        <f>C92/C12</f>
        <v>#DIV/0!</v>
      </c>
      <c r="E92" s="100"/>
      <c r="F92" s="191" t="e">
        <f>E92/E12</f>
        <v>#DIV/0!</v>
      </c>
      <c r="G92" s="100"/>
      <c r="H92" s="191" t="e">
        <f>G92/G12</f>
        <v>#DIV/0!</v>
      </c>
      <c r="I92" s="100"/>
      <c r="J92" s="191" t="e">
        <f>I92/I12</f>
        <v>#DIV/0!</v>
      </c>
      <c r="K92" s="100"/>
      <c r="L92" s="191" t="e">
        <f>K92/K12</f>
        <v>#DIV/0!</v>
      </c>
      <c r="M92" s="100"/>
      <c r="N92" s="221" t="e">
        <f>M92/M12</f>
        <v>#DIV/0!</v>
      </c>
      <c r="O92" s="100"/>
      <c r="P92" s="221" t="e">
        <f>O92/O12</f>
        <v>#DIV/0!</v>
      </c>
      <c r="Q92" s="100"/>
      <c r="R92" s="221" t="e">
        <f>Q92/Q12</f>
        <v>#DIV/0!</v>
      </c>
      <c r="S92" s="100"/>
      <c r="T92" s="191" t="e">
        <f>S92/S12</f>
        <v>#DIV/0!</v>
      </c>
      <c r="U92" s="100"/>
      <c r="V92" s="191" t="e">
        <f>U92/U12</f>
        <v>#DIV/0!</v>
      </c>
      <c r="W92" s="100"/>
      <c r="X92" s="191" t="e">
        <f>W92/W12</f>
        <v>#DIV/0!</v>
      </c>
      <c r="Y92" s="100"/>
      <c r="Z92" s="191" t="e">
        <f>Y92/Y12</f>
        <v>#DIV/0!</v>
      </c>
      <c r="AA92" s="59">
        <f t="shared" si="23"/>
        <v>0</v>
      </c>
      <c r="AB92" s="191" t="e">
        <f>AA92/AA12</f>
        <v>#DIV/0!</v>
      </c>
      <c r="AC92" s="160">
        <f t="shared" si="20"/>
        <v>0</v>
      </c>
      <c r="AD92" s="191" t="e">
        <f>AC92/AC12</f>
        <v>#DIV/0!</v>
      </c>
      <c r="AE92" s="44">
        <f t="shared" si="21"/>
        <v>0</v>
      </c>
      <c r="AF92" s="21">
        <f t="shared" si="22"/>
        <v>0</v>
      </c>
    </row>
    <row r="93" spans="1:32" s="1" customFormat="1" ht="15.75" thickBot="1">
      <c r="A93" s="4">
        <v>6299</v>
      </c>
      <c r="B93" s="217" t="s">
        <v>102</v>
      </c>
      <c r="C93" s="168">
        <f>SUM(C77:C92)</f>
        <v>0</v>
      </c>
      <c r="D93" s="167" t="e">
        <f>C93/C12</f>
        <v>#DIV/0!</v>
      </c>
      <c r="E93" s="168">
        <f>SUM(E77:E92)</f>
        <v>0</v>
      </c>
      <c r="F93" s="167" t="e">
        <f>E93/E12</f>
        <v>#DIV/0!</v>
      </c>
      <c r="G93" s="168">
        <f>SUM(G77:G92)</f>
        <v>0</v>
      </c>
      <c r="H93" s="167" t="e">
        <f>G93/G12</f>
        <v>#DIV/0!</v>
      </c>
      <c r="I93" s="168">
        <f>SUM(I77:I92)</f>
        <v>0</v>
      </c>
      <c r="J93" s="167" t="e">
        <f>I93/I12</f>
        <v>#DIV/0!</v>
      </c>
      <c r="K93" s="168">
        <f>SUM(K77:K92)</f>
        <v>0</v>
      </c>
      <c r="L93" s="167" t="e">
        <f>K93/K12</f>
        <v>#DIV/0!</v>
      </c>
      <c r="M93" s="168">
        <f>SUM(M77:M92)</f>
        <v>0</v>
      </c>
      <c r="N93" s="167" t="e">
        <f>M93/M12</f>
        <v>#DIV/0!</v>
      </c>
      <c r="O93" s="168">
        <f>SUM(O77:O92)</f>
        <v>0</v>
      </c>
      <c r="P93" s="167" t="e">
        <f>O93/O12</f>
        <v>#DIV/0!</v>
      </c>
      <c r="Q93" s="168">
        <f>SUM(Q77:Q92)</f>
        <v>0</v>
      </c>
      <c r="R93" s="167" t="e">
        <f>Q93/Q12</f>
        <v>#DIV/0!</v>
      </c>
      <c r="S93" s="168">
        <f>SUM(S77:S92)</f>
        <v>0</v>
      </c>
      <c r="T93" s="167" t="e">
        <f>S93/S12</f>
        <v>#DIV/0!</v>
      </c>
      <c r="U93" s="168">
        <f>SUM(U77:U92)</f>
        <v>0</v>
      </c>
      <c r="V93" s="167" t="e">
        <f>U93/U12</f>
        <v>#DIV/0!</v>
      </c>
      <c r="W93" s="168">
        <f>SUM(W77:W92)</f>
        <v>0</v>
      </c>
      <c r="X93" s="167" t="e">
        <f>W93/W12</f>
        <v>#DIV/0!</v>
      </c>
      <c r="Y93" s="168">
        <f>SUM(Y77:Y92)</f>
        <v>0</v>
      </c>
      <c r="Z93" s="167" t="e">
        <f>Y93/Y12</f>
        <v>#DIV/0!</v>
      </c>
      <c r="AA93" s="189">
        <f>SUM(AA77:AA92)</f>
        <v>0</v>
      </c>
      <c r="AB93" s="220" t="e">
        <f>AA93/AA12</f>
        <v>#DIV/0!</v>
      </c>
      <c r="AC93" s="23">
        <f t="shared" si="20"/>
        <v>0</v>
      </c>
      <c r="AD93" s="220" t="e">
        <f>AC93/AC12</f>
        <v>#DIV/0!</v>
      </c>
      <c r="AE93" s="44">
        <f t="shared" si="21"/>
        <v>0</v>
      </c>
      <c r="AF93" s="21">
        <f t="shared" si="22"/>
        <v>0</v>
      </c>
    </row>
    <row r="94" spans="1:32" s="1" customFormat="1" ht="15.75" thickTop="1">
      <c r="A94" s="2">
        <v>6301</v>
      </c>
      <c r="B94" s="216" t="s">
        <v>36</v>
      </c>
      <c r="C94" s="227"/>
      <c r="D94" s="28" t="e">
        <f t="shared" ref="D94:R114" si="24">C94/C$12</f>
        <v>#DIV/0!</v>
      </c>
      <c r="E94" s="227"/>
      <c r="F94" s="28" t="e">
        <f t="shared" si="24"/>
        <v>#DIV/0!</v>
      </c>
      <c r="G94" s="227"/>
      <c r="H94" s="28" t="e">
        <f t="shared" si="24"/>
        <v>#DIV/0!</v>
      </c>
      <c r="I94" s="227"/>
      <c r="J94" s="28" t="e">
        <f t="shared" si="24"/>
        <v>#DIV/0!</v>
      </c>
      <c r="K94" s="227"/>
      <c r="L94" s="28" t="e">
        <f t="shared" si="24"/>
        <v>#DIV/0!</v>
      </c>
      <c r="M94" s="227"/>
      <c r="N94" s="28" t="e">
        <f t="shared" si="24"/>
        <v>#DIV/0!</v>
      </c>
      <c r="O94" s="227"/>
      <c r="P94" s="28" t="e">
        <f t="shared" si="24"/>
        <v>#DIV/0!</v>
      </c>
      <c r="Q94" s="227"/>
      <c r="R94" s="28" t="e">
        <f t="shared" si="24"/>
        <v>#DIV/0!</v>
      </c>
      <c r="S94" s="227"/>
      <c r="T94" s="28" t="e">
        <f t="shared" ref="T94:Z114" si="25">S94/S$12</f>
        <v>#DIV/0!</v>
      </c>
      <c r="U94" s="227"/>
      <c r="V94" s="28" t="e">
        <f t="shared" si="25"/>
        <v>#DIV/0!</v>
      </c>
      <c r="W94" s="227"/>
      <c r="X94" s="28" t="e">
        <f t="shared" si="25"/>
        <v>#DIV/0!</v>
      </c>
      <c r="Y94" s="227"/>
      <c r="Z94" s="28" t="e">
        <f t="shared" si="25"/>
        <v>#DIV/0!</v>
      </c>
      <c r="AA94" s="317">
        <f t="shared" ref="AA94:AA114" si="26">C94+E94+G94+I94+K94+M94+O94+Q94+S94+U94+W94+Y94</f>
        <v>0</v>
      </c>
      <c r="AB94" s="314" t="e">
        <f>AA94/AA$12</f>
        <v>#DIV/0!</v>
      </c>
      <c r="AC94" s="315">
        <f t="shared" si="20"/>
        <v>0</v>
      </c>
      <c r="AD94" s="314" t="e">
        <f>AC94/AC$12</f>
        <v>#DIV/0!</v>
      </c>
      <c r="AE94" s="44">
        <f t="shared" si="21"/>
        <v>0</v>
      </c>
      <c r="AF94" s="21">
        <f t="shared" si="22"/>
        <v>0</v>
      </c>
    </row>
    <row r="95" spans="1:32" s="1" customFormat="1">
      <c r="A95" s="2">
        <v>6302</v>
      </c>
      <c r="B95" s="216" t="s">
        <v>37</v>
      </c>
      <c r="C95" s="227"/>
      <c r="D95" s="28" t="e">
        <f t="shared" si="24"/>
        <v>#DIV/0!</v>
      </c>
      <c r="E95" s="227"/>
      <c r="F95" s="28" t="e">
        <f t="shared" si="24"/>
        <v>#DIV/0!</v>
      </c>
      <c r="G95" s="227"/>
      <c r="H95" s="28" t="e">
        <f t="shared" si="24"/>
        <v>#DIV/0!</v>
      </c>
      <c r="I95" s="227"/>
      <c r="J95" s="28" t="e">
        <f t="shared" si="24"/>
        <v>#DIV/0!</v>
      </c>
      <c r="K95" s="227"/>
      <c r="L95" s="28" t="e">
        <f t="shared" si="24"/>
        <v>#DIV/0!</v>
      </c>
      <c r="M95" s="227"/>
      <c r="N95" s="28" t="e">
        <f t="shared" si="24"/>
        <v>#DIV/0!</v>
      </c>
      <c r="O95" s="227"/>
      <c r="P95" s="28" t="e">
        <f t="shared" si="24"/>
        <v>#DIV/0!</v>
      </c>
      <c r="Q95" s="227"/>
      <c r="R95" s="28" t="e">
        <f t="shared" si="24"/>
        <v>#DIV/0!</v>
      </c>
      <c r="S95" s="227"/>
      <c r="T95" s="28" t="e">
        <f t="shared" si="25"/>
        <v>#DIV/0!</v>
      </c>
      <c r="U95" s="227"/>
      <c r="V95" s="28" t="e">
        <f t="shared" si="25"/>
        <v>#DIV/0!</v>
      </c>
      <c r="W95" s="227"/>
      <c r="X95" s="28" t="e">
        <f t="shared" si="25"/>
        <v>#DIV/0!</v>
      </c>
      <c r="Y95" s="227"/>
      <c r="Z95" s="28" t="e">
        <f t="shared" si="25"/>
        <v>#DIV/0!</v>
      </c>
      <c r="AA95" s="317">
        <f t="shared" si="26"/>
        <v>0</v>
      </c>
      <c r="AB95" s="314" t="e">
        <f t="shared" ref="AB95:AB99" si="27">AA95/AA$12</f>
        <v>#DIV/0!</v>
      </c>
      <c r="AC95" s="315">
        <f t="shared" si="20"/>
        <v>0</v>
      </c>
      <c r="AD95" s="314" t="e">
        <f t="shared" ref="AD95:AD99" si="28">AC95/AC$12</f>
        <v>#DIV/0!</v>
      </c>
      <c r="AE95" s="44">
        <f t="shared" si="21"/>
        <v>0</v>
      </c>
      <c r="AF95" s="21">
        <f t="shared" si="22"/>
        <v>0</v>
      </c>
    </row>
    <row r="96" spans="1:32" s="1" customFormat="1">
      <c r="A96" s="2">
        <v>6303</v>
      </c>
      <c r="B96" s="2" t="s">
        <v>115</v>
      </c>
      <c r="C96" s="227"/>
      <c r="D96" s="28" t="e">
        <f t="shared" si="24"/>
        <v>#DIV/0!</v>
      </c>
      <c r="E96" s="227"/>
      <c r="F96" s="28" t="e">
        <f t="shared" si="24"/>
        <v>#DIV/0!</v>
      </c>
      <c r="G96" s="227"/>
      <c r="H96" s="28" t="e">
        <f t="shared" si="24"/>
        <v>#DIV/0!</v>
      </c>
      <c r="I96" s="227"/>
      <c r="J96" s="28" t="e">
        <f t="shared" si="24"/>
        <v>#DIV/0!</v>
      </c>
      <c r="K96" s="227"/>
      <c r="L96" s="28" t="e">
        <f t="shared" si="24"/>
        <v>#DIV/0!</v>
      </c>
      <c r="M96" s="227"/>
      <c r="N96" s="28" t="e">
        <f t="shared" si="24"/>
        <v>#DIV/0!</v>
      </c>
      <c r="O96" s="227"/>
      <c r="P96" s="28" t="e">
        <f t="shared" si="24"/>
        <v>#DIV/0!</v>
      </c>
      <c r="Q96" s="227"/>
      <c r="R96" s="28" t="e">
        <f t="shared" si="24"/>
        <v>#DIV/0!</v>
      </c>
      <c r="S96" s="227"/>
      <c r="T96" s="28" t="e">
        <f t="shared" si="25"/>
        <v>#DIV/0!</v>
      </c>
      <c r="U96" s="227"/>
      <c r="V96" s="28" t="e">
        <f t="shared" si="25"/>
        <v>#DIV/0!</v>
      </c>
      <c r="W96" s="227"/>
      <c r="X96" s="28" t="e">
        <f t="shared" si="25"/>
        <v>#DIV/0!</v>
      </c>
      <c r="Y96" s="227"/>
      <c r="Z96" s="28" t="e">
        <f t="shared" si="25"/>
        <v>#DIV/0!</v>
      </c>
      <c r="AA96" s="317">
        <f t="shared" si="26"/>
        <v>0</v>
      </c>
      <c r="AB96" s="314" t="e">
        <f t="shared" si="27"/>
        <v>#DIV/0!</v>
      </c>
      <c r="AC96" s="315">
        <f t="shared" si="20"/>
        <v>0</v>
      </c>
      <c r="AD96" s="314" t="e">
        <f t="shared" si="28"/>
        <v>#DIV/0!</v>
      </c>
      <c r="AE96" s="44">
        <f t="shared" si="21"/>
        <v>0</v>
      </c>
      <c r="AF96" s="21">
        <f t="shared" si="22"/>
        <v>0</v>
      </c>
    </row>
    <row r="97" spans="1:32" s="1" customFormat="1">
      <c r="A97" s="2">
        <v>6304</v>
      </c>
      <c r="B97" s="2" t="s">
        <v>38</v>
      </c>
      <c r="C97" s="280"/>
      <c r="D97" s="28" t="e">
        <f t="shared" si="24"/>
        <v>#DIV/0!</v>
      </c>
      <c r="E97" s="280"/>
      <c r="F97" s="28" t="e">
        <f t="shared" si="24"/>
        <v>#DIV/0!</v>
      </c>
      <c r="G97" s="280"/>
      <c r="H97" s="28" t="e">
        <f t="shared" si="24"/>
        <v>#DIV/0!</v>
      </c>
      <c r="I97" s="280"/>
      <c r="J97" s="28" t="e">
        <f t="shared" si="24"/>
        <v>#DIV/0!</v>
      </c>
      <c r="K97" s="280"/>
      <c r="L97" s="28" t="e">
        <f t="shared" si="24"/>
        <v>#DIV/0!</v>
      </c>
      <c r="M97" s="280"/>
      <c r="N97" s="28" t="e">
        <f t="shared" si="24"/>
        <v>#DIV/0!</v>
      </c>
      <c r="O97" s="280"/>
      <c r="P97" s="28" t="e">
        <f t="shared" si="24"/>
        <v>#DIV/0!</v>
      </c>
      <c r="Q97" s="280"/>
      <c r="R97" s="28" t="e">
        <f t="shared" si="24"/>
        <v>#DIV/0!</v>
      </c>
      <c r="S97" s="280"/>
      <c r="T97" s="28" t="e">
        <f t="shared" si="25"/>
        <v>#DIV/0!</v>
      </c>
      <c r="U97" s="280"/>
      <c r="V97" s="28" t="e">
        <f t="shared" si="25"/>
        <v>#DIV/0!</v>
      </c>
      <c r="W97" s="280"/>
      <c r="X97" s="28" t="e">
        <f t="shared" si="25"/>
        <v>#DIV/0!</v>
      </c>
      <c r="Y97" s="280"/>
      <c r="Z97" s="28" t="e">
        <f t="shared" si="25"/>
        <v>#DIV/0!</v>
      </c>
      <c r="AA97" s="317">
        <f t="shared" si="26"/>
        <v>0</v>
      </c>
      <c r="AB97" s="314" t="e">
        <f t="shared" si="27"/>
        <v>#DIV/0!</v>
      </c>
      <c r="AC97" s="315">
        <f t="shared" si="20"/>
        <v>0</v>
      </c>
      <c r="AD97" s="314" t="e">
        <f t="shared" si="28"/>
        <v>#DIV/0!</v>
      </c>
      <c r="AE97" s="44">
        <f t="shared" si="21"/>
        <v>0</v>
      </c>
      <c r="AF97" s="21">
        <f t="shared" si="22"/>
        <v>0</v>
      </c>
    </row>
    <row r="98" spans="1:32" s="1" customFormat="1">
      <c r="A98" s="82">
        <v>6305</v>
      </c>
      <c r="B98" s="2" t="s">
        <v>39</v>
      </c>
      <c r="C98" s="227"/>
      <c r="D98" s="28" t="e">
        <f t="shared" si="24"/>
        <v>#DIV/0!</v>
      </c>
      <c r="E98" s="227"/>
      <c r="F98" s="28" t="e">
        <f t="shared" si="24"/>
        <v>#DIV/0!</v>
      </c>
      <c r="G98" s="227"/>
      <c r="H98" s="28" t="e">
        <f t="shared" si="24"/>
        <v>#DIV/0!</v>
      </c>
      <c r="I98" s="227"/>
      <c r="J98" s="28" t="e">
        <f t="shared" si="24"/>
        <v>#DIV/0!</v>
      </c>
      <c r="K98" s="227"/>
      <c r="L98" s="28" t="e">
        <f t="shared" si="24"/>
        <v>#DIV/0!</v>
      </c>
      <c r="M98" s="227"/>
      <c r="N98" s="28" t="e">
        <f t="shared" si="24"/>
        <v>#DIV/0!</v>
      </c>
      <c r="O98" s="227"/>
      <c r="P98" s="28" t="e">
        <f t="shared" si="24"/>
        <v>#DIV/0!</v>
      </c>
      <c r="Q98" s="227"/>
      <c r="R98" s="28" t="e">
        <f t="shared" si="24"/>
        <v>#DIV/0!</v>
      </c>
      <c r="S98" s="227"/>
      <c r="T98" s="28" t="e">
        <f t="shared" si="25"/>
        <v>#DIV/0!</v>
      </c>
      <c r="U98" s="227"/>
      <c r="V98" s="28" t="e">
        <f t="shared" si="25"/>
        <v>#DIV/0!</v>
      </c>
      <c r="W98" s="227"/>
      <c r="X98" s="28" t="e">
        <f t="shared" si="25"/>
        <v>#DIV/0!</v>
      </c>
      <c r="Y98" s="227"/>
      <c r="Z98" s="28" t="e">
        <f t="shared" si="25"/>
        <v>#DIV/0!</v>
      </c>
      <c r="AA98" s="317">
        <f t="shared" si="26"/>
        <v>0</v>
      </c>
      <c r="AB98" s="314" t="e">
        <f t="shared" si="27"/>
        <v>#DIV/0!</v>
      </c>
      <c r="AC98" s="315">
        <f t="shared" si="20"/>
        <v>0</v>
      </c>
      <c r="AD98" s="314" t="e">
        <f t="shared" si="28"/>
        <v>#DIV/0!</v>
      </c>
      <c r="AE98" s="44">
        <f t="shared" si="21"/>
        <v>0</v>
      </c>
      <c r="AF98" s="21">
        <f t="shared" si="22"/>
        <v>0</v>
      </c>
    </row>
    <row r="99" spans="1:32" s="1" customFormat="1">
      <c r="A99" s="2">
        <v>6306</v>
      </c>
      <c r="B99" s="2" t="s">
        <v>40</v>
      </c>
      <c r="C99" s="227"/>
      <c r="D99" s="28" t="e">
        <f t="shared" si="24"/>
        <v>#DIV/0!</v>
      </c>
      <c r="E99" s="227"/>
      <c r="F99" s="28" t="e">
        <f t="shared" si="24"/>
        <v>#DIV/0!</v>
      </c>
      <c r="G99" s="227"/>
      <c r="H99" s="28" t="e">
        <f t="shared" si="24"/>
        <v>#DIV/0!</v>
      </c>
      <c r="I99" s="227"/>
      <c r="J99" s="28" t="e">
        <f t="shared" si="24"/>
        <v>#DIV/0!</v>
      </c>
      <c r="K99" s="227"/>
      <c r="L99" s="28" t="e">
        <f t="shared" si="24"/>
        <v>#DIV/0!</v>
      </c>
      <c r="M99" s="227"/>
      <c r="N99" s="28" t="e">
        <f t="shared" si="24"/>
        <v>#DIV/0!</v>
      </c>
      <c r="O99" s="227"/>
      <c r="P99" s="28" t="e">
        <f t="shared" si="24"/>
        <v>#DIV/0!</v>
      </c>
      <c r="Q99" s="227"/>
      <c r="R99" s="28" t="e">
        <f t="shared" si="24"/>
        <v>#DIV/0!</v>
      </c>
      <c r="S99" s="227"/>
      <c r="T99" s="28" t="e">
        <f t="shared" si="25"/>
        <v>#DIV/0!</v>
      </c>
      <c r="U99" s="227"/>
      <c r="V99" s="28" t="e">
        <f t="shared" si="25"/>
        <v>#DIV/0!</v>
      </c>
      <c r="W99" s="227"/>
      <c r="X99" s="28" t="e">
        <f t="shared" si="25"/>
        <v>#DIV/0!</v>
      </c>
      <c r="Y99" s="227"/>
      <c r="Z99" s="28" t="e">
        <f t="shared" si="25"/>
        <v>#DIV/0!</v>
      </c>
      <c r="AA99" s="317">
        <f t="shared" si="26"/>
        <v>0</v>
      </c>
      <c r="AB99" s="314" t="e">
        <f t="shared" si="27"/>
        <v>#DIV/0!</v>
      </c>
      <c r="AC99" s="315">
        <f t="shared" si="20"/>
        <v>0</v>
      </c>
      <c r="AD99" s="314" t="e">
        <f t="shared" si="28"/>
        <v>#DIV/0!</v>
      </c>
      <c r="AE99" s="44">
        <f t="shared" si="21"/>
        <v>0</v>
      </c>
      <c r="AF99" s="21">
        <f t="shared" si="22"/>
        <v>0</v>
      </c>
    </row>
    <row r="100" spans="1:32" s="1" customFormat="1">
      <c r="A100" s="2">
        <v>6307</v>
      </c>
      <c r="B100" s="2" t="s">
        <v>249</v>
      </c>
      <c r="C100" s="227"/>
      <c r="D100" s="28" t="e">
        <f t="shared" si="24"/>
        <v>#DIV/0!</v>
      </c>
      <c r="E100" s="227"/>
      <c r="F100" s="28" t="e">
        <f t="shared" si="24"/>
        <v>#DIV/0!</v>
      </c>
      <c r="G100" s="227"/>
      <c r="H100" s="28" t="e">
        <f t="shared" si="24"/>
        <v>#DIV/0!</v>
      </c>
      <c r="I100" s="227"/>
      <c r="J100" s="28" t="e">
        <f t="shared" si="24"/>
        <v>#DIV/0!</v>
      </c>
      <c r="K100" s="227"/>
      <c r="L100" s="28" t="e">
        <f t="shared" si="24"/>
        <v>#DIV/0!</v>
      </c>
      <c r="M100" s="227"/>
      <c r="N100" s="28" t="e">
        <f t="shared" si="24"/>
        <v>#DIV/0!</v>
      </c>
      <c r="O100" s="227"/>
      <c r="P100" s="28" t="e">
        <f t="shared" si="24"/>
        <v>#DIV/0!</v>
      </c>
      <c r="Q100" s="227"/>
      <c r="R100" s="28" t="e">
        <f t="shared" si="24"/>
        <v>#DIV/0!</v>
      </c>
      <c r="S100" s="227"/>
      <c r="T100" s="28" t="e">
        <f t="shared" si="25"/>
        <v>#DIV/0!</v>
      </c>
      <c r="U100" s="227"/>
      <c r="V100" s="28" t="e">
        <f t="shared" si="25"/>
        <v>#DIV/0!</v>
      </c>
      <c r="W100" s="227"/>
      <c r="X100" s="28" t="e">
        <f t="shared" si="25"/>
        <v>#DIV/0!</v>
      </c>
      <c r="Y100" s="227"/>
      <c r="Z100" s="28" t="e">
        <f t="shared" si="25"/>
        <v>#DIV/0!</v>
      </c>
      <c r="AA100" s="317">
        <f t="shared" si="26"/>
        <v>0</v>
      </c>
      <c r="AB100" s="314" t="e">
        <f>AA100/AA$12</f>
        <v>#DIV/0!</v>
      </c>
      <c r="AC100" s="315">
        <f t="shared" si="20"/>
        <v>0</v>
      </c>
      <c r="AD100" s="314" t="e">
        <f>AC100/AC$12</f>
        <v>#DIV/0!</v>
      </c>
      <c r="AE100" s="44">
        <f t="shared" si="21"/>
        <v>0</v>
      </c>
      <c r="AF100" s="21">
        <f t="shared" si="22"/>
        <v>0</v>
      </c>
    </row>
    <row r="101" spans="1:32" s="1" customFormat="1">
      <c r="A101" s="2">
        <v>6308</v>
      </c>
      <c r="B101" s="2" t="s">
        <v>126</v>
      </c>
      <c r="C101" s="227"/>
      <c r="D101" s="28" t="e">
        <f t="shared" si="24"/>
        <v>#DIV/0!</v>
      </c>
      <c r="E101" s="227"/>
      <c r="F101" s="28" t="e">
        <f t="shared" si="24"/>
        <v>#DIV/0!</v>
      </c>
      <c r="G101" s="227"/>
      <c r="H101" s="28" t="e">
        <f t="shared" si="24"/>
        <v>#DIV/0!</v>
      </c>
      <c r="I101" s="227"/>
      <c r="J101" s="28" t="e">
        <f t="shared" si="24"/>
        <v>#DIV/0!</v>
      </c>
      <c r="K101" s="227"/>
      <c r="L101" s="28" t="e">
        <f t="shared" si="24"/>
        <v>#DIV/0!</v>
      </c>
      <c r="M101" s="227"/>
      <c r="N101" s="28" t="e">
        <f t="shared" si="24"/>
        <v>#DIV/0!</v>
      </c>
      <c r="O101" s="227"/>
      <c r="P101" s="28" t="e">
        <f t="shared" si="24"/>
        <v>#DIV/0!</v>
      </c>
      <c r="Q101" s="227"/>
      <c r="R101" s="28" t="e">
        <f t="shared" si="24"/>
        <v>#DIV/0!</v>
      </c>
      <c r="S101" s="227"/>
      <c r="T101" s="28" t="e">
        <f t="shared" si="25"/>
        <v>#DIV/0!</v>
      </c>
      <c r="U101" s="227"/>
      <c r="V101" s="28" t="e">
        <f t="shared" si="25"/>
        <v>#DIV/0!</v>
      </c>
      <c r="W101" s="227"/>
      <c r="X101" s="28" t="e">
        <f t="shared" si="25"/>
        <v>#DIV/0!</v>
      </c>
      <c r="Y101" s="227"/>
      <c r="Z101" s="28" t="e">
        <f t="shared" si="25"/>
        <v>#DIV/0!</v>
      </c>
      <c r="AA101" s="317">
        <f t="shared" si="26"/>
        <v>0</v>
      </c>
      <c r="AB101" s="314" t="e">
        <f>AA101/AA$12</f>
        <v>#DIV/0!</v>
      </c>
      <c r="AC101" s="315">
        <f t="shared" si="20"/>
        <v>0</v>
      </c>
      <c r="AD101" s="314" t="e">
        <f>AC101/AC$12</f>
        <v>#DIV/0!</v>
      </c>
      <c r="AE101" s="44">
        <f t="shared" si="21"/>
        <v>0</v>
      </c>
      <c r="AF101" s="21">
        <f t="shared" si="22"/>
        <v>0</v>
      </c>
    </row>
    <row r="102" spans="1:32" s="1" customFormat="1">
      <c r="A102" s="2">
        <v>6309</v>
      </c>
      <c r="B102" s="2" t="s">
        <v>127</v>
      </c>
      <c r="C102" s="321"/>
      <c r="D102" s="28" t="e">
        <f t="shared" si="24"/>
        <v>#DIV/0!</v>
      </c>
      <c r="E102" s="321"/>
      <c r="F102" s="28" t="e">
        <f t="shared" si="24"/>
        <v>#DIV/0!</v>
      </c>
      <c r="G102" s="321"/>
      <c r="H102" s="28" t="e">
        <f t="shared" si="24"/>
        <v>#DIV/0!</v>
      </c>
      <c r="I102" s="321"/>
      <c r="J102" s="28" t="e">
        <f t="shared" si="24"/>
        <v>#DIV/0!</v>
      </c>
      <c r="K102" s="321"/>
      <c r="L102" s="28" t="e">
        <f t="shared" si="24"/>
        <v>#DIV/0!</v>
      </c>
      <c r="M102" s="321"/>
      <c r="N102" s="28" t="e">
        <f t="shared" si="24"/>
        <v>#DIV/0!</v>
      </c>
      <c r="O102" s="321"/>
      <c r="P102" s="28" t="e">
        <f t="shared" si="24"/>
        <v>#DIV/0!</v>
      </c>
      <c r="Q102" s="321"/>
      <c r="R102" s="28" t="e">
        <f t="shared" si="24"/>
        <v>#DIV/0!</v>
      </c>
      <c r="S102" s="321"/>
      <c r="T102" s="28" t="e">
        <f t="shared" si="25"/>
        <v>#DIV/0!</v>
      </c>
      <c r="U102" s="321"/>
      <c r="V102" s="28" t="e">
        <f t="shared" si="25"/>
        <v>#DIV/0!</v>
      </c>
      <c r="W102" s="321"/>
      <c r="X102" s="28" t="e">
        <f t="shared" si="25"/>
        <v>#DIV/0!</v>
      </c>
      <c r="Y102" s="321"/>
      <c r="Z102" s="28" t="e">
        <f t="shared" si="25"/>
        <v>#DIV/0!</v>
      </c>
      <c r="AA102" s="317">
        <f t="shared" si="26"/>
        <v>0</v>
      </c>
      <c r="AB102" s="314" t="e">
        <f>AA102/AA$12</f>
        <v>#DIV/0!</v>
      </c>
      <c r="AC102" s="315">
        <f t="shared" si="20"/>
        <v>0</v>
      </c>
      <c r="AD102" s="314" t="e">
        <f>AC102/AC$12</f>
        <v>#DIV/0!</v>
      </c>
      <c r="AE102" s="44">
        <f t="shared" si="21"/>
        <v>0</v>
      </c>
      <c r="AF102" s="21">
        <f t="shared" si="22"/>
        <v>0</v>
      </c>
    </row>
    <row r="103" spans="1:32" s="1" customFormat="1">
      <c r="A103" s="2">
        <v>6310</v>
      </c>
      <c r="B103" s="2" t="s">
        <v>128</v>
      </c>
      <c r="C103" s="227"/>
      <c r="D103" s="28" t="e">
        <f t="shared" si="24"/>
        <v>#DIV/0!</v>
      </c>
      <c r="E103" s="227"/>
      <c r="F103" s="28" t="e">
        <f t="shared" si="24"/>
        <v>#DIV/0!</v>
      </c>
      <c r="G103" s="227"/>
      <c r="H103" s="28" t="e">
        <f t="shared" si="24"/>
        <v>#DIV/0!</v>
      </c>
      <c r="I103" s="227"/>
      <c r="J103" s="28" t="e">
        <f t="shared" si="24"/>
        <v>#DIV/0!</v>
      </c>
      <c r="K103" s="227"/>
      <c r="L103" s="28" t="e">
        <f t="shared" si="24"/>
        <v>#DIV/0!</v>
      </c>
      <c r="M103" s="227"/>
      <c r="N103" s="28" t="e">
        <f t="shared" si="24"/>
        <v>#DIV/0!</v>
      </c>
      <c r="O103" s="227"/>
      <c r="P103" s="28" t="e">
        <f t="shared" si="24"/>
        <v>#DIV/0!</v>
      </c>
      <c r="Q103" s="227"/>
      <c r="R103" s="28" t="e">
        <f t="shared" si="24"/>
        <v>#DIV/0!</v>
      </c>
      <c r="S103" s="227"/>
      <c r="T103" s="28" t="e">
        <f t="shared" si="25"/>
        <v>#DIV/0!</v>
      </c>
      <c r="U103" s="227"/>
      <c r="V103" s="28" t="e">
        <f t="shared" si="25"/>
        <v>#DIV/0!</v>
      </c>
      <c r="W103" s="227"/>
      <c r="X103" s="28" t="e">
        <f t="shared" si="25"/>
        <v>#DIV/0!</v>
      </c>
      <c r="Y103" s="227"/>
      <c r="Z103" s="28" t="e">
        <f t="shared" si="25"/>
        <v>#DIV/0!</v>
      </c>
      <c r="AA103" s="317">
        <f t="shared" si="26"/>
        <v>0</v>
      </c>
      <c r="AB103" s="314" t="e">
        <f t="shared" ref="AB103:AB114" si="29">AA103/AA$12</f>
        <v>#DIV/0!</v>
      </c>
      <c r="AC103" s="315">
        <f t="shared" si="20"/>
        <v>0</v>
      </c>
      <c r="AD103" s="314" t="e">
        <f t="shared" ref="AD103:AD114" si="30">AC103/AC$12</f>
        <v>#DIV/0!</v>
      </c>
      <c r="AE103" s="44">
        <f t="shared" si="21"/>
        <v>0</v>
      </c>
      <c r="AF103" s="21">
        <f t="shared" si="22"/>
        <v>0</v>
      </c>
    </row>
    <row r="104" spans="1:32" s="1" customFormat="1">
      <c r="A104" s="2">
        <v>6311</v>
      </c>
      <c r="B104" s="2" t="s">
        <v>129</v>
      </c>
      <c r="C104" s="227"/>
      <c r="D104" s="28" t="e">
        <f t="shared" si="24"/>
        <v>#DIV/0!</v>
      </c>
      <c r="E104" s="227"/>
      <c r="F104" s="28" t="e">
        <f t="shared" si="24"/>
        <v>#DIV/0!</v>
      </c>
      <c r="G104" s="227"/>
      <c r="H104" s="28" t="e">
        <f t="shared" si="24"/>
        <v>#DIV/0!</v>
      </c>
      <c r="I104" s="227"/>
      <c r="J104" s="28" t="e">
        <f t="shared" si="24"/>
        <v>#DIV/0!</v>
      </c>
      <c r="K104" s="227"/>
      <c r="L104" s="28" t="e">
        <f t="shared" si="24"/>
        <v>#DIV/0!</v>
      </c>
      <c r="M104" s="227"/>
      <c r="N104" s="28" t="e">
        <f t="shared" si="24"/>
        <v>#DIV/0!</v>
      </c>
      <c r="O104" s="227"/>
      <c r="P104" s="28" t="e">
        <f t="shared" si="24"/>
        <v>#DIV/0!</v>
      </c>
      <c r="Q104" s="227"/>
      <c r="R104" s="28" t="e">
        <f t="shared" si="24"/>
        <v>#DIV/0!</v>
      </c>
      <c r="S104" s="227"/>
      <c r="T104" s="28" t="e">
        <f t="shared" si="25"/>
        <v>#DIV/0!</v>
      </c>
      <c r="U104" s="227"/>
      <c r="V104" s="28" t="e">
        <f t="shared" si="25"/>
        <v>#DIV/0!</v>
      </c>
      <c r="W104" s="227"/>
      <c r="X104" s="28" t="e">
        <f t="shared" si="25"/>
        <v>#DIV/0!</v>
      </c>
      <c r="Y104" s="227"/>
      <c r="Z104" s="28" t="e">
        <f t="shared" si="25"/>
        <v>#DIV/0!</v>
      </c>
      <c r="AA104" s="317">
        <f t="shared" si="26"/>
        <v>0</v>
      </c>
      <c r="AB104" s="314" t="e">
        <f t="shared" si="29"/>
        <v>#DIV/0!</v>
      </c>
      <c r="AC104" s="315">
        <f t="shared" si="20"/>
        <v>0</v>
      </c>
      <c r="AD104" s="314" t="e">
        <f t="shared" si="30"/>
        <v>#DIV/0!</v>
      </c>
      <c r="AE104" s="44">
        <f t="shared" si="21"/>
        <v>0</v>
      </c>
      <c r="AF104" s="21">
        <f t="shared" si="22"/>
        <v>0</v>
      </c>
    </row>
    <row r="105" spans="1:32" s="1" customFormat="1">
      <c r="A105" s="2">
        <v>6312</v>
      </c>
      <c r="B105" s="2" t="s">
        <v>130</v>
      </c>
      <c r="C105" s="227"/>
      <c r="D105" s="28" t="e">
        <f t="shared" si="24"/>
        <v>#DIV/0!</v>
      </c>
      <c r="E105" s="227"/>
      <c r="F105" s="28" t="e">
        <f t="shared" si="24"/>
        <v>#DIV/0!</v>
      </c>
      <c r="G105" s="227"/>
      <c r="H105" s="28" t="e">
        <f t="shared" si="24"/>
        <v>#DIV/0!</v>
      </c>
      <c r="I105" s="227"/>
      <c r="J105" s="28" t="e">
        <f t="shared" si="24"/>
        <v>#DIV/0!</v>
      </c>
      <c r="K105" s="227"/>
      <c r="L105" s="28" t="e">
        <f t="shared" si="24"/>
        <v>#DIV/0!</v>
      </c>
      <c r="M105" s="227"/>
      <c r="N105" s="28" t="e">
        <f t="shared" si="24"/>
        <v>#DIV/0!</v>
      </c>
      <c r="O105" s="227"/>
      <c r="P105" s="28" t="e">
        <f t="shared" si="24"/>
        <v>#DIV/0!</v>
      </c>
      <c r="Q105" s="227"/>
      <c r="R105" s="28" t="e">
        <f t="shared" si="24"/>
        <v>#DIV/0!</v>
      </c>
      <c r="S105" s="227"/>
      <c r="T105" s="28" t="e">
        <f t="shared" si="25"/>
        <v>#DIV/0!</v>
      </c>
      <c r="U105" s="227"/>
      <c r="V105" s="28" t="e">
        <f t="shared" si="25"/>
        <v>#DIV/0!</v>
      </c>
      <c r="W105" s="227"/>
      <c r="X105" s="28" t="e">
        <f t="shared" si="25"/>
        <v>#DIV/0!</v>
      </c>
      <c r="Y105" s="227"/>
      <c r="Z105" s="28" t="e">
        <f t="shared" si="25"/>
        <v>#DIV/0!</v>
      </c>
      <c r="AA105" s="317">
        <f t="shared" si="26"/>
        <v>0</v>
      </c>
      <c r="AB105" s="314" t="e">
        <f t="shared" si="29"/>
        <v>#DIV/0!</v>
      </c>
      <c r="AC105" s="315">
        <f t="shared" si="20"/>
        <v>0</v>
      </c>
      <c r="AD105" s="314" t="e">
        <f t="shared" si="30"/>
        <v>#DIV/0!</v>
      </c>
      <c r="AE105" s="44">
        <f t="shared" si="21"/>
        <v>0</v>
      </c>
      <c r="AF105" s="21">
        <f t="shared" si="22"/>
        <v>0</v>
      </c>
    </row>
    <row r="106" spans="1:32" s="1" customFormat="1">
      <c r="A106" s="2">
        <v>6313</v>
      </c>
      <c r="B106" s="2" t="s">
        <v>131</v>
      </c>
      <c r="C106" s="227"/>
      <c r="D106" s="28" t="e">
        <f t="shared" si="24"/>
        <v>#DIV/0!</v>
      </c>
      <c r="E106" s="227"/>
      <c r="F106" s="28" t="e">
        <f t="shared" si="24"/>
        <v>#DIV/0!</v>
      </c>
      <c r="G106" s="227"/>
      <c r="H106" s="28" t="e">
        <f t="shared" si="24"/>
        <v>#DIV/0!</v>
      </c>
      <c r="I106" s="227"/>
      <c r="J106" s="28" t="e">
        <f t="shared" si="24"/>
        <v>#DIV/0!</v>
      </c>
      <c r="K106" s="227"/>
      <c r="L106" s="28" t="e">
        <f t="shared" si="24"/>
        <v>#DIV/0!</v>
      </c>
      <c r="M106" s="227"/>
      <c r="N106" s="28" t="e">
        <f t="shared" si="24"/>
        <v>#DIV/0!</v>
      </c>
      <c r="O106" s="227"/>
      <c r="P106" s="28" t="e">
        <f t="shared" si="24"/>
        <v>#DIV/0!</v>
      </c>
      <c r="Q106" s="227"/>
      <c r="R106" s="28" t="e">
        <f t="shared" si="24"/>
        <v>#DIV/0!</v>
      </c>
      <c r="S106" s="227"/>
      <c r="T106" s="28" t="e">
        <f t="shared" si="25"/>
        <v>#DIV/0!</v>
      </c>
      <c r="U106" s="227"/>
      <c r="V106" s="28" t="e">
        <f t="shared" si="25"/>
        <v>#DIV/0!</v>
      </c>
      <c r="W106" s="227"/>
      <c r="X106" s="28" t="e">
        <f t="shared" si="25"/>
        <v>#DIV/0!</v>
      </c>
      <c r="Y106" s="227"/>
      <c r="Z106" s="28" t="e">
        <f t="shared" si="25"/>
        <v>#DIV/0!</v>
      </c>
      <c r="AA106" s="317">
        <f t="shared" si="26"/>
        <v>0</v>
      </c>
      <c r="AB106" s="314" t="e">
        <f t="shared" si="29"/>
        <v>#DIV/0!</v>
      </c>
      <c r="AC106" s="315">
        <f t="shared" si="20"/>
        <v>0</v>
      </c>
      <c r="AD106" s="314" t="e">
        <f t="shared" si="30"/>
        <v>#DIV/0!</v>
      </c>
      <c r="AE106" s="44"/>
      <c r="AF106" s="21"/>
    </row>
    <row r="107" spans="1:32" s="1" customFormat="1">
      <c r="A107" s="2">
        <v>6314</v>
      </c>
      <c r="B107" s="2" t="s">
        <v>210</v>
      </c>
      <c r="C107" s="227"/>
      <c r="D107" s="28" t="e">
        <f t="shared" si="24"/>
        <v>#DIV/0!</v>
      </c>
      <c r="E107" s="227"/>
      <c r="F107" s="28" t="e">
        <f t="shared" si="24"/>
        <v>#DIV/0!</v>
      </c>
      <c r="G107" s="227"/>
      <c r="H107" s="28" t="e">
        <f t="shared" si="24"/>
        <v>#DIV/0!</v>
      </c>
      <c r="I107" s="227"/>
      <c r="J107" s="28" t="e">
        <f t="shared" si="24"/>
        <v>#DIV/0!</v>
      </c>
      <c r="K107" s="227"/>
      <c r="L107" s="28" t="e">
        <f t="shared" si="24"/>
        <v>#DIV/0!</v>
      </c>
      <c r="M107" s="227"/>
      <c r="N107" s="28" t="e">
        <f t="shared" si="24"/>
        <v>#DIV/0!</v>
      </c>
      <c r="O107" s="227"/>
      <c r="P107" s="28" t="e">
        <f t="shared" si="24"/>
        <v>#DIV/0!</v>
      </c>
      <c r="Q107" s="227"/>
      <c r="R107" s="28" t="e">
        <f t="shared" si="24"/>
        <v>#DIV/0!</v>
      </c>
      <c r="S107" s="227"/>
      <c r="T107" s="28" t="e">
        <f t="shared" si="25"/>
        <v>#DIV/0!</v>
      </c>
      <c r="U107" s="227"/>
      <c r="V107" s="28" t="e">
        <f t="shared" si="25"/>
        <v>#DIV/0!</v>
      </c>
      <c r="W107" s="227"/>
      <c r="X107" s="28" t="e">
        <f t="shared" si="25"/>
        <v>#DIV/0!</v>
      </c>
      <c r="Y107" s="227"/>
      <c r="Z107" s="28" t="e">
        <f t="shared" si="25"/>
        <v>#DIV/0!</v>
      </c>
      <c r="AA107" s="317">
        <f t="shared" si="26"/>
        <v>0</v>
      </c>
      <c r="AB107" s="314" t="e">
        <f t="shared" si="29"/>
        <v>#DIV/0!</v>
      </c>
      <c r="AC107" s="315">
        <f t="shared" si="20"/>
        <v>0</v>
      </c>
      <c r="AD107" s="314" t="e">
        <f t="shared" si="30"/>
        <v>#DIV/0!</v>
      </c>
      <c r="AE107" s="44">
        <f t="shared" si="21"/>
        <v>0</v>
      </c>
      <c r="AF107" s="21">
        <f t="shared" si="22"/>
        <v>0</v>
      </c>
    </row>
    <row r="108" spans="1:32" s="1" customFormat="1">
      <c r="A108" s="2">
        <v>6315</v>
      </c>
      <c r="B108" s="2" t="s">
        <v>250</v>
      </c>
      <c r="C108" s="227"/>
      <c r="D108" s="28" t="e">
        <f t="shared" si="24"/>
        <v>#DIV/0!</v>
      </c>
      <c r="E108" s="227"/>
      <c r="F108" s="28" t="e">
        <f t="shared" si="24"/>
        <v>#DIV/0!</v>
      </c>
      <c r="G108" s="227"/>
      <c r="H108" s="28" t="e">
        <f t="shared" si="24"/>
        <v>#DIV/0!</v>
      </c>
      <c r="I108" s="227"/>
      <c r="J108" s="28" t="e">
        <f t="shared" si="24"/>
        <v>#DIV/0!</v>
      </c>
      <c r="K108" s="227"/>
      <c r="L108" s="28" t="e">
        <f t="shared" si="24"/>
        <v>#DIV/0!</v>
      </c>
      <c r="M108" s="227"/>
      <c r="N108" s="28" t="e">
        <f t="shared" si="24"/>
        <v>#DIV/0!</v>
      </c>
      <c r="O108" s="227"/>
      <c r="P108" s="28" t="e">
        <f t="shared" si="24"/>
        <v>#DIV/0!</v>
      </c>
      <c r="Q108" s="227"/>
      <c r="R108" s="28" t="e">
        <f t="shared" si="24"/>
        <v>#DIV/0!</v>
      </c>
      <c r="S108" s="227"/>
      <c r="T108" s="28" t="e">
        <f t="shared" si="25"/>
        <v>#DIV/0!</v>
      </c>
      <c r="U108" s="227"/>
      <c r="V108" s="28" t="e">
        <f t="shared" si="25"/>
        <v>#DIV/0!</v>
      </c>
      <c r="W108" s="227"/>
      <c r="X108" s="28" t="e">
        <f t="shared" si="25"/>
        <v>#DIV/0!</v>
      </c>
      <c r="Y108" s="227"/>
      <c r="Z108" s="28" t="e">
        <f t="shared" si="25"/>
        <v>#DIV/0!</v>
      </c>
      <c r="AA108" s="317">
        <f t="shared" si="26"/>
        <v>0</v>
      </c>
      <c r="AB108" s="314" t="e">
        <f t="shared" si="29"/>
        <v>#DIV/0!</v>
      </c>
      <c r="AC108" s="315">
        <f t="shared" si="20"/>
        <v>0</v>
      </c>
      <c r="AD108" s="314" t="e">
        <f t="shared" si="30"/>
        <v>#DIV/0!</v>
      </c>
      <c r="AE108" s="44"/>
      <c r="AF108" s="21"/>
    </row>
    <row r="109" spans="1:32" s="1" customFormat="1">
      <c r="A109" s="2">
        <v>6316</v>
      </c>
      <c r="B109" s="2" t="s">
        <v>251</v>
      </c>
      <c r="C109" s="227"/>
      <c r="D109" s="28" t="e">
        <f t="shared" si="24"/>
        <v>#DIV/0!</v>
      </c>
      <c r="E109" s="227"/>
      <c r="F109" s="28" t="e">
        <f t="shared" si="24"/>
        <v>#DIV/0!</v>
      </c>
      <c r="G109" s="227"/>
      <c r="H109" s="28" t="e">
        <f t="shared" si="24"/>
        <v>#DIV/0!</v>
      </c>
      <c r="I109" s="227"/>
      <c r="J109" s="28" t="e">
        <f t="shared" si="24"/>
        <v>#DIV/0!</v>
      </c>
      <c r="K109" s="227"/>
      <c r="L109" s="28" t="e">
        <f t="shared" si="24"/>
        <v>#DIV/0!</v>
      </c>
      <c r="M109" s="227"/>
      <c r="N109" s="28" t="e">
        <f t="shared" si="24"/>
        <v>#DIV/0!</v>
      </c>
      <c r="O109" s="227"/>
      <c r="P109" s="28" t="e">
        <f t="shared" si="24"/>
        <v>#DIV/0!</v>
      </c>
      <c r="Q109" s="227"/>
      <c r="R109" s="28" t="e">
        <f t="shared" si="24"/>
        <v>#DIV/0!</v>
      </c>
      <c r="S109" s="227"/>
      <c r="T109" s="28" t="e">
        <f t="shared" si="25"/>
        <v>#DIV/0!</v>
      </c>
      <c r="U109" s="227"/>
      <c r="V109" s="28" t="e">
        <f t="shared" si="25"/>
        <v>#DIV/0!</v>
      </c>
      <c r="W109" s="227"/>
      <c r="X109" s="28" t="e">
        <f t="shared" si="25"/>
        <v>#DIV/0!</v>
      </c>
      <c r="Y109" s="227"/>
      <c r="Z109" s="28" t="e">
        <f t="shared" si="25"/>
        <v>#DIV/0!</v>
      </c>
      <c r="AA109" s="317">
        <f t="shared" si="26"/>
        <v>0</v>
      </c>
      <c r="AB109" s="314" t="e">
        <f t="shared" si="29"/>
        <v>#DIV/0!</v>
      </c>
      <c r="AC109" s="315">
        <f t="shared" si="20"/>
        <v>0</v>
      </c>
      <c r="AD109" s="314" t="e">
        <f t="shared" si="30"/>
        <v>#DIV/0!</v>
      </c>
      <c r="AE109" s="44"/>
      <c r="AF109" s="21"/>
    </row>
    <row r="110" spans="1:32" s="1" customFormat="1">
      <c r="A110" s="2">
        <v>6317</v>
      </c>
      <c r="B110" s="2" t="s">
        <v>252</v>
      </c>
      <c r="C110" s="227"/>
      <c r="D110" s="28" t="e">
        <f t="shared" si="24"/>
        <v>#DIV/0!</v>
      </c>
      <c r="E110" s="227"/>
      <c r="F110" s="28" t="e">
        <f t="shared" si="24"/>
        <v>#DIV/0!</v>
      </c>
      <c r="G110" s="227"/>
      <c r="H110" s="28" t="e">
        <f t="shared" si="24"/>
        <v>#DIV/0!</v>
      </c>
      <c r="I110" s="227"/>
      <c r="J110" s="28" t="e">
        <f t="shared" si="24"/>
        <v>#DIV/0!</v>
      </c>
      <c r="K110" s="227"/>
      <c r="L110" s="28" t="e">
        <f t="shared" si="24"/>
        <v>#DIV/0!</v>
      </c>
      <c r="M110" s="227"/>
      <c r="N110" s="28" t="e">
        <f t="shared" si="24"/>
        <v>#DIV/0!</v>
      </c>
      <c r="O110" s="227"/>
      <c r="P110" s="28" t="e">
        <f t="shared" si="24"/>
        <v>#DIV/0!</v>
      </c>
      <c r="Q110" s="227"/>
      <c r="R110" s="28" t="e">
        <f t="shared" si="24"/>
        <v>#DIV/0!</v>
      </c>
      <c r="S110" s="227"/>
      <c r="T110" s="28" t="e">
        <f t="shared" si="25"/>
        <v>#DIV/0!</v>
      </c>
      <c r="U110" s="227"/>
      <c r="V110" s="28" t="e">
        <f t="shared" si="25"/>
        <v>#DIV/0!</v>
      </c>
      <c r="W110" s="227"/>
      <c r="X110" s="28" t="e">
        <f t="shared" si="25"/>
        <v>#DIV/0!</v>
      </c>
      <c r="Y110" s="227"/>
      <c r="Z110" s="28" t="e">
        <f t="shared" si="25"/>
        <v>#DIV/0!</v>
      </c>
      <c r="AA110" s="317">
        <f t="shared" si="26"/>
        <v>0</v>
      </c>
      <c r="AB110" s="314" t="e">
        <f t="shared" si="29"/>
        <v>#DIV/0!</v>
      </c>
      <c r="AC110" s="315">
        <f t="shared" si="20"/>
        <v>0</v>
      </c>
      <c r="AD110" s="314" t="e">
        <f t="shared" si="30"/>
        <v>#DIV/0!</v>
      </c>
      <c r="AE110" s="44"/>
      <c r="AF110" s="21"/>
    </row>
    <row r="111" spans="1:32" s="1" customFormat="1">
      <c r="A111" s="2">
        <v>6318</v>
      </c>
      <c r="B111" s="2" t="s">
        <v>253</v>
      </c>
      <c r="C111" s="227"/>
      <c r="D111" s="28" t="e">
        <f t="shared" si="24"/>
        <v>#DIV/0!</v>
      </c>
      <c r="E111" s="227"/>
      <c r="F111" s="28" t="e">
        <f t="shared" si="24"/>
        <v>#DIV/0!</v>
      </c>
      <c r="G111" s="227"/>
      <c r="H111" s="28" t="e">
        <f t="shared" si="24"/>
        <v>#DIV/0!</v>
      </c>
      <c r="I111" s="227"/>
      <c r="J111" s="28" t="e">
        <f t="shared" si="24"/>
        <v>#DIV/0!</v>
      </c>
      <c r="K111" s="227"/>
      <c r="L111" s="28" t="e">
        <f t="shared" si="24"/>
        <v>#DIV/0!</v>
      </c>
      <c r="M111" s="227"/>
      <c r="N111" s="28" t="e">
        <f t="shared" si="24"/>
        <v>#DIV/0!</v>
      </c>
      <c r="O111" s="227"/>
      <c r="P111" s="28" t="e">
        <f t="shared" si="24"/>
        <v>#DIV/0!</v>
      </c>
      <c r="Q111" s="227"/>
      <c r="R111" s="28" t="e">
        <f t="shared" si="24"/>
        <v>#DIV/0!</v>
      </c>
      <c r="S111" s="227"/>
      <c r="T111" s="28" t="e">
        <f t="shared" si="25"/>
        <v>#DIV/0!</v>
      </c>
      <c r="U111" s="227"/>
      <c r="V111" s="28" t="e">
        <f t="shared" si="25"/>
        <v>#DIV/0!</v>
      </c>
      <c r="W111" s="227"/>
      <c r="X111" s="28" t="e">
        <f t="shared" si="25"/>
        <v>#DIV/0!</v>
      </c>
      <c r="Y111" s="227"/>
      <c r="Z111" s="28" t="e">
        <f t="shared" si="25"/>
        <v>#DIV/0!</v>
      </c>
      <c r="AA111" s="317">
        <f t="shared" si="26"/>
        <v>0</v>
      </c>
      <c r="AB111" s="314" t="e">
        <f t="shared" si="29"/>
        <v>#DIV/0!</v>
      </c>
      <c r="AC111" s="315">
        <f t="shared" si="20"/>
        <v>0</v>
      </c>
      <c r="AD111" s="314" t="e">
        <f t="shared" si="30"/>
        <v>#DIV/0!</v>
      </c>
      <c r="AE111" s="44"/>
      <c r="AF111" s="21"/>
    </row>
    <row r="112" spans="1:32" s="1" customFormat="1">
      <c r="A112" s="2">
        <v>6319</v>
      </c>
      <c r="B112" s="2" t="s">
        <v>254</v>
      </c>
      <c r="C112" s="227"/>
      <c r="D112" s="28" t="e">
        <f t="shared" si="24"/>
        <v>#DIV/0!</v>
      </c>
      <c r="E112" s="227"/>
      <c r="F112" s="28" t="e">
        <f t="shared" si="24"/>
        <v>#DIV/0!</v>
      </c>
      <c r="G112" s="227"/>
      <c r="H112" s="28" t="e">
        <f t="shared" si="24"/>
        <v>#DIV/0!</v>
      </c>
      <c r="I112" s="227"/>
      <c r="J112" s="28" t="e">
        <f t="shared" si="24"/>
        <v>#DIV/0!</v>
      </c>
      <c r="K112" s="227"/>
      <c r="L112" s="28" t="e">
        <f t="shared" si="24"/>
        <v>#DIV/0!</v>
      </c>
      <c r="M112" s="227"/>
      <c r="N112" s="28" t="e">
        <f t="shared" si="24"/>
        <v>#DIV/0!</v>
      </c>
      <c r="O112" s="227"/>
      <c r="P112" s="28" t="e">
        <f t="shared" si="24"/>
        <v>#DIV/0!</v>
      </c>
      <c r="Q112" s="227"/>
      <c r="R112" s="28" t="e">
        <f t="shared" si="24"/>
        <v>#DIV/0!</v>
      </c>
      <c r="S112" s="227"/>
      <c r="T112" s="28" t="e">
        <f t="shared" si="25"/>
        <v>#DIV/0!</v>
      </c>
      <c r="U112" s="227"/>
      <c r="V112" s="28" t="e">
        <f t="shared" si="25"/>
        <v>#DIV/0!</v>
      </c>
      <c r="W112" s="227"/>
      <c r="X112" s="28" t="e">
        <f t="shared" si="25"/>
        <v>#DIV/0!</v>
      </c>
      <c r="Y112" s="227"/>
      <c r="Z112" s="28" t="e">
        <f t="shared" si="25"/>
        <v>#DIV/0!</v>
      </c>
      <c r="AA112" s="317">
        <f t="shared" si="26"/>
        <v>0</v>
      </c>
      <c r="AB112" s="314" t="e">
        <f t="shared" si="29"/>
        <v>#DIV/0!</v>
      </c>
      <c r="AC112" s="315">
        <f t="shared" si="20"/>
        <v>0</v>
      </c>
      <c r="AD112" s="314" t="e">
        <f t="shared" si="30"/>
        <v>#DIV/0!</v>
      </c>
      <c r="AE112" s="44"/>
      <c r="AF112" s="21"/>
    </row>
    <row r="113" spans="1:32" s="1" customFormat="1">
      <c r="A113" s="2">
        <v>6320</v>
      </c>
      <c r="B113" s="2" t="s">
        <v>255</v>
      </c>
      <c r="C113" s="227"/>
      <c r="D113" s="28" t="e">
        <f t="shared" si="24"/>
        <v>#DIV/0!</v>
      </c>
      <c r="E113" s="227"/>
      <c r="F113" s="28" t="e">
        <f t="shared" si="24"/>
        <v>#DIV/0!</v>
      </c>
      <c r="G113" s="227"/>
      <c r="H113" s="28" t="e">
        <f t="shared" si="24"/>
        <v>#DIV/0!</v>
      </c>
      <c r="I113" s="227"/>
      <c r="J113" s="28" t="e">
        <f t="shared" si="24"/>
        <v>#DIV/0!</v>
      </c>
      <c r="K113" s="227"/>
      <c r="L113" s="28" t="e">
        <f t="shared" si="24"/>
        <v>#DIV/0!</v>
      </c>
      <c r="M113" s="227"/>
      <c r="N113" s="28" t="e">
        <f t="shared" si="24"/>
        <v>#DIV/0!</v>
      </c>
      <c r="O113" s="227"/>
      <c r="P113" s="28" t="e">
        <f t="shared" si="24"/>
        <v>#DIV/0!</v>
      </c>
      <c r="Q113" s="227"/>
      <c r="R113" s="28" t="e">
        <f t="shared" si="24"/>
        <v>#DIV/0!</v>
      </c>
      <c r="S113" s="227"/>
      <c r="T113" s="28" t="e">
        <f t="shared" si="25"/>
        <v>#DIV/0!</v>
      </c>
      <c r="U113" s="227"/>
      <c r="V113" s="28" t="e">
        <f t="shared" si="25"/>
        <v>#DIV/0!</v>
      </c>
      <c r="W113" s="227"/>
      <c r="X113" s="28" t="e">
        <f t="shared" si="25"/>
        <v>#DIV/0!</v>
      </c>
      <c r="Y113" s="227"/>
      <c r="Z113" s="28" t="e">
        <f t="shared" si="25"/>
        <v>#DIV/0!</v>
      </c>
      <c r="AA113" s="317">
        <f t="shared" si="26"/>
        <v>0</v>
      </c>
      <c r="AB113" s="314" t="e">
        <f t="shared" si="29"/>
        <v>#DIV/0!</v>
      </c>
      <c r="AC113" s="315">
        <f t="shared" si="20"/>
        <v>0</v>
      </c>
      <c r="AD113" s="314" t="e">
        <f t="shared" si="30"/>
        <v>#DIV/0!</v>
      </c>
      <c r="AE113" s="44"/>
      <c r="AF113" s="21"/>
    </row>
    <row r="114" spans="1:32" s="1" customFormat="1">
      <c r="A114" s="2">
        <v>6321</v>
      </c>
      <c r="B114" s="2" t="s">
        <v>256</v>
      </c>
      <c r="C114" s="272">
        <v>0</v>
      </c>
      <c r="D114" s="28" t="e">
        <f t="shared" si="24"/>
        <v>#DIV/0!</v>
      </c>
      <c r="E114" s="272">
        <v>0</v>
      </c>
      <c r="F114" s="28" t="e">
        <f t="shared" si="24"/>
        <v>#DIV/0!</v>
      </c>
      <c r="G114" s="272">
        <v>0</v>
      </c>
      <c r="H114" s="28" t="e">
        <f t="shared" si="24"/>
        <v>#DIV/0!</v>
      </c>
      <c r="I114" s="272">
        <v>0</v>
      </c>
      <c r="J114" s="28" t="e">
        <f t="shared" si="24"/>
        <v>#DIV/0!</v>
      </c>
      <c r="K114" s="272">
        <v>0</v>
      </c>
      <c r="L114" s="28" t="e">
        <f t="shared" si="24"/>
        <v>#DIV/0!</v>
      </c>
      <c r="M114" s="272">
        <v>0</v>
      </c>
      <c r="N114" s="28" t="e">
        <f t="shared" si="24"/>
        <v>#DIV/0!</v>
      </c>
      <c r="O114" s="272">
        <v>0</v>
      </c>
      <c r="P114" s="28" t="e">
        <f t="shared" si="24"/>
        <v>#DIV/0!</v>
      </c>
      <c r="Q114" s="272">
        <v>0</v>
      </c>
      <c r="R114" s="28" t="e">
        <f t="shared" si="24"/>
        <v>#DIV/0!</v>
      </c>
      <c r="S114" s="272">
        <v>0</v>
      </c>
      <c r="T114" s="28" t="e">
        <f t="shared" si="25"/>
        <v>#DIV/0!</v>
      </c>
      <c r="U114" s="272">
        <v>0</v>
      </c>
      <c r="V114" s="28" t="e">
        <f t="shared" si="25"/>
        <v>#DIV/0!</v>
      </c>
      <c r="W114" s="272">
        <v>0</v>
      </c>
      <c r="X114" s="28" t="e">
        <f t="shared" si="25"/>
        <v>#DIV/0!</v>
      </c>
      <c r="Y114" s="272">
        <v>0</v>
      </c>
      <c r="Z114" s="28" t="e">
        <f t="shared" si="25"/>
        <v>#DIV/0!</v>
      </c>
      <c r="AA114" s="317">
        <f t="shared" si="26"/>
        <v>0</v>
      </c>
      <c r="AB114" s="314" t="e">
        <f t="shared" si="29"/>
        <v>#DIV/0!</v>
      </c>
      <c r="AC114" s="315">
        <f t="shared" si="20"/>
        <v>0</v>
      </c>
      <c r="AD114" s="314" t="e">
        <f t="shared" si="30"/>
        <v>#DIV/0!</v>
      </c>
      <c r="AE114" s="44"/>
      <c r="AF114" s="21"/>
    </row>
    <row r="115" spans="1:32" s="1" customFormat="1" ht="15.75" thickBot="1">
      <c r="A115" s="4">
        <v>6399</v>
      </c>
      <c r="B115" s="217" t="s">
        <v>103</v>
      </c>
      <c r="C115" s="318">
        <f>SUM(C94:C114)</f>
        <v>0</v>
      </c>
      <c r="D115" s="319" t="e">
        <f>C115/C12</f>
        <v>#DIV/0!</v>
      </c>
      <c r="E115" s="318">
        <f>SUM(E94:E114)</f>
        <v>0</v>
      </c>
      <c r="F115" s="319" t="e">
        <f>E115/E12</f>
        <v>#DIV/0!</v>
      </c>
      <c r="G115" s="318">
        <f>SUM(G94:G114)</f>
        <v>0</v>
      </c>
      <c r="H115" s="319" t="e">
        <f>G115/G12</f>
        <v>#DIV/0!</v>
      </c>
      <c r="I115" s="318">
        <f>SUM(I94:I114)</f>
        <v>0</v>
      </c>
      <c r="J115" s="319" t="e">
        <f>I115/I12</f>
        <v>#DIV/0!</v>
      </c>
      <c r="K115" s="318">
        <f>SUM(K94:K114)</f>
        <v>0</v>
      </c>
      <c r="L115" s="319" t="e">
        <f>K115/K12</f>
        <v>#DIV/0!</v>
      </c>
      <c r="M115" s="318">
        <f>SUM(M94:M114)</f>
        <v>0</v>
      </c>
      <c r="N115" s="319" t="e">
        <f>M115/M12</f>
        <v>#DIV/0!</v>
      </c>
      <c r="O115" s="318">
        <f>SUM(O94:O114)</f>
        <v>0</v>
      </c>
      <c r="P115" s="319" t="e">
        <f>O115/O12</f>
        <v>#DIV/0!</v>
      </c>
      <c r="Q115" s="318">
        <f>SUM(Q94:Q114)</f>
        <v>0</v>
      </c>
      <c r="R115" s="319" t="e">
        <f>Q115/Q12</f>
        <v>#DIV/0!</v>
      </c>
      <c r="S115" s="318">
        <f>SUM(S94:S114)</f>
        <v>0</v>
      </c>
      <c r="T115" s="319" t="e">
        <f>S115/S12</f>
        <v>#DIV/0!</v>
      </c>
      <c r="U115" s="318">
        <f>SUM(U94:U114)</f>
        <v>0</v>
      </c>
      <c r="V115" s="319" t="e">
        <f>U115/U12</f>
        <v>#DIV/0!</v>
      </c>
      <c r="W115" s="318">
        <f>SUM(W94:W114)</f>
        <v>0</v>
      </c>
      <c r="X115" s="319" t="e">
        <f>W115/W12</f>
        <v>#DIV/0!</v>
      </c>
      <c r="Y115" s="318">
        <f>SUM(Y94:Y114)</f>
        <v>0</v>
      </c>
      <c r="Z115" s="319" t="e">
        <f>Y115/Y12</f>
        <v>#DIV/0!</v>
      </c>
      <c r="AA115" s="318">
        <f>SUM(AA94:AA114)</f>
        <v>0</v>
      </c>
      <c r="AB115" s="319" t="e">
        <f>AA115/AA12</f>
        <v>#DIV/0!</v>
      </c>
      <c r="AC115" s="320">
        <f t="shared" si="20"/>
        <v>0</v>
      </c>
      <c r="AD115" s="319" t="e">
        <f>AC115/AC12</f>
        <v>#DIV/0!</v>
      </c>
      <c r="AE115" s="44">
        <f t="shared" si="21"/>
        <v>0</v>
      </c>
      <c r="AF115" s="21">
        <f t="shared" si="22"/>
        <v>0</v>
      </c>
    </row>
    <row r="116" spans="1:32" s="1" customFormat="1" ht="15.75" thickTop="1">
      <c r="A116" s="15">
        <v>6401</v>
      </c>
      <c r="B116" s="219" t="s">
        <v>89</v>
      </c>
      <c r="C116" s="183"/>
      <c r="D116" s="191" t="e">
        <f>C116/C12</f>
        <v>#DIV/0!</v>
      </c>
      <c r="E116" s="183"/>
      <c r="F116" s="191" t="e">
        <f>E116/E12</f>
        <v>#DIV/0!</v>
      </c>
      <c r="G116" s="183"/>
      <c r="H116" s="191" t="e">
        <f>G116/G12</f>
        <v>#DIV/0!</v>
      </c>
      <c r="I116" s="183"/>
      <c r="J116" s="191" t="e">
        <f>I116/I12</f>
        <v>#DIV/0!</v>
      </c>
      <c r="K116" s="183"/>
      <c r="L116" s="191" t="e">
        <f>K116/K12</f>
        <v>#DIV/0!</v>
      </c>
      <c r="M116" s="183"/>
      <c r="N116" s="191" t="e">
        <f>M116/M12</f>
        <v>#DIV/0!</v>
      </c>
      <c r="O116" s="183"/>
      <c r="P116" s="191" t="e">
        <f>O116/O12</f>
        <v>#DIV/0!</v>
      </c>
      <c r="Q116" s="183"/>
      <c r="R116" s="191" t="e">
        <f>Q116/Q12</f>
        <v>#DIV/0!</v>
      </c>
      <c r="S116" s="183"/>
      <c r="T116" s="191" t="e">
        <f>S116/S12</f>
        <v>#DIV/0!</v>
      </c>
      <c r="U116" s="183"/>
      <c r="V116" s="191" t="e">
        <f>U116/U12</f>
        <v>#DIV/0!</v>
      </c>
      <c r="W116" s="183"/>
      <c r="X116" s="191" t="e">
        <f>W116/W12</f>
        <v>#DIV/0!</v>
      </c>
      <c r="Y116" s="183"/>
      <c r="Z116" s="191" t="e">
        <f>Y116/Y12</f>
        <v>#DIV/0!</v>
      </c>
      <c r="AA116" s="59">
        <f t="shared" ref="AA116:AA128" si="31">C116+E116+G116+I116+K116+M116+O116+Q116+S116+U116+W116+Y116</f>
        <v>0</v>
      </c>
      <c r="AB116" s="191" t="e">
        <f>AA116/AA12</f>
        <v>#DIV/0!</v>
      </c>
      <c r="AC116" s="160">
        <f t="shared" si="20"/>
        <v>0</v>
      </c>
      <c r="AD116" s="191" t="e">
        <f>AC116/AC12</f>
        <v>#DIV/0!</v>
      </c>
      <c r="AE116" s="44">
        <f t="shared" si="21"/>
        <v>0</v>
      </c>
      <c r="AF116" s="21">
        <f t="shared" si="22"/>
        <v>0</v>
      </c>
    </row>
    <row r="117" spans="1:32" s="1" customFormat="1">
      <c r="A117" s="82">
        <v>6402</v>
      </c>
      <c r="B117" s="2" t="s">
        <v>75</v>
      </c>
      <c r="C117" s="19"/>
      <c r="D117" s="28" t="e">
        <f t="shared" ref="D117" si="32">C117/C$145</f>
        <v>#DIV/0!</v>
      </c>
      <c r="E117" s="19"/>
      <c r="F117" s="28" t="e">
        <f t="shared" ref="F117" si="33">E117/E$145</f>
        <v>#DIV/0!</v>
      </c>
      <c r="G117" s="19"/>
      <c r="H117" s="28" t="e">
        <f t="shared" ref="H117" si="34">G117/G$145</f>
        <v>#DIV/0!</v>
      </c>
      <c r="I117" s="19"/>
      <c r="J117" s="28" t="e">
        <f t="shared" ref="J117" si="35">I117/I$145</f>
        <v>#DIV/0!</v>
      </c>
      <c r="K117" s="19"/>
      <c r="L117" s="28" t="e">
        <f t="shared" ref="L117" si="36">K117/K$145</f>
        <v>#DIV/0!</v>
      </c>
      <c r="M117" s="19"/>
      <c r="N117" s="28" t="e">
        <f t="shared" ref="N117" si="37">M117/M$145</f>
        <v>#DIV/0!</v>
      </c>
      <c r="O117" s="19"/>
      <c r="P117" s="28" t="e">
        <f t="shared" ref="P117" si="38">O117/O$145</f>
        <v>#DIV/0!</v>
      </c>
      <c r="Q117" s="19"/>
      <c r="R117" s="28" t="e">
        <f t="shared" ref="R117" si="39">Q117/Q$145</f>
        <v>#DIV/0!</v>
      </c>
      <c r="S117" s="19"/>
      <c r="T117" s="28" t="e">
        <f t="shared" ref="T117" si="40">S117/S$145</f>
        <v>#DIV/0!</v>
      </c>
      <c r="U117" s="19"/>
      <c r="V117" s="28" t="e">
        <f t="shared" ref="V117" si="41">U117/U$145</f>
        <v>#DIV/0!</v>
      </c>
      <c r="W117" s="19"/>
      <c r="X117" s="28" t="e">
        <f t="shared" ref="X117" si="42">W117/W$145</f>
        <v>#DIV/0!</v>
      </c>
      <c r="Y117" s="19"/>
      <c r="Z117" s="28" t="e">
        <f t="shared" ref="Z117" si="43">Y117/Y$145</f>
        <v>#DIV/0!</v>
      </c>
      <c r="AA117" s="59">
        <f t="shared" si="31"/>
        <v>0</v>
      </c>
      <c r="AB117" s="28" t="e">
        <f>AA117/AA12</f>
        <v>#DIV/0!</v>
      </c>
      <c r="AC117" s="160">
        <f t="shared" si="20"/>
        <v>0</v>
      </c>
      <c r="AD117" s="28" t="e">
        <f>AC117/AC12</f>
        <v>#DIV/0!</v>
      </c>
      <c r="AE117" s="44">
        <f t="shared" si="21"/>
        <v>0</v>
      </c>
      <c r="AF117" s="21">
        <f t="shared" si="22"/>
        <v>0</v>
      </c>
    </row>
    <row r="118" spans="1:32" s="1" customFormat="1">
      <c r="A118" s="82">
        <v>6403</v>
      </c>
      <c r="B118" s="2" t="s">
        <v>261</v>
      </c>
      <c r="C118" s="19"/>
      <c r="D118" s="28" t="e">
        <f>C118/C12</f>
        <v>#DIV/0!</v>
      </c>
      <c r="E118" s="19"/>
      <c r="F118" s="28" t="e">
        <f>E118/E12</f>
        <v>#DIV/0!</v>
      </c>
      <c r="G118" s="19"/>
      <c r="H118" s="28" t="e">
        <f>G118/G12</f>
        <v>#DIV/0!</v>
      </c>
      <c r="I118" s="19"/>
      <c r="J118" s="28" t="e">
        <f>I118/I12</f>
        <v>#DIV/0!</v>
      </c>
      <c r="K118" s="19"/>
      <c r="L118" s="28" t="e">
        <f>K118/K12</f>
        <v>#DIV/0!</v>
      </c>
      <c r="M118" s="19"/>
      <c r="N118" s="28" t="e">
        <f>M118/M12</f>
        <v>#DIV/0!</v>
      </c>
      <c r="O118" s="19"/>
      <c r="P118" s="28" t="e">
        <f>O118/O12</f>
        <v>#DIV/0!</v>
      </c>
      <c r="Q118" s="19"/>
      <c r="R118" s="28" t="e">
        <f>Q118/Q12</f>
        <v>#DIV/0!</v>
      </c>
      <c r="S118" s="19"/>
      <c r="T118" s="28" t="e">
        <f>S118/S12</f>
        <v>#DIV/0!</v>
      </c>
      <c r="U118" s="19"/>
      <c r="V118" s="28" t="e">
        <f>U118/U12</f>
        <v>#DIV/0!</v>
      </c>
      <c r="W118" s="19"/>
      <c r="X118" s="28" t="e">
        <f>W118/W12</f>
        <v>#DIV/0!</v>
      </c>
      <c r="Y118" s="19"/>
      <c r="Z118" s="28" t="e">
        <f>Y118/Y12</f>
        <v>#DIV/0!</v>
      </c>
      <c r="AA118" s="59">
        <f t="shared" si="31"/>
        <v>0</v>
      </c>
      <c r="AB118" s="28" t="e">
        <f>AA118/AA13</f>
        <v>#DIV/0!</v>
      </c>
      <c r="AC118" s="160">
        <f t="shared" si="20"/>
        <v>0</v>
      </c>
      <c r="AD118" s="28" t="e">
        <f>AC118/AC13</f>
        <v>#DIV/0!</v>
      </c>
      <c r="AE118" s="44"/>
      <c r="AF118" s="21"/>
    </row>
    <row r="119" spans="1:32" s="1" customFormat="1">
      <c r="A119" s="2">
        <v>6404</v>
      </c>
      <c r="B119" s="2" t="s">
        <v>92</v>
      </c>
      <c r="C119" s="19"/>
      <c r="D119" s="28" t="e">
        <f>C119/C12</f>
        <v>#DIV/0!</v>
      </c>
      <c r="E119" s="19"/>
      <c r="F119" s="28" t="e">
        <f>E119/E12</f>
        <v>#DIV/0!</v>
      </c>
      <c r="G119" s="19"/>
      <c r="H119" s="28" t="e">
        <f>G119/G12</f>
        <v>#DIV/0!</v>
      </c>
      <c r="I119" s="19"/>
      <c r="J119" s="28" t="e">
        <f>I119/I12</f>
        <v>#DIV/0!</v>
      </c>
      <c r="K119" s="19"/>
      <c r="L119" s="28" t="e">
        <f>K119/K12</f>
        <v>#DIV/0!</v>
      </c>
      <c r="M119" s="19"/>
      <c r="N119" s="28" t="e">
        <f>M119/M12</f>
        <v>#DIV/0!</v>
      </c>
      <c r="O119" s="19"/>
      <c r="P119" s="28" t="e">
        <f>O119/O12</f>
        <v>#DIV/0!</v>
      </c>
      <c r="Q119" s="19"/>
      <c r="R119" s="28" t="e">
        <f>Q119/Q12</f>
        <v>#DIV/0!</v>
      </c>
      <c r="S119" s="19"/>
      <c r="T119" s="28" t="e">
        <f>S119/S12</f>
        <v>#DIV/0!</v>
      </c>
      <c r="U119" s="19"/>
      <c r="V119" s="28" t="e">
        <f>U119/U12</f>
        <v>#DIV/0!</v>
      </c>
      <c r="W119" s="19"/>
      <c r="X119" s="28" t="e">
        <f>W119/W12</f>
        <v>#DIV/0!</v>
      </c>
      <c r="Y119" s="19"/>
      <c r="Z119" s="28" t="e">
        <f>Y119/Y12</f>
        <v>#DIV/0!</v>
      </c>
      <c r="AA119" s="59">
        <f t="shared" si="31"/>
        <v>0</v>
      </c>
      <c r="AB119" s="28" t="e">
        <f>AA119/AA12</f>
        <v>#DIV/0!</v>
      </c>
      <c r="AC119" s="160">
        <f t="shared" si="20"/>
        <v>0</v>
      </c>
      <c r="AD119" s="28" t="e">
        <f>AC119/AC12</f>
        <v>#DIV/0!</v>
      </c>
      <c r="AE119" s="44">
        <f t="shared" si="21"/>
        <v>0</v>
      </c>
      <c r="AF119" s="21">
        <f t="shared" si="22"/>
        <v>0</v>
      </c>
    </row>
    <row r="120" spans="1:32" s="1" customFormat="1">
      <c r="A120" s="82">
        <v>6406</v>
      </c>
      <c r="B120" s="2" t="s">
        <v>72</v>
      </c>
      <c r="C120" s="16"/>
      <c r="D120" s="28" t="e">
        <f>C120/C12</f>
        <v>#DIV/0!</v>
      </c>
      <c r="E120" s="16"/>
      <c r="F120" s="28" t="e">
        <f>E120/E12</f>
        <v>#DIV/0!</v>
      </c>
      <c r="G120" s="16"/>
      <c r="H120" s="28" t="e">
        <f>G120/G12</f>
        <v>#DIV/0!</v>
      </c>
      <c r="I120" s="16"/>
      <c r="J120" s="28" t="e">
        <f>I120/I12</f>
        <v>#DIV/0!</v>
      </c>
      <c r="K120" s="16"/>
      <c r="L120" s="28" t="e">
        <f>K120/K12</f>
        <v>#DIV/0!</v>
      </c>
      <c r="M120" s="16"/>
      <c r="N120" s="28" t="e">
        <f>M120/M12</f>
        <v>#DIV/0!</v>
      </c>
      <c r="O120" s="16"/>
      <c r="P120" s="28" t="e">
        <f>O120/O12</f>
        <v>#DIV/0!</v>
      </c>
      <c r="Q120" s="16"/>
      <c r="R120" s="28" t="e">
        <f>Q120/Q12</f>
        <v>#DIV/0!</v>
      </c>
      <c r="S120" s="16"/>
      <c r="T120" s="28" t="e">
        <f>S120/S12</f>
        <v>#DIV/0!</v>
      </c>
      <c r="U120" s="16"/>
      <c r="V120" s="28" t="e">
        <f>U120/U12</f>
        <v>#DIV/0!</v>
      </c>
      <c r="W120" s="16"/>
      <c r="X120" s="28" t="e">
        <f>W120/W12</f>
        <v>#DIV/0!</v>
      </c>
      <c r="Y120" s="16"/>
      <c r="Z120" s="28" t="e">
        <f>Y120/Y12</f>
        <v>#DIV/0!</v>
      </c>
      <c r="AA120" s="59">
        <f t="shared" si="31"/>
        <v>0</v>
      </c>
      <c r="AB120" s="28" t="e">
        <f>AA120/AA12</f>
        <v>#DIV/0!</v>
      </c>
      <c r="AC120" s="160">
        <f t="shared" si="20"/>
        <v>0</v>
      </c>
      <c r="AD120" s="28" t="e">
        <f>AC120/AC12</f>
        <v>#DIV/0!</v>
      </c>
      <c r="AE120" s="44">
        <f t="shared" si="21"/>
        <v>0</v>
      </c>
      <c r="AF120" s="21">
        <f t="shared" si="22"/>
        <v>0</v>
      </c>
    </row>
    <row r="121" spans="1:32" s="1" customFormat="1">
      <c r="A121" s="2">
        <v>6407</v>
      </c>
      <c r="B121" s="216" t="s">
        <v>73</v>
      </c>
      <c r="C121" s="158"/>
      <c r="D121" s="28" t="e">
        <f>C121/C12</f>
        <v>#DIV/0!</v>
      </c>
      <c r="E121" s="158"/>
      <c r="F121" s="28" t="e">
        <f>E121/E12</f>
        <v>#DIV/0!</v>
      </c>
      <c r="G121" s="158"/>
      <c r="H121" s="28" t="e">
        <f>G121/G12</f>
        <v>#DIV/0!</v>
      </c>
      <c r="I121" s="158"/>
      <c r="J121" s="28" t="e">
        <f>I121/I12</f>
        <v>#DIV/0!</v>
      </c>
      <c r="K121" s="158"/>
      <c r="L121" s="28" t="e">
        <f>K121/K12</f>
        <v>#DIV/0!</v>
      </c>
      <c r="M121" s="158"/>
      <c r="N121" s="28" t="e">
        <f>M121/M12</f>
        <v>#DIV/0!</v>
      </c>
      <c r="O121" s="158"/>
      <c r="P121" s="28" t="e">
        <f>O121/O12</f>
        <v>#DIV/0!</v>
      </c>
      <c r="Q121" s="158"/>
      <c r="R121" s="28" t="e">
        <f>Q121/Q12</f>
        <v>#DIV/0!</v>
      </c>
      <c r="S121" s="158"/>
      <c r="T121" s="28" t="e">
        <f>S121/S12</f>
        <v>#DIV/0!</v>
      </c>
      <c r="U121" s="158"/>
      <c r="V121" s="28" t="e">
        <f>U121/U12</f>
        <v>#DIV/0!</v>
      </c>
      <c r="W121" s="158"/>
      <c r="X121" s="28">
        <v>0.02</v>
      </c>
      <c r="Y121" s="158"/>
      <c r="Z121" s="28" t="e">
        <f>Y121/Y12</f>
        <v>#DIV/0!</v>
      </c>
      <c r="AA121" s="59">
        <f t="shared" si="31"/>
        <v>0</v>
      </c>
      <c r="AB121" s="28" t="e">
        <f>AA121/AA12</f>
        <v>#DIV/0!</v>
      </c>
      <c r="AC121" s="160">
        <f t="shared" si="20"/>
        <v>0</v>
      </c>
      <c r="AD121" s="28" t="e">
        <f>AC121/AC12</f>
        <v>#DIV/0!</v>
      </c>
      <c r="AE121" s="44">
        <f t="shared" si="21"/>
        <v>0</v>
      </c>
      <c r="AF121" s="21">
        <f t="shared" si="22"/>
        <v>0</v>
      </c>
    </row>
    <row r="122" spans="1:32" s="1" customFormat="1">
      <c r="A122" s="2">
        <v>6408</v>
      </c>
      <c r="B122" s="216" t="s">
        <v>42</v>
      </c>
      <c r="C122" s="158"/>
      <c r="D122" s="28" t="e">
        <f>C122/C12</f>
        <v>#DIV/0!</v>
      </c>
      <c r="E122" s="158"/>
      <c r="F122" s="28" t="e">
        <f>E122/E12</f>
        <v>#DIV/0!</v>
      </c>
      <c r="G122" s="158"/>
      <c r="H122" s="28" t="e">
        <f>G122/G12</f>
        <v>#DIV/0!</v>
      </c>
      <c r="I122" s="158"/>
      <c r="J122" s="28" t="e">
        <f>I122/I12</f>
        <v>#DIV/0!</v>
      </c>
      <c r="K122" s="158"/>
      <c r="L122" s="28" t="e">
        <f>K122/K12</f>
        <v>#DIV/0!</v>
      </c>
      <c r="M122" s="158"/>
      <c r="N122" s="28" t="e">
        <f>M122/M12</f>
        <v>#DIV/0!</v>
      </c>
      <c r="O122" s="158"/>
      <c r="P122" s="28" t="e">
        <f>O122/O12</f>
        <v>#DIV/0!</v>
      </c>
      <c r="Q122" s="158"/>
      <c r="R122" s="28" t="e">
        <f>Q122/Q12</f>
        <v>#DIV/0!</v>
      </c>
      <c r="S122" s="158"/>
      <c r="T122" s="28" t="e">
        <f>S122/S12</f>
        <v>#DIV/0!</v>
      </c>
      <c r="U122" s="158"/>
      <c r="V122" s="28" t="e">
        <f>U122/U12</f>
        <v>#DIV/0!</v>
      </c>
      <c r="W122" s="158"/>
      <c r="X122" s="28" t="e">
        <f>W122/W12</f>
        <v>#DIV/0!</v>
      </c>
      <c r="Y122" s="158"/>
      <c r="Z122" s="28" t="e">
        <f>Y122/Y12</f>
        <v>#DIV/0!</v>
      </c>
      <c r="AA122" s="59">
        <f t="shared" si="31"/>
        <v>0</v>
      </c>
      <c r="AB122" s="28" t="e">
        <f>AA122/AA12</f>
        <v>#DIV/0!</v>
      </c>
      <c r="AC122" s="160">
        <f t="shared" si="20"/>
        <v>0</v>
      </c>
      <c r="AD122" s="28" t="e">
        <f>AC122/AC12</f>
        <v>#DIV/0!</v>
      </c>
      <c r="AE122" s="44">
        <f t="shared" si="21"/>
        <v>0</v>
      </c>
      <c r="AF122" s="21">
        <f t="shared" si="22"/>
        <v>0</v>
      </c>
    </row>
    <row r="123" spans="1:32" s="1" customFormat="1">
      <c r="A123" s="2">
        <v>6410</v>
      </c>
      <c r="B123" s="216" t="s">
        <v>164</v>
      </c>
      <c r="C123" s="158"/>
      <c r="D123" s="191"/>
      <c r="E123" s="158"/>
      <c r="F123" s="191"/>
      <c r="G123" s="158"/>
      <c r="H123" s="191"/>
      <c r="I123" s="158"/>
      <c r="J123" s="191"/>
      <c r="K123" s="158"/>
      <c r="L123" s="191"/>
      <c r="M123" s="158"/>
      <c r="N123" s="191"/>
      <c r="O123" s="158"/>
      <c r="P123" s="191"/>
      <c r="Q123" s="158"/>
      <c r="R123" s="191"/>
      <c r="S123" s="158"/>
      <c r="T123" s="191"/>
      <c r="U123" s="158"/>
      <c r="V123" s="191"/>
      <c r="W123" s="158"/>
      <c r="X123" s="191"/>
      <c r="Y123" s="158"/>
      <c r="Z123" s="191"/>
      <c r="AA123" s="59">
        <f t="shared" si="31"/>
        <v>0</v>
      </c>
      <c r="AB123" s="191"/>
      <c r="AC123" s="160">
        <f t="shared" si="20"/>
        <v>0</v>
      </c>
      <c r="AD123" s="191"/>
      <c r="AE123" s="44">
        <f t="shared" si="21"/>
        <v>0</v>
      </c>
      <c r="AF123" s="21">
        <f t="shared" si="22"/>
        <v>0</v>
      </c>
    </row>
    <row r="124" spans="1:32" s="1" customFormat="1">
      <c r="A124" s="2">
        <v>6411</v>
      </c>
      <c r="B124" s="216" t="s">
        <v>165</v>
      </c>
      <c r="C124" s="158"/>
      <c r="D124" s="191"/>
      <c r="E124" s="158"/>
      <c r="F124" s="191"/>
      <c r="G124" s="158"/>
      <c r="H124" s="191"/>
      <c r="I124" s="158"/>
      <c r="J124" s="191"/>
      <c r="K124" s="158"/>
      <c r="L124" s="191"/>
      <c r="M124" s="158"/>
      <c r="N124" s="191"/>
      <c r="O124" s="158"/>
      <c r="P124" s="191"/>
      <c r="Q124" s="158"/>
      <c r="R124" s="191"/>
      <c r="S124" s="158"/>
      <c r="T124" s="191"/>
      <c r="U124" s="158"/>
      <c r="V124" s="191"/>
      <c r="W124" s="158"/>
      <c r="X124" s="191"/>
      <c r="Y124" s="158"/>
      <c r="Z124" s="191"/>
      <c r="AA124" s="59">
        <f t="shared" si="31"/>
        <v>0</v>
      </c>
      <c r="AB124" s="191"/>
      <c r="AC124" s="160">
        <f t="shared" si="20"/>
        <v>0</v>
      </c>
      <c r="AD124" s="191"/>
      <c r="AE124" s="44">
        <f t="shared" si="21"/>
        <v>0</v>
      </c>
      <c r="AF124" s="21">
        <f t="shared" si="22"/>
        <v>0</v>
      </c>
    </row>
    <row r="125" spans="1:32" s="1" customFormat="1">
      <c r="A125" s="2">
        <v>6412</v>
      </c>
      <c r="B125" s="216" t="s">
        <v>93</v>
      </c>
      <c r="C125" s="158"/>
      <c r="D125" s="191" t="e">
        <f>C125/C12</f>
        <v>#DIV/0!</v>
      </c>
      <c r="E125" s="158"/>
      <c r="F125" s="191" t="e">
        <f>E125/E12</f>
        <v>#DIV/0!</v>
      </c>
      <c r="G125" s="158"/>
      <c r="H125" s="191" t="e">
        <f>G125/G12</f>
        <v>#DIV/0!</v>
      </c>
      <c r="I125" s="158"/>
      <c r="J125" s="191" t="e">
        <f>I125/I12</f>
        <v>#DIV/0!</v>
      </c>
      <c r="K125" s="158"/>
      <c r="L125" s="191" t="e">
        <f>K125/K12</f>
        <v>#DIV/0!</v>
      </c>
      <c r="M125" s="158"/>
      <c r="N125" s="191" t="e">
        <f>M125/M12</f>
        <v>#DIV/0!</v>
      </c>
      <c r="O125" s="158"/>
      <c r="P125" s="191" t="e">
        <f>O125/O12</f>
        <v>#DIV/0!</v>
      </c>
      <c r="Q125" s="158"/>
      <c r="R125" s="191" t="e">
        <f>Q125/Q12</f>
        <v>#DIV/0!</v>
      </c>
      <c r="S125" s="158"/>
      <c r="T125" s="191" t="e">
        <f>S125/S12</f>
        <v>#DIV/0!</v>
      </c>
      <c r="U125" s="158"/>
      <c r="V125" s="191" t="e">
        <f>U125/U12</f>
        <v>#DIV/0!</v>
      </c>
      <c r="W125" s="158"/>
      <c r="X125" s="191" t="e">
        <f>W125/W12</f>
        <v>#DIV/0!</v>
      </c>
      <c r="Y125" s="158"/>
      <c r="Z125" s="191" t="e">
        <f>Y125/Y12</f>
        <v>#DIV/0!</v>
      </c>
      <c r="AA125" s="59">
        <f t="shared" si="31"/>
        <v>0</v>
      </c>
      <c r="AB125" s="191" t="e">
        <f>AA125/AA12</f>
        <v>#DIV/0!</v>
      </c>
      <c r="AC125" s="160">
        <f t="shared" si="20"/>
        <v>0</v>
      </c>
      <c r="AD125" s="191" t="e">
        <f>AC125/AC12</f>
        <v>#DIV/0!</v>
      </c>
      <c r="AE125" s="44">
        <f t="shared" si="21"/>
        <v>0</v>
      </c>
      <c r="AF125" s="21">
        <f t="shared" si="22"/>
        <v>0</v>
      </c>
    </row>
    <row r="126" spans="1:32" s="1" customFormat="1">
      <c r="A126" s="2">
        <v>6413</v>
      </c>
      <c r="B126" s="2" t="s">
        <v>41</v>
      </c>
      <c r="C126" s="16"/>
      <c r="D126" s="28" t="e">
        <f>C126/C12</f>
        <v>#DIV/0!</v>
      </c>
      <c r="E126" s="16"/>
      <c r="F126" s="28" t="e">
        <f>E126/E12</f>
        <v>#DIV/0!</v>
      </c>
      <c r="G126" s="16"/>
      <c r="H126" s="28" t="e">
        <f>G126/G12</f>
        <v>#DIV/0!</v>
      </c>
      <c r="I126" s="16"/>
      <c r="J126" s="28" t="e">
        <f>I126/I12</f>
        <v>#DIV/0!</v>
      </c>
      <c r="K126" s="16"/>
      <c r="L126" s="28" t="e">
        <f>K126/K12</f>
        <v>#DIV/0!</v>
      </c>
      <c r="M126" s="16"/>
      <c r="N126" s="28" t="e">
        <f>M126/M12</f>
        <v>#DIV/0!</v>
      </c>
      <c r="O126" s="16"/>
      <c r="P126" s="28" t="e">
        <f>O126/O12</f>
        <v>#DIV/0!</v>
      </c>
      <c r="Q126" s="16"/>
      <c r="R126" s="28" t="e">
        <f>Q126/Q12</f>
        <v>#DIV/0!</v>
      </c>
      <c r="S126" s="16"/>
      <c r="T126" s="28" t="e">
        <f>S126/S12</f>
        <v>#DIV/0!</v>
      </c>
      <c r="U126" s="16"/>
      <c r="V126" s="28" t="e">
        <f>U126/U12</f>
        <v>#DIV/0!</v>
      </c>
      <c r="W126" s="16"/>
      <c r="X126" s="28" t="e">
        <f>W126/W12</f>
        <v>#DIV/0!</v>
      </c>
      <c r="Y126" s="16"/>
      <c r="Z126" s="28" t="e">
        <f>Y126/Y12</f>
        <v>#DIV/0!</v>
      </c>
      <c r="AA126" s="59">
        <f t="shared" si="31"/>
        <v>0</v>
      </c>
      <c r="AB126" s="28" t="e">
        <f>AA126/AA12</f>
        <v>#DIV/0!</v>
      </c>
      <c r="AC126" s="160">
        <f t="shared" si="20"/>
        <v>0</v>
      </c>
      <c r="AD126" s="28" t="e">
        <f>AC126/AC12</f>
        <v>#DIV/0!</v>
      </c>
      <c r="AE126" s="44">
        <f t="shared" si="21"/>
        <v>0</v>
      </c>
      <c r="AF126" s="21">
        <f t="shared" si="22"/>
        <v>0</v>
      </c>
    </row>
    <row r="127" spans="1:32" s="1" customFormat="1">
      <c r="A127" s="2">
        <v>6414</v>
      </c>
      <c r="B127" s="2" t="s">
        <v>43</v>
      </c>
      <c r="C127" s="16"/>
      <c r="D127" s="28" t="e">
        <f>C127/C12</f>
        <v>#DIV/0!</v>
      </c>
      <c r="E127" s="16"/>
      <c r="F127" s="28" t="e">
        <f>E127/E12</f>
        <v>#DIV/0!</v>
      </c>
      <c r="G127" s="16"/>
      <c r="H127" s="28" t="e">
        <f>G127/G12</f>
        <v>#DIV/0!</v>
      </c>
      <c r="I127" s="16"/>
      <c r="J127" s="28" t="e">
        <f>I127/I12</f>
        <v>#DIV/0!</v>
      </c>
      <c r="K127" s="16"/>
      <c r="L127" s="28" t="e">
        <f>K127/K12</f>
        <v>#DIV/0!</v>
      </c>
      <c r="M127" s="16"/>
      <c r="N127" s="28" t="e">
        <f>M127/M12</f>
        <v>#DIV/0!</v>
      </c>
      <c r="O127" s="16"/>
      <c r="P127" s="28" t="e">
        <f>O127/O12</f>
        <v>#DIV/0!</v>
      </c>
      <c r="Q127" s="16"/>
      <c r="R127" s="28" t="e">
        <f>Q127/Q12</f>
        <v>#DIV/0!</v>
      </c>
      <c r="S127" s="16"/>
      <c r="T127" s="28" t="e">
        <f>S127/S12</f>
        <v>#DIV/0!</v>
      </c>
      <c r="U127" s="16"/>
      <c r="V127" s="28" t="e">
        <f>U127/U12</f>
        <v>#DIV/0!</v>
      </c>
      <c r="W127" s="16"/>
      <c r="X127" s="28" t="e">
        <f>W127/W12</f>
        <v>#DIV/0!</v>
      </c>
      <c r="Y127" s="16"/>
      <c r="Z127" s="28" t="e">
        <f>Y127/Y12</f>
        <v>#DIV/0!</v>
      </c>
      <c r="AA127" s="59">
        <f t="shared" si="31"/>
        <v>0</v>
      </c>
      <c r="AB127" s="28" t="e">
        <f>AA127/AA12</f>
        <v>#DIV/0!</v>
      </c>
      <c r="AC127" s="160">
        <f t="shared" si="20"/>
        <v>0</v>
      </c>
      <c r="AD127" s="28" t="e">
        <f>AC127/AC12</f>
        <v>#DIV/0!</v>
      </c>
      <c r="AE127" s="44">
        <f t="shared" si="21"/>
        <v>0</v>
      </c>
      <c r="AF127" s="21">
        <f t="shared" si="22"/>
        <v>0</v>
      </c>
    </row>
    <row r="128" spans="1:32" s="1" customFormat="1">
      <c r="A128" s="2">
        <v>6415</v>
      </c>
      <c r="B128" s="216" t="s">
        <v>44</v>
      </c>
      <c r="C128" s="16"/>
      <c r="D128" s="28" t="e">
        <f>C128/C12</f>
        <v>#DIV/0!</v>
      </c>
      <c r="E128" s="16"/>
      <c r="F128" s="28" t="e">
        <f>E128/E12</f>
        <v>#DIV/0!</v>
      </c>
      <c r="G128" s="16"/>
      <c r="H128" s="28" t="e">
        <f>G128/G12</f>
        <v>#DIV/0!</v>
      </c>
      <c r="I128" s="16"/>
      <c r="J128" s="28" t="e">
        <f>I128/I12</f>
        <v>#DIV/0!</v>
      </c>
      <c r="K128" s="16"/>
      <c r="L128" s="28" t="e">
        <f>K128/K12</f>
        <v>#DIV/0!</v>
      </c>
      <c r="M128" s="16"/>
      <c r="N128" s="28" t="e">
        <f>M128/M12</f>
        <v>#DIV/0!</v>
      </c>
      <c r="O128" s="16"/>
      <c r="P128" s="28" t="e">
        <f>O128/O12</f>
        <v>#DIV/0!</v>
      </c>
      <c r="Q128" s="16"/>
      <c r="R128" s="28" t="e">
        <f>Q128/Q12</f>
        <v>#DIV/0!</v>
      </c>
      <c r="S128" s="16"/>
      <c r="T128" s="28" t="e">
        <f>S128/S12</f>
        <v>#DIV/0!</v>
      </c>
      <c r="U128" s="16"/>
      <c r="V128" s="28" t="e">
        <f>U128/U12</f>
        <v>#DIV/0!</v>
      </c>
      <c r="W128" s="16"/>
      <c r="X128" s="28" t="e">
        <f>W128/W12</f>
        <v>#DIV/0!</v>
      </c>
      <c r="Y128" s="16"/>
      <c r="Z128" s="28" t="e">
        <f>Y128/Y12</f>
        <v>#DIV/0!</v>
      </c>
      <c r="AA128" s="59">
        <f t="shared" si="31"/>
        <v>0</v>
      </c>
      <c r="AB128" s="28" t="e">
        <f>AA128/AA12</f>
        <v>#DIV/0!</v>
      </c>
      <c r="AC128" s="160">
        <f t="shared" si="20"/>
        <v>0</v>
      </c>
      <c r="AD128" s="28" t="e">
        <f>AC128/AC12</f>
        <v>#DIV/0!</v>
      </c>
      <c r="AE128" s="44">
        <f t="shared" si="21"/>
        <v>0</v>
      </c>
      <c r="AF128" s="21">
        <f t="shared" si="22"/>
        <v>0</v>
      </c>
    </row>
    <row r="129" spans="1:32" s="1" customFormat="1" ht="15.75" thickBot="1">
      <c r="A129" s="4">
        <v>6499</v>
      </c>
      <c r="B129" s="217" t="s">
        <v>104</v>
      </c>
      <c r="C129" s="168">
        <f>SUM(C116:C128)</f>
        <v>0</v>
      </c>
      <c r="D129" s="167" t="e">
        <f>C129/C12</f>
        <v>#DIV/0!</v>
      </c>
      <c r="E129" s="168">
        <f>SUM(E116:E128)</f>
        <v>0</v>
      </c>
      <c r="F129" s="167" t="e">
        <f>E129/E12</f>
        <v>#DIV/0!</v>
      </c>
      <c r="G129" s="168">
        <f>SUM(G116:G128)</f>
        <v>0</v>
      </c>
      <c r="H129" s="167" t="e">
        <f>G129/G12</f>
        <v>#DIV/0!</v>
      </c>
      <c r="I129" s="168">
        <f>SUM(I116:I128)</f>
        <v>0</v>
      </c>
      <c r="J129" s="167" t="e">
        <f>I129/I12</f>
        <v>#DIV/0!</v>
      </c>
      <c r="K129" s="168">
        <f>SUM(K116:K128)</f>
        <v>0</v>
      </c>
      <c r="L129" s="167" t="e">
        <f>K129/K12</f>
        <v>#DIV/0!</v>
      </c>
      <c r="M129" s="168">
        <f>SUM(M116:M128)</f>
        <v>0</v>
      </c>
      <c r="N129" s="167" t="e">
        <f>M129/M12</f>
        <v>#DIV/0!</v>
      </c>
      <c r="O129" s="168">
        <f>SUM(O116:O128)</f>
        <v>0</v>
      </c>
      <c r="P129" s="167" t="e">
        <f>O129/O12</f>
        <v>#DIV/0!</v>
      </c>
      <c r="Q129" s="168">
        <f>SUM(Q116:Q128)</f>
        <v>0</v>
      </c>
      <c r="R129" s="167" t="e">
        <f>Q129/Q12</f>
        <v>#DIV/0!</v>
      </c>
      <c r="S129" s="168">
        <f>SUM(S116:S128)</f>
        <v>0</v>
      </c>
      <c r="T129" s="167" t="e">
        <f>S129/S12</f>
        <v>#DIV/0!</v>
      </c>
      <c r="U129" s="168">
        <f>SUM(U116:U128)</f>
        <v>0</v>
      </c>
      <c r="V129" s="167" t="e">
        <f>U129/U12</f>
        <v>#DIV/0!</v>
      </c>
      <c r="W129" s="168">
        <f>SUM(W116:W128)</f>
        <v>0</v>
      </c>
      <c r="X129" s="167" t="e">
        <f>W129/W12</f>
        <v>#DIV/0!</v>
      </c>
      <c r="Y129" s="168">
        <f>SUM(Y116:Y128)</f>
        <v>0</v>
      </c>
      <c r="Z129" s="167" t="e">
        <f>Y129/Y12</f>
        <v>#DIV/0!</v>
      </c>
      <c r="AA129" s="189">
        <f>SUM(AA116:AA128)</f>
        <v>0</v>
      </c>
      <c r="AB129" s="167" t="e">
        <f>AA129/AA12</f>
        <v>#DIV/0!</v>
      </c>
      <c r="AC129" s="23">
        <f t="shared" si="20"/>
        <v>0</v>
      </c>
      <c r="AD129" s="167" t="e">
        <f>AC129/AC12</f>
        <v>#DIV/0!</v>
      </c>
      <c r="AE129" s="44">
        <f t="shared" si="21"/>
        <v>0</v>
      </c>
      <c r="AF129" s="21">
        <f t="shared" si="22"/>
        <v>0</v>
      </c>
    </row>
    <row r="130" spans="1:32" s="1" customFormat="1" ht="15.75" thickTop="1">
      <c r="A130" s="89"/>
      <c r="B130" s="232"/>
      <c r="C130" s="183"/>
      <c r="D130" s="233"/>
      <c r="E130" s="183"/>
      <c r="F130" s="233"/>
      <c r="G130" s="183"/>
      <c r="H130" s="233"/>
      <c r="I130" s="183"/>
      <c r="J130" s="233"/>
      <c r="K130" s="183"/>
      <c r="L130" s="233"/>
      <c r="M130" s="183"/>
      <c r="N130" s="233"/>
      <c r="O130" s="183"/>
      <c r="P130" s="233"/>
      <c r="Q130" s="183"/>
      <c r="R130" s="233"/>
      <c r="S130" s="183"/>
      <c r="T130" s="233"/>
      <c r="U130" s="183"/>
      <c r="V130" s="233"/>
      <c r="W130" s="183"/>
      <c r="X130" s="233"/>
      <c r="Y130" s="183"/>
      <c r="Z130" s="233"/>
      <c r="AA130" s="234"/>
      <c r="AB130" s="233"/>
      <c r="AC130" s="234">
        <f t="shared" si="20"/>
        <v>0</v>
      </c>
      <c r="AD130" s="233"/>
      <c r="AE130" s="44">
        <f t="shared" si="21"/>
        <v>0</v>
      </c>
      <c r="AF130" s="21">
        <f t="shared" si="22"/>
        <v>0</v>
      </c>
    </row>
    <row r="131" spans="1:32" s="1" customFormat="1" ht="15.75" thickBot="1">
      <c r="A131" s="4"/>
      <c r="B131" s="217" t="s">
        <v>116</v>
      </c>
      <c r="C131" s="236">
        <f>C37-C41-C76-C93-C115-C129</f>
        <v>0</v>
      </c>
      <c r="D131" s="235" t="e">
        <f>C131/C12</f>
        <v>#DIV/0!</v>
      </c>
      <c r="E131" s="236">
        <f>E37-E41-E76-E93-E115-E129</f>
        <v>0</v>
      </c>
      <c r="F131" s="235" t="e">
        <f>E131/E12</f>
        <v>#DIV/0!</v>
      </c>
      <c r="G131" s="236">
        <f>G37-G41-G76-G93-G115-G129</f>
        <v>0</v>
      </c>
      <c r="H131" s="235" t="e">
        <f>G131/G12</f>
        <v>#DIV/0!</v>
      </c>
      <c r="I131" s="236">
        <f>I37-I41-I76-I93-I115-I129</f>
        <v>0</v>
      </c>
      <c r="J131" s="235" t="e">
        <f>I131/I12</f>
        <v>#DIV/0!</v>
      </c>
      <c r="K131" s="236">
        <f>K37-K41-K76-K93-K115-K129</f>
        <v>0</v>
      </c>
      <c r="L131" s="235" t="e">
        <f>K131/K12</f>
        <v>#DIV/0!</v>
      </c>
      <c r="M131" s="236">
        <f>M37-M41-M76-M93-M115-M129</f>
        <v>0</v>
      </c>
      <c r="N131" s="235" t="e">
        <f>M131/M12</f>
        <v>#DIV/0!</v>
      </c>
      <c r="O131" s="236">
        <f>O37-O41-O76-O93-O115-O129</f>
        <v>0</v>
      </c>
      <c r="P131" s="235" t="e">
        <f>O131/O12</f>
        <v>#DIV/0!</v>
      </c>
      <c r="Q131" s="236">
        <f>Q37-Q41-Q76-Q93-Q115-Q129</f>
        <v>0</v>
      </c>
      <c r="R131" s="235" t="e">
        <f>Q131/Q12</f>
        <v>#DIV/0!</v>
      </c>
      <c r="S131" s="236">
        <f>S37-S41-S76-S93-S115-S129</f>
        <v>0</v>
      </c>
      <c r="T131" s="235" t="e">
        <f>S131/S12</f>
        <v>#DIV/0!</v>
      </c>
      <c r="U131" s="236">
        <f>U37-U41-U76-U93-U115-U129</f>
        <v>0</v>
      </c>
      <c r="V131" s="235" t="e">
        <f>U131/U12</f>
        <v>#DIV/0!</v>
      </c>
      <c r="W131" s="236">
        <f>W37-W41-W76-W93-W115-W129</f>
        <v>0</v>
      </c>
      <c r="X131" s="235" t="e">
        <f>W131/W12</f>
        <v>#DIV/0!</v>
      </c>
      <c r="Y131" s="236">
        <f>Y37-Y41-Y76-Y93-Y115-Y129</f>
        <v>0</v>
      </c>
      <c r="Z131" s="235" t="e">
        <f>Y131/Y12</f>
        <v>#DIV/0!</v>
      </c>
      <c r="AA131" s="98">
        <f>AA37-AA41-AA76-AA93-AA115-AA129</f>
        <v>0</v>
      </c>
      <c r="AB131" s="235" t="e">
        <f>AA131/AA12</f>
        <v>#DIV/0!</v>
      </c>
      <c r="AC131" s="237">
        <f t="shared" si="20"/>
        <v>0</v>
      </c>
      <c r="AD131" s="235" t="e">
        <f>AC131/AC12</f>
        <v>#DIV/0!</v>
      </c>
      <c r="AE131" s="44">
        <f t="shared" si="21"/>
        <v>0</v>
      </c>
      <c r="AF131" s="21">
        <f t="shared" si="22"/>
        <v>0</v>
      </c>
    </row>
    <row r="132" spans="1:32" s="1" customFormat="1" ht="15.75" thickTop="1">
      <c r="A132" s="89"/>
      <c r="B132" s="232"/>
      <c r="C132" s="183"/>
      <c r="D132" s="233"/>
      <c r="E132" s="183"/>
      <c r="F132" s="233"/>
      <c r="G132" s="183"/>
      <c r="H132" s="233"/>
      <c r="I132" s="183"/>
      <c r="J132" s="233"/>
      <c r="K132" s="183"/>
      <c r="L132" s="233"/>
      <c r="M132" s="183"/>
      <c r="N132" s="233"/>
      <c r="O132" s="183"/>
      <c r="P132" s="233"/>
      <c r="Q132" s="183"/>
      <c r="R132" s="233"/>
      <c r="S132" s="183"/>
      <c r="T132" s="233"/>
      <c r="U132" s="183"/>
      <c r="V132" s="233"/>
      <c r="W132" s="183"/>
      <c r="X132" s="233"/>
      <c r="Y132" s="183"/>
      <c r="Z132" s="233"/>
      <c r="AA132" s="234"/>
      <c r="AB132" s="233"/>
      <c r="AC132" s="234">
        <f t="shared" si="20"/>
        <v>0</v>
      </c>
      <c r="AD132" s="233"/>
      <c r="AE132" s="44">
        <f t="shared" si="21"/>
        <v>0</v>
      </c>
      <c r="AF132" s="21">
        <f t="shared" si="22"/>
        <v>0</v>
      </c>
    </row>
    <row r="133" spans="1:32" s="1" customFormat="1" ht="15.75" thickBot="1">
      <c r="A133" s="39"/>
      <c r="B133" s="4" t="s">
        <v>125</v>
      </c>
      <c r="C133" s="188"/>
      <c r="D133" s="52"/>
      <c r="E133" s="188"/>
      <c r="F133" s="52"/>
      <c r="G133" s="188"/>
      <c r="H133" s="52"/>
      <c r="I133" s="188"/>
      <c r="J133" s="52"/>
      <c r="K133" s="188"/>
      <c r="L133" s="52"/>
      <c r="M133" s="188"/>
      <c r="N133" s="52"/>
      <c r="O133" s="188"/>
      <c r="P133" s="52"/>
      <c r="Q133" s="188"/>
      <c r="R133" s="52"/>
      <c r="S133" s="188"/>
      <c r="T133" s="52"/>
      <c r="U133" s="188"/>
      <c r="V133" s="52"/>
      <c r="W133" s="188"/>
      <c r="X133" s="52"/>
      <c r="Y133" s="188"/>
      <c r="Z133" s="52"/>
      <c r="AA133" s="238">
        <f>C133+E133+G133+I133+K133+M133+O133+Q133+S133+U133+W133+Y133</f>
        <v>0</v>
      </c>
      <c r="AB133" s="52"/>
      <c r="AC133" s="239">
        <f t="shared" si="20"/>
        <v>0</v>
      </c>
      <c r="AD133" s="52"/>
      <c r="AE133" s="44">
        <f t="shared" si="21"/>
        <v>0</v>
      </c>
      <c r="AF133" s="21">
        <f t="shared" si="22"/>
        <v>0</v>
      </c>
    </row>
    <row r="134" spans="1:32" s="1" customFormat="1" ht="15.75" thickTop="1">
      <c r="A134" s="89"/>
      <c r="B134" s="89"/>
      <c r="C134" s="183"/>
      <c r="D134" s="233"/>
      <c r="E134" s="183"/>
      <c r="F134" s="233"/>
      <c r="G134" s="183"/>
      <c r="H134" s="233"/>
      <c r="I134" s="183"/>
      <c r="J134" s="233"/>
      <c r="K134" s="183"/>
      <c r="L134" s="233"/>
      <c r="M134" s="183"/>
      <c r="N134" s="233"/>
      <c r="O134" s="183"/>
      <c r="P134" s="233"/>
      <c r="Q134" s="183"/>
      <c r="R134" s="233"/>
      <c r="S134" s="183"/>
      <c r="T134" s="233"/>
      <c r="U134" s="183"/>
      <c r="V134" s="233"/>
      <c r="W134" s="183"/>
      <c r="X134" s="233"/>
      <c r="Y134" s="183"/>
      <c r="Z134" s="233"/>
      <c r="AA134" s="234"/>
      <c r="AB134" s="233"/>
      <c r="AC134" s="234">
        <f t="shared" si="20"/>
        <v>0</v>
      </c>
      <c r="AD134" s="233"/>
      <c r="AE134" s="44">
        <f t="shared" si="21"/>
        <v>0</v>
      </c>
      <c r="AF134" s="21">
        <f t="shared" si="22"/>
        <v>0</v>
      </c>
    </row>
    <row r="135" spans="1:32" s="1" customFormat="1" ht="15.75" thickBot="1">
      <c r="A135" s="4"/>
      <c r="B135" s="4" t="s">
        <v>122</v>
      </c>
      <c r="C135" s="23">
        <f>C131-C133</f>
        <v>0</v>
      </c>
      <c r="D135" s="220" t="e">
        <f>C135/C12</f>
        <v>#DIV/0!</v>
      </c>
      <c r="E135" s="23">
        <f>E131-E133</f>
        <v>0</v>
      </c>
      <c r="F135" s="220" t="e">
        <f>E135/E12</f>
        <v>#DIV/0!</v>
      </c>
      <c r="G135" s="23">
        <f>G131-G133</f>
        <v>0</v>
      </c>
      <c r="H135" s="220" t="e">
        <f>G135/G12</f>
        <v>#DIV/0!</v>
      </c>
      <c r="I135" s="23">
        <f>I131-I133</f>
        <v>0</v>
      </c>
      <c r="J135" s="220" t="e">
        <f>I135/I12</f>
        <v>#DIV/0!</v>
      </c>
      <c r="K135" s="23">
        <f>K131-K133</f>
        <v>0</v>
      </c>
      <c r="L135" s="220" t="e">
        <f>K135/K12</f>
        <v>#DIV/0!</v>
      </c>
      <c r="M135" s="23">
        <f>M131-M133</f>
        <v>0</v>
      </c>
      <c r="N135" s="220" t="e">
        <f>M135/M12</f>
        <v>#DIV/0!</v>
      </c>
      <c r="O135" s="23">
        <f>O131-O133</f>
        <v>0</v>
      </c>
      <c r="P135" s="220" t="e">
        <f>O135/O12</f>
        <v>#DIV/0!</v>
      </c>
      <c r="Q135" s="23">
        <f>Q131-Q133</f>
        <v>0</v>
      </c>
      <c r="R135" s="220" t="e">
        <f>Q135/Q12</f>
        <v>#DIV/0!</v>
      </c>
      <c r="S135" s="23">
        <f>S131-S133</f>
        <v>0</v>
      </c>
      <c r="T135" s="220" t="e">
        <f>S135/S12</f>
        <v>#DIV/0!</v>
      </c>
      <c r="U135" s="23">
        <f>U131-U133</f>
        <v>0</v>
      </c>
      <c r="V135" s="220" t="e">
        <f>U135/U12</f>
        <v>#DIV/0!</v>
      </c>
      <c r="W135" s="23">
        <f>W131-W133</f>
        <v>0</v>
      </c>
      <c r="X135" s="220" t="e">
        <f>W135/W12</f>
        <v>#DIV/0!</v>
      </c>
      <c r="Y135" s="23">
        <f>Y131-Y133</f>
        <v>0</v>
      </c>
      <c r="Z135" s="220" t="e">
        <f>Y135/Y12</f>
        <v>#DIV/0!</v>
      </c>
      <c r="AA135" s="23">
        <f>AA131-AA133</f>
        <v>0</v>
      </c>
      <c r="AB135" s="220" t="e">
        <f>AA135/AA12</f>
        <v>#DIV/0!</v>
      </c>
      <c r="AC135" s="23">
        <f t="shared" si="20"/>
        <v>0</v>
      </c>
      <c r="AD135" s="220" t="e">
        <f>AC135/AC12</f>
        <v>#DIV/0!</v>
      </c>
      <c r="AE135" s="44">
        <f t="shared" si="21"/>
        <v>0</v>
      </c>
      <c r="AF135" s="21">
        <f t="shared" si="22"/>
        <v>0</v>
      </c>
    </row>
    <row r="136" spans="1:32" s="1" customFormat="1" ht="15.75" thickTop="1">
      <c r="A136" s="15">
        <v>6501</v>
      </c>
      <c r="B136" s="92" t="s">
        <v>124</v>
      </c>
      <c r="C136" s="183"/>
      <c r="D136" s="191" t="e">
        <f>C136/C12</f>
        <v>#DIV/0!</v>
      </c>
      <c r="E136" s="183"/>
      <c r="F136" s="191" t="e">
        <f>E136/E12</f>
        <v>#DIV/0!</v>
      </c>
      <c r="G136" s="183"/>
      <c r="H136" s="191" t="e">
        <f>G136/G12</f>
        <v>#DIV/0!</v>
      </c>
      <c r="I136" s="183"/>
      <c r="J136" s="191" t="e">
        <f>I136/I12</f>
        <v>#DIV/0!</v>
      </c>
      <c r="K136" s="183"/>
      <c r="L136" s="191" t="e">
        <f>K136/K12</f>
        <v>#DIV/0!</v>
      </c>
      <c r="M136" s="183"/>
      <c r="N136" s="191" t="e">
        <f>M136/M12</f>
        <v>#DIV/0!</v>
      </c>
      <c r="O136" s="183"/>
      <c r="P136" s="191" t="e">
        <f>O136/O12</f>
        <v>#DIV/0!</v>
      </c>
      <c r="Q136" s="183"/>
      <c r="R136" s="191" t="e">
        <f>Q136/Q12</f>
        <v>#DIV/0!</v>
      </c>
      <c r="S136" s="183"/>
      <c r="T136" s="191" t="e">
        <f>S136/S12</f>
        <v>#DIV/0!</v>
      </c>
      <c r="U136" s="183"/>
      <c r="V136" s="191" t="e">
        <f>U136/U12</f>
        <v>#DIV/0!</v>
      </c>
      <c r="W136" s="183"/>
      <c r="X136" s="191" t="e">
        <f>W136/W12</f>
        <v>#DIV/0!</v>
      </c>
      <c r="Y136" s="183"/>
      <c r="Z136" s="191" t="e">
        <f>Y136/Y12</f>
        <v>#DIV/0!</v>
      </c>
      <c r="AA136" s="59">
        <f t="shared" ref="AA136:AA143" si="44">C136+E136+G136+I136+K136+M136+O136+Q136+S136+U136+W136+Y136</f>
        <v>0</v>
      </c>
      <c r="AB136" s="191" t="e">
        <f>AA136/AA12</f>
        <v>#DIV/0!</v>
      </c>
      <c r="AC136" s="160">
        <f t="shared" si="20"/>
        <v>0</v>
      </c>
      <c r="AD136" s="191" t="e">
        <f>AC136/AC12</f>
        <v>#DIV/0!</v>
      </c>
      <c r="AE136" s="44">
        <f t="shared" si="21"/>
        <v>0</v>
      </c>
      <c r="AF136" s="21">
        <f t="shared" si="22"/>
        <v>0</v>
      </c>
    </row>
    <row r="137" spans="1:32" s="1" customFormat="1">
      <c r="A137" s="2">
        <v>6502</v>
      </c>
      <c r="B137" s="92" t="s">
        <v>118</v>
      </c>
      <c r="C137" s="21"/>
      <c r="D137" s="191" t="e">
        <f>C137/C12</f>
        <v>#DIV/0!</v>
      </c>
      <c r="E137" s="21"/>
      <c r="F137" s="191" t="e">
        <f>E137/E12</f>
        <v>#DIV/0!</v>
      </c>
      <c r="G137" s="21"/>
      <c r="H137" s="191" t="e">
        <f>G137/G12</f>
        <v>#DIV/0!</v>
      </c>
      <c r="I137" s="21"/>
      <c r="J137" s="191" t="e">
        <f>I137/I12</f>
        <v>#DIV/0!</v>
      </c>
      <c r="K137" s="21"/>
      <c r="L137" s="191" t="e">
        <f>K137/K12</f>
        <v>#DIV/0!</v>
      </c>
      <c r="M137" s="21"/>
      <c r="N137" s="191" t="e">
        <f>M137/M12</f>
        <v>#DIV/0!</v>
      </c>
      <c r="O137" s="21"/>
      <c r="P137" s="191" t="e">
        <f>O137/O12</f>
        <v>#DIV/0!</v>
      </c>
      <c r="Q137" s="21"/>
      <c r="R137" s="191" t="e">
        <f>Q137/Q12</f>
        <v>#DIV/0!</v>
      </c>
      <c r="S137" s="21"/>
      <c r="T137" s="191" t="e">
        <f>S137/S12</f>
        <v>#DIV/0!</v>
      </c>
      <c r="U137" s="21"/>
      <c r="V137" s="191" t="e">
        <f>U137/U12</f>
        <v>#DIV/0!</v>
      </c>
      <c r="W137" s="21"/>
      <c r="X137" s="191" t="e">
        <f>W137/W12</f>
        <v>#DIV/0!</v>
      </c>
      <c r="Y137" s="21"/>
      <c r="Z137" s="191" t="e">
        <f>Y137/Y12</f>
        <v>#DIV/0!</v>
      </c>
      <c r="AA137" s="59">
        <f t="shared" si="44"/>
        <v>0</v>
      </c>
      <c r="AB137" s="191" t="e">
        <f>AA137/AA12</f>
        <v>#DIV/0!</v>
      </c>
      <c r="AC137" s="160">
        <f t="shared" si="20"/>
        <v>0</v>
      </c>
      <c r="AD137" s="191" t="e">
        <f>AC137/AC12</f>
        <v>#DIV/0!</v>
      </c>
      <c r="AE137" s="44">
        <f t="shared" si="21"/>
        <v>0</v>
      </c>
      <c r="AF137" s="21">
        <f t="shared" si="22"/>
        <v>0</v>
      </c>
    </row>
    <row r="138" spans="1:32" s="1" customFormat="1">
      <c r="A138" s="2">
        <v>6503</v>
      </c>
      <c r="B138" s="92" t="s">
        <v>166</v>
      </c>
      <c r="C138" s="21"/>
      <c r="D138" s="191" t="e">
        <f>C138/C12</f>
        <v>#DIV/0!</v>
      </c>
      <c r="E138" s="21"/>
      <c r="F138" s="191" t="e">
        <f>E138/E12</f>
        <v>#DIV/0!</v>
      </c>
      <c r="G138" s="21"/>
      <c r="H138" s="191" t="e">
        <f>G138/G12</f>
        <v>#DIV/0!</v>
      </c>
      <c r="I138" s="21"/>
      <c r="J138" s="191" t="e">
        <f>I138/I12</f>
        <v>#DIV/0!</v>
      </c>
      <c r="K138" s="21"/>
      <c r="L138" s="191" t="e">
        <f>K138/K12</f>
        <v>#DIV/0!</v>
      </c>
      <c r="M138" s="21"/>
      <c r="N138" s="28" t="e">
        <f>M138/M12</f>
        <v>#DIV/0!</v>
      </c>
      <c r="O138" s="21"/>
      <c r="P138" s="28" t="e">
        <f>O138/O12</f>
        <v>#DIV/0!</v>
      </c>
      <c r="Q138" s="21"/>
      <c r="R138" s="28" t="e">
        <f>Q138/Q12</f>
        <v>#DIV/0!</v>
      </c>
      <c r="S138" s="21"/>
      <c r="T138" s="191" t="e">
        <f>S138/S12</f>
        <v>#DIV/0!</v>
      </c>
      <c r="U138" s="21"/>
      <c r="V138" s="191" t="e">
        <f>U138/U12</f>
        <v>#DIV/0!</v>
      </c>
      <c r="W138" s="21"/>
      <c r="X138" s="191" t="e">
        <f>W138/W12</f>
        <v>#DIV/0!</v>
      </c>
      <c r="Y138" s="21"/>
      <c r="Z138" s="191" t="e">
        <f>Y138/Y12</f>
        <v>#DIV/0!</v>
      </c>
      <c r="AA138" s="59">
        <f t="shared" si="44"/>
        <v>0</v>
      </c>
      <c r="AB138" s="240" t="e">
        <f>AA138/AA12</f>
        <v>#DIV/0!</v>
      </c>
      <c r="AC138" s="160">
        <f t="shared" si="20"/>
        <v>0</v>
      </c>
      <c r="AD138" s="240" t="e">
        <f>AC138/AC12</f>
        <v>#DIV/0!</v>
      </c>
      <c r="AE138" s="44">
        <f t="shared" si="21"/>
        <v>0</v>
      </c>
      <c r="AF138" s="21">
        <f t="shared" si="22"/>
        <v>0</v>
      </c>
    </row>
    <row r="139" spans="1:32" s="1" customFormat="1">
      <c r="A139" s="2">
        <v>6504</v>
      </c>
      <c r="B139" s="92" t="s">
        <v>119</v>
      </c>
      <c r="C139" s="43"/>
      <c r="D139" s="191" t="e">
        <f>C139/C12</f>
        <v>#DIV/0!</v>
      </c>
      <c r="E139" s="43"/>
      <c r="F139" s="191" t="e">
        <f>E139/E12</f>
        <v>#DIV/0!</v>
      </c>
      <c r="G139" s="43"/>
      <c r="H139" s="191" t="e">
        <f>G139/G12</f>
        <v>#DIV/0!</v>
      </c>
      <c r="I139" s="43"/>
      <c r="J139" s="191" t="e">
        <f>I139/I12</f>
        <v>#DIV/0!</v>
      </c>
      <c r="K139" s="43"/>
      <c r="L139" s="191" t="e">
        <f>K139/K12</f>
        <v>#DIV/0!</v>
      </c>
      <c r="M139" s="43"/>
      <c r="N139" s="191" t="e">
        <f>M139/M12</f>
        <v>#DIV/0!</v>
      </c>
      <c r="O139" s="43"/>
      <c r="P139" s="191" t="e">
        <f>O139/O12</f>
        <v>#DIV/0!</v>
      </c>
      <c r="Q139" s="43"/>
      <c r="R139" s="191" t="e">
        <f>Q139/Q12</f>
        <v>#DIV/0!</v>
      </c>
      <c r="S139" s="43"/>
      <c r="T139" s="191" t="e">
        <f>S139/S12</f>
        <v>#DIV/0!</v>
      </c>
      <c r="U139" s="43"/>
      <c r="V139" s="191" t="e">
        <f>U139/U12</f>
        <v>#DIV/0!</v>
      </c>
      <c r="W139" s="43"/>
      <c r="X139" s="191" t="e">
        <f>W139/W12</f>
        <v>#DIV/0!</v>
      </c>
      <c r="Y139" s="43"/>
      <c r="Z139" s="191" t="e">
        <f>Y139/Y12</f>
        <v>#DIV/0!</v>
      </c>
      <c r="AA139" s="59">
        <f t="shared" si="44"/>
        <v>0</v>
      </c>
      <c r="AB139" s="191" t="e">
        <f>AA139/AA12</f>
        <v>#DIV/0!</v>
      </c>
      <c r="AC139" s="160">
        <f t="shared" si="20"/>
        <v>0</v>
      </c>
      <c r="AD139" s="191" t="e">
        <f>AC139/AC12</f>
        <v>#DIV/0!</v>
      </c>
      <c r="AE139" s="44">
        <f t="shared" si="21"/>
        <v>0</v>
      </c>
      <c r="AF139" s="21">
        <f t="shared" si="22"/>
        <v>0</v>
      </c>
    </row>
    <row r="140" spans="1:32" s="1" customFormat="1">
      <c r="A140" s="2">
        <v>6505</v>
      </c>
      <c r="B140" s="2" t="s">
        <v>120</v>
      </c>
      <c r="C140" s="43"/>
      <c r="D140" s="191" t="e">
        <f>C140/C12</f>
        <v>#DIV/0!</v>
      </c>
      <c r="E140" s="43"/>
      <c r="F140" s="191" t="e">
        <f>E140/E12</f>
        <v>#DIV/0!</v>
      </c>
      <c r="G140" s="43"/>
      <c r="H140" s="191" t="e">
        <f>G140/G12</f>
        <v>#DIV/0!</v>
      </c>
      <c r="I140" s="43"/>
      <c r="J140" s="191" t="e">
        <f>I140/I12</f>
        <v>#DIV/0!</v>
      </c>
      <c r="K140" s="43"/>
      <c r="L140" s="191" t="e">
        <f>K140/K12</f>
        <v>#DIV/0!</v>
      </c>
      <c r="M140" s="43"/>
      <c r="N140" s="191" t="e">
        <f>M140/M12</f>
        <v>#DIV/0!</v>
      </c>
      <c r="O140" s="43"/>
      <c r="P140" s="191" t="e">
        <f>O140/O12</f>
        <v>#DIV/0!</v>
      </c>
      <c r="Q140" s="43"/>
      <c r="R140" s="191" t="e">
        <f>Q140/Q12</f>
        <v>#DIV/0!</v>
      </c>
      <c r="S140" s="43"/>
      <c r="T140" s="191" t="e">
        <f>S140/S12</f>
        <v>#DIV/0!</v>
      </c>
      <c r="U140" s="43"/>
      <c r="V140" s="191" t="e">
        <f>U140/U12</f>
        <v>#DIV/0!</v>
      </c>
      <c r="W140" s="43"/>
      <c r="X140" s="191" t="e">
        <f>W140/W12</f>
        <v>#DIV/0!</v>
      </c>
      <c r="Y140" s="43"/>
      <c r="Z140" s="191" t="e">
        <f>Y140/Y12</f>
        <v>#DIV/0!</v>
      </c>
      <c r="AA140" s="59">
        <f t="shared" si="44"/>
        <v>0</v>
      </c>
      <c r="AB140" s="191" t="e">
        <f>AA140/AA12</f>
        <v>#DIV/0!</v>
      </c>
      <c r="AC140" s="160">
        <f t="shared" si="20"/>
        <v>0</v>
      </c>
      <c r="AD140" s="191" t="e">
        <f>AC140/AC12</f>
        <v>#DIV/0!</v>
      </c>
      <c r="AE140" s="44">
        <f t="shared" si="21"/>
        <v>0</v>
      </c>
      <c r="AF140" s="21">
        <f t="shared" si="22"/>
        <v>0</v>
      </c>
    </row>
    <row r="141" spans="1:32" s="1" customFormat="1">
      <c r="A141" s="2">
        <v>6506</v>
      </c>
      <c r="B141" s="2" t="s">
        <v>160</v>
      </c>
      <c r="C141" s="21"/>
      <c r="D141" s="241" t="e">
        <f>C141/C12</f>
        <v>#DIV/0!</v>
      </c>
      <c r="E141" s="21"/>
      <c r="F141" s="241" t="e">
        <f>E141/E12</f>
        <v>#DIV/0!</v>
      </c>
      <c r="G141" s="21"/>
      <c r="H141" s="241" t="e">
        <f>G141/G12</f>
        <v>#DIV/0!</v>
      </c>
      <c r="I141" s="21"/>
      <c r="J141" s="241" t="e">
        <f>I141/I12</f>
        <v>#DIV/0!</v>
      </c>
      <c r="K141" s="21"/>
      <c r="L141" s="241" t="e">
        <f>K141/K12</f>
        <v>#DIV/0!</v>
      </c>
      <c r="M141" s="21"/>
      <c r="N141" s="241" t="e">
        <f>M141/M12</f>
        <v>#DIV/0!</v>
      </c>
      <c r="O141" s="21"/>
      <c r="P141" s="241" t="e">
        <f>O141/O12</f>
        <v>#DIV/0!</v>
      </c>
      <c r="Q141" s="21"/>
      <c r="R141" s="241" t="e">
        <f>Q141/Q12</f>
        <v>#DIV/0!</v>
      </c>
      <c r="S141" s="21"/>
      <c r="T141" s="241" t="e">
        <f>S141/S12</f>
        <v>#DIV/0!</v>
      </c>
      <c r="U141" s="21"/>
      <c r="V141" s="241" t="e">
        <f>U141/U12</f>
        <v>#DIV/0!</v>
      </c>
      <c r="W141" s="21"/>
      <c r="X141" s="241" t="e">
        <f>W141/W12</f>
        <v>#DIV/0!</v>
      </c>
      <c r="Y141" s="21"/>
      <c r="Z141" s="241" t="e">
        <f>Y141/Y12</f>
        <v>#DIV/0!</v>
      </c>
      <c r="AA141" s="59">
        <f t="shared" si="44"/>
        <v>0</v>
      </c>
      <c r="AB141" s="241" t="e">
        <f>AA141/AA12</f>
        <v>#DIV/0!</v>
      </c>
      <c r="AC141" s="160">
        <f t="shared" si="20"/>
        <v>0</v>
      </c>
      <c r="AD141" s="241" t="e">
        <f>AC141/AC12</f>
        <v>#DIV/0!</v>
      </c>
      <c r="AE141" s="44">
        <f t="shared" si="21"/>
        <v>0</v>
      </c>
      <c r="AF141" s="21">
        <f t="shared" si="22"/>
        <v>0</v>
      </c>
    </row>
    <row r="142" spans="1:32" s="1" customFormat="1">
      <c r="A142" s="82">
        <v>6604</v>
      </c>
      <c r="B142" s="2" t="s">
        <v>167</v>
      </c>
      <c r="C142" s="16"/>
      <c r="D142" s="241" t="e">
        <f>C142/C12</f>
        <v>#DIV/0!</v>
      </c>
      <c r="E142" s="16"/>
      <c r="F142" s="241" t="e">
        <f>E142/E12</f>
        <v>#DIV/0!</v>
      </c>
      <c r="G142" s="16"/>
      <c r="H142" s="241" t="e">
        <f>G142/G12</f>
        <v>#DIV/0!</v>
      </c>
      <c r="I142" s="16"/>
      <c r="J142" s="241" t="e">
        <f>I142/I12</f>
        <v>#DIV/0!</v>
      </c>
      <c r="K142" s="16"/>
      <c r="L142" s="241" t="e">
        <f>K142/K12</f>
        <v>#DIV/0!</v>
      </c>
      <c r="M142" s="16"/>
      <c r="N142" s="241" t="e">
        <f>M142/M12</f>
        <v>#DIV/0!</v>
      </c>
      <c r="O142" s="16"/>
      <c r="P142" s="241" t="e">
        <f>O142/O12</f>
        <v>#DIV/0!</v>
      </c>
      <c r="Q142" s="16"/>
      <c r="R142" s="241" t="e">
        <f>Q142/Q12</f>
        <v>#DIV/0!</v>
      </c>
      <c r="S142" s="16"/>
      <c r="T142" s="241" t="e">
        <f>S142/S12</f>
        <v>#DIV/0!</v>
      </c>
      <c r="U142" s="16"/>
      <c r="V142" s="241" t="e">
        <f>U142/U12</f>
        <v>#DIV/0!</v>
      </c>
      <c r="W142" s="16"/>
      <c r="X142" s="241" t="e">
        <f>W142/W12</f>
        <v>#DIV/0!</v>
      </c>
      <c r="Y142" s="16"/>
      <c r="Z142" s="241" t="e">
        <f>Y142/Y12</f>
        <v>#DIV/0!</v>
      </c>
      <c r="AA142" s="59">
        <f t="shared" si="44"/>
        <v>0</v>
      </c>
      <c r="AB142" s="241" t="e">
        <f>AA142/AA12</f>
        <v>#DIV/0!</v>
      </c>
      <c r="AC142" s="160">
        <f t="shared" si="20"/>
        <v>0</v>
      </c>
      <c r="AD142" s="241" t="e">
        <f>AC142/AC12</f>
        <v>#DIV/0!</v>
      </c>
      <c r="AE142" s="44">
        <f t="shared" si="21"/>
        <v>0</v>
      </c>
      <c r="AF142" s="21">
        <f t="shared" si="22"/>
        <v>0</v>
      </c>
    </row>
    <row r="143" spans="1:32" s="1" customFormat="1">
      <c r="A143" s="2"/>
      <c r="B143" s="2"/>
      <c r="C143" s="158"/>
      <c r="D143" s="191" t="e">
        <f>C143/C12</f>
        <v>#DIV/0!</v>
      </c>
      <c r="E143" s="158"/>
      <c r="F143" s="191" t="e">
        <f>E143/E12</f>
        <v>#DIV/0!</v>
      </c>
      <c r="G143" s="158"/>
      <c r="H143" s="191" t="e">
        <f>G143/G12</f>
        <v>#DIV/0!</v>
      </c>
      <c r="I143" s="158"/>
      <c r="J143" s="191" t="e">
        <f>I143/I12</f>
        <v>#DIV/0!</v>
      </c>
      <c r="K143" s="158"/>
      <c r="L143" s="191" t="e">
        <f>K143/K12</f>
        <v>#DIV/0!</v>
      </c>
      <c r="M143" s="158"/>
      <c r="N143" s="191" t="e">
        <f>M143/M12</f>
        <v>#DIV/0!</v>
      </c>
      <c r="O143" s="158"/>
      <c r="P143" s="191" t="e">
        <f>O143/O12</f>
        <v>#DIV/0!</v>
      </c>
      <c r="Q143" s="158"/>
      <c r="R143" s="191" t="e">
        <f>Q143/Q12</f>
        <v>#DIV/0!</v>
      </c>
      <c r="S143" s="158"/>
      <c r="T143" s="191" t="e">
        <f>S143/S12</f>
        <v>#DIV/0!</v>
      </c>
      <c r="U143" s="158"/>
      <c r="V143" s="191" t="e">
        <f>U143/U12</f>
        <v>#DIV/0!</v>
      </c>
      <c r="W143" s="158"/>
      <c r="X143" s="191" t="e">
        <f>W143/W12</f>
        <v>#DIV/0!</v>
      </c>
      <c r="Y143" s="158"/>
      <c r="Z143" s="191" t="e">
        <f>Y143/Y12</f>
        <v>#DIV/0!</v>
      </c>
      <c r="AA143" s="59">
        <f t="shared" si="44"/>
        <v>0</v>
      </c>
      <c r="AB143" s="191" t="e">
        <f>AA143/AA12</f>
        <v>#DIV/0!</v>
      </c>
      <c r="AC143" s="160">
        <f t="shared" si="20"/>
        <v>0</v>
      </c>
      <c r="AD143" s="191" t="e">
        <f>AC143/AC12</f>
        <v>#DIV/0!</v>
      </c>
      <c r="AE143" s="44">
        <f t="shared" si="21"/>
        <v>0</v>
      </c>
      <c r="AF143" s="21">
        <f t="shared" si="22"/>
        <v>0</v>
      </c>
    </row>
    <row r="144" spans="1:32" s="1" customFormat="1" ht="15" customHeight="1">
      <c r="A144" s="26">
        <v>6798</v>
      </c>
      <c r="B144" s="26" t="s">
        <v>147</v>
      </c>
      <c r="C144" s="171">
        <f>SUM(C136:C143)</f>
        <v>0</v>
      </c>
      <c r="D144" s="242" t="e">
        <f>C144/C12</f>
        <v>#DIV/0!</v>
      </c>
      <c r="E144" s="171">
        <f>SUM(E136:E143)</f>
        <v>0</v>
      </c>
      <c r="F144" s="242" t="e">
        <f>E144/E12</f>
        <v>#DIV/0!</v>
      </c>
      <c r="G144" s="171">
        <f>SUM(G136:G143)</f>
        <v>0</v>
      </c>
      <c r="H144" s="242" t="e">
        <f>G144/G12</f>
        <v>#DIV/0!</v>
      </c>
      <c r="I144" s="171">
        <f>SUM(I136:I143)</f>
        <v>0</v>
      </c>
      <c r="J144" s="242" t="e">
        <f>I144/I12</f>
        <v>#DIV/0!</v>
      </c>
      <c r="K144" s="171">
        <f>SUM(K136:K143)</f>
        <v>0</v>
      </c>
      <c r="L144" s="242" t="e">
        <f>K144/K12</f>
        <v>#DIV/0!</v>
      </c>
      <c r="M144" s="171">
        <f>SUM(M136:M143)</f>
        <v>0</v>
      </c>
      <c r="N144" s="242" t="e">
        <f>M144/M12</f>
        <v>#DIV/0!</v>
      </c>
      <c r="O144" s="171">
        <f>SUM(O136:O143)</f>
        <v>0</v>
      </c>
      <c r="P144" s="242" t="e">
        <f>O144/O12</f>
        <v>#DIV/0!</v>
      </c>
      <c r="Q144" s="171">
        <f>SUM(Q136:Q143)</f>
        <v>0</v>
      </c>
      <c r="R144" s="242" t="e">
        <f>Q144/Q12</f>
        <v>#DIV/0!</v>
      </c>
      <c r="S144" s="171">
        <f>SUM(S136:S143)</f>
        <v>0</v>
      </c>
      <c r="T144" s="242" t="e">
        <f t="shared" ref="T144" si="45">S144/S$12</f>
        <v>#DIV/0!</v>
      </c>
      <c r="U144" s="171">
        <f>SUM(U136:U143)</f>
        <v>0</v>
      </c>
      <c r="V144" s="242" t="e">
        <f>U144/U12</f>
        <v>#DIV/0!</v>
      </c>
      <c r="W144" s="171">
        <f>SUM(W136:W143)</f>
        <v>0</v>
      </c>
      <c r="X144" s="242" t="e">
        <f>W144/W12</f>
        <v>#DIV/0!</v>
      </c>
      <c r="Y144" s="171">
        <f>SUM(Y136:Y143)</f>
        <v>0</v>
      </c>
      <c r="Z144" s="242" t="e">
        <f t="shared" ref="Z144" si="46">Y144/Y$12</f>
        <v>#DIV/0!</v>
      </c>
      <c r="AA144" s="63">
        <f>SUM(AA136:AA143)</f>
        <v>0</v>
      </c>
      <c r="AB144" s="243" t="e">
        <f t="shared" ref="AB144" si="47">AA144/AA$12</f>
        <v>#DIV/0!</v>
      </c>
      <c r="AC144" s="244">
        <f t="shared" ref="AC144:AC152" si="48">AA144/12</f>
        <v>0</v>
      </c>
      <c r="AD144" s="245" t="e">
        <f t="shared" ref="AD144" si="49">AC144/AC$12</f>
        <v>#DIV/0!</v>
      </c>
      <c r="AE144" s="44">
        <f t="shared" si="21"/>
        <v>0</v>
      </c>
      <c r="AF144" s="21">
        <f t="shared" si="22"/>
        <v>0</v>
      </c>
    </row>
    <row r="145" spans="1:32" s="1" customFormat="1">
      <c r="A145" s="246">
        <v>6799</v>
      </c>
      <c r="B145" s="26" t="s">
        <v>117</v>
      </c>
      <c r="C145" s="210">
        <f>C41+C76+C93+C115+C129+C144+C133</f>
        <v>0</v>
      </c>
      <c r="D145" s="247" t="e">
        <f>C145/C12</f>
        <v>#DIV/0!</v>
      </c>
      <c r="E145" s="210">
        <f>E41+E76+E93+E115+E129+E144+E133</f>
        <v>0</v>
      </c>
      <c r="F145" s="247" t="e">
        <f>E145/E12</f>
        <v>#DIV/0!</v>
      </c>
      <c r="G145" s="210">
        <f>G41+G76+G93+G115+G129+G144+G133</f>
        <v>0</v>
      </c>
      <c r="H145" s="247" t="e">
        <f>G145/G12</f>
        <v>#DIV/0!</v>
      </c>
      <c r="I145" s="210">
        <f>I41+I76+I93+I115+I129+I144+I133</f>
        <v>0</v>
      </c>
      <c r="J145" s="247" t="e">
        <f>I145/I12</f>
        <v>#DIV/0!</v>
      </c>
      <c r="K145" s="210">
        <f>K41+K76+K93+K115+K129+K144+K133</f>
        <v>0</v>
      </c>
      <c r="L145" s="247" t="e">
        <f>K145/K12</f>
        <v>#DIV/0!</v>
      </c>
      <c r="M145" s="210">
        <f>M41+M76+M93+M115+M129+M144+M133</f>
        <v>0</v>
      </c>
      <c r="N145" s="247" t="e">
        <f>M145/M12</f>
        <v>#DIV/0!</v>
      </c>
      <c r="O145" s="210">
        <f>O41+O76+O93+O115+O129+O144+O133</f>
        <v>0</v>
      </c>
      <c r="P145" s="247" t="e">
        <f>O145/O12</f>
        <v>#DIV/0!</v>
      </c>
      <c r="Q145" s="210">
        <f>Q41+Q76+Q93+Q115+Q129+Q144+Q133</f>
        <v>0</v>
      </c>
      <c r="R145" s="247" t="e">
        <f>Q145/Q12</f>
        <v>#DIV/0!</v>
      </c>
      <c r="S145" s="210">
        <f>S41+S76+S93+S115+S129+S144+S133</f>
        <v>0</v>
      </c>
      <c r="T145" s="247" t="e">
        <f>S145/S12</f>
        <v>#DIV/0!</v>
      </c>
      <c r="U145" s="210">
        <f>U41+U76+U93+U115+U129+U144+U133</f>
        <v>0</v>
      </c>
      <c r="V145" s="247" t="e">
        <f>U145/U12</f>
        <v>#DIV/0!</v>
      </c>
      <c r="W145" s="210">
        <f>W41+W76+W93+W115+W129+W144+W133</f>
        <v>0</v>
      </c>
      <c r="X145" s="247" t="e">
        <f>W145/W12</f>
        <v>#DIV/0!</v>
      </c>
      <c r="Y145" s="210">
        <f>Y41+Y76+Y93+Y115+Y129+Y144+Y133</f>
        <v>0</v>
      </c>
      <c r="Z145" s="247" t="e">
        <f>Y145/Y12</f>
        <v>#DIV/0!</v>
      </c>
      <c r="AA145" s="234">
        <f>AA41+AA76+AA93+AA115+AA129+AA144+AA133</f>
        <v>0</v>
      </c>
      <c r="AB145" s="247" t="e">
        <f>AA145/AA12</f>
        <v>#DIV/0!</v>
      </c>
      <c r="AC145" s="234">
        <f t="shared" si="48"/>
        <v>0</v>
      </c>
      <c r="AD145" s="247" t="e">
        <f>AC145/AC12</f>
        <v>#DIV/0!</v>
      </c>
      <c r="AE145" s="44">
        <f t="shared" si="21"/>
        <v>0</v>
      </c>
      <c r="AF145" s="21">
        <f t="shared" si="22"/>
        <v>0</v>
      </c>
    </row>
    <row r="146" spans="1:32" s="1" customFormat="1" ht="15.75" thickBot="1">
      <c r="A146" s="8">
        <v>6999</v>
      </c>
      <c r="B146" s="8" t="s">
        <v>123</v>
      </c>
      <c r="C146" s="181">
        <f>C135-C144</f>
        <v>0</v>
      </c>
      <c r="D146" s="131" t="e">
        <f>C146/C12</f>
        <v>#DIV/0!</v>
      </c>
      <c r="E146" s="181">
        <f>E135-E144</f>
        <v>0</v>
      </c>
      <c r="F146" s="131" t="e">
        <f>E146/E12</f>
        <v>#DIV/0!</v>
      </c>
      <c r="G146" s="181">
        <f>G135-G144</f>
        <v>0</v>
      </c>
      <c r="H146" s="131" t="e">
        <f>G146/G12</f>
        <v>#DIV/0!</v>
      </c>
      <c r="I146" s="181">
        <f>I135-I144</f>
        <v>0</v>
      </c>
      <c r="J146" s="131" t="e">
        <f>I146/I12</f>
        <v>#DIV/0!</v>
      </c>
      <c r="K146" s="181">
        <f>K135-K144</f>
        <v>0</v>
      </c>
      <c r="L146" s="131" t="e">
        <f>K146/K12</f>
        <v>#DIV/0!</v>
      </c>
      <c r="M146" s="181">
        <f>M135-M144</f>
        <v>0</v>
      </c>
      <c r="N146" s="131" t="e">
        <f>M146/M12</f>
        <v>#DIV/0!</v>
      </c>
      <c r="O146" s="181">
        <f>O135-O144</f>
        <v>0</v>
      </c>
      <c r="P146" s="131" t="e">
        <f>O146/O12</f>
        <v>#DIV/0!</v>
      </c>
      <c r="Q146" s="181">
        <f>Q135-Q144</f>
        <v>0</v>
      </c>
      <c r="R146" s="131" t="e">
        <f>Q146/Q12</f>
        <v>#DIV/0!</v>
      </c>
      <c r="S146" s="181">
        <f>S135-S144</f>
        <v>0</v>
      </c>
      <c r="T146" s="131" t="e">
        <f>S146/S12</f>
        <v>#DIV/0!</v>
      </c>
      <c r="U146" s="181">
        <f>U135-U144</f>
        <v>0</v>
      </c>
      <c r="V146" s="131" t="e">
        <f>U146/U12</f>
        <v>#DIV/0!</v>
      </c>
      <c r="W146" s="181">
        <f>W135-W144</f>
        <v>0</v>
      </c>
      <c r="X146" s="131" t="e">
        <f>W146/W12</f>
        <v>#DIV/0!</v>
      </c>
      <c r="Y146" s="181">
        <f>Y135-Y144</f>
        <v>0</v>
      </c>
      <c r="Z146" s="131" t="e">
        <f>Y146/Y12</f>
        <v>#DIV/0!</v>
      </c>
      <c r="AA146" s="249">
        <f>AA135-AA144</f>
        <v>0</v>
      </c>
      <c r="AB146" s="131" t="e">
        <f>AA146/AA12</f>
        <v>#DIV/0!</v>
      </c>
      <c r="AC146" s="250">
        <f t="shared" si="48"/>
        <v>0</v>
      </c>
      <c r="AD146" s="131" t="e">
        <f>AC146/AC12</f>
        <v>#DIV/0!</v>
      </c>
      <c r="AE146" s="44">
        <f t="shared" si="21"/>
        <v>0</v>
      </c>
      <c r="AF146" s="21">
        <f t="shared" si="22"/>
        <v>0</v>
      </c>
    </row>
    <row r="147" spans="1:32" s="1" customFormat="1" ht="15.75" thickTop="1">
      <c r="C147" s="43"/>
      <c r="D147" s="251"/>
      <c r="E147" s="43"/>
      <c r="F147" s="251"/>
      <c r="G147" s="43"/>
      <c r="H147" s="251"/>
      <c r="I147" s="43"/>
      <c r="J147" s="251"/>
      <c r="K147" s="43"/>
      <c r="L147" s="251"/>
      <c r="M147" s="43"/>
      <c r="N147" s="251"/>
      <c r="O147" s="43"/>
      <c r="P147" s="251"/>
      <c r="Q147" s="43"/>
      <c r="R147" s="251"/>
      <c r="S147" s="43"/>
      <c r="T147" s="251"/>
      <c r="U147" s="43"/>
      <c r="V147" s="251"/>
      <c r="W147" s="43"/>
      <c r="X147" s="251"/>
      <c r="Y147" s="43"/>
      <c r="Z147" s="251"/>
      <c r="AA147" s="234"/>
      <c r="AB147" s="251"/>
      <c r="AC147" s="252">
        <f t="shared" si="48"/>
        <v>0</v>
      </c>
      <c r="AD147" s="251"/>
      <c r="AE147" s="44">
        <f t="shared" si="21"/>
        <v>0</v>
      </c>
      <c r="AF147" s="21">
        <f t="shared" si="22"/>
        <v>0</v>
      </c>
    </row>
    <row r="148" spans="1:32" s="1" customFormat="1" ht="15.75" thickBot="1">
      <c r="A148" s="90"/>
      <c r="B148" s="8" t="s">
        <v>146</v>
      </c>
      <c r="C148" s="97"/>
      <c r="D148" s="253" t="e">
        <f>C148/C12</f>
        <v>#DIV/0!</v>
      </c>
      <c r="E148" s="97"/>
      <c r="F148" s="253" t="e">
        <f>E148/E12</f>
        <v>#DIV/0!</v>
      </c>
      <c r="G148" s="97"/>
      <c r="H148" s="253" t="e">
        <f>G148/G12</f>
        <v>#DIV/0!</v>
      </c>
      <c r="I148" s="97"/>
      <c r="J148" s="253" t="e">
        <f>I148/I12</f>
        <v>#DIV/0!</v>
      </c>
      <c r="K148" s="97"/>
      <c r="L148" s="253" t="e">
        <f>K148/K12</f>
        <v>#DIV/0!</v>
      </c>
      <c r="M148" s="97"/>
      <c r="N148" s="253" t="e">
        <f>M148/M12</f>
        <v>#DIV/0!</v>
      </c>
      <c r="O148" s="97"/>
      <c r="P148" s="253" t="e">
        <f>O148/O12</f>
        <v>#DIV/0!</v>
      </c>
      <c r="Q148" s="97"/>
      <c r="R148" s="253" t="e">
        <f>Q148/Q12</f>
        <v>#DIV/0!</v>
      </c>
      <c r="S148" s="97"/>
      <c r="T148" s="253" t="e">
        <f>S148/S12</f>
        <v>#DIV/0!</v>
      </c>
      <c r="U148" s="97"/>
      <c r="V148" s="253" t="e">
        <f>U148/U12</f>
        <v>#DIV/0!</v>
      </c>
      <c r="W148" s="97"/>
      <c r="X148" s="253" t="e">
        <f>W148/W12</f>
        <v>#DIV/0!</v>
      </c>
      <c r="Y148" s="97"/>
      <c r="Z148" s="253" t="e">
        <f>Y148/Y12</f>
        <v>#DIV/0!</v>
      </c>
      <c r="AA148" s="254">
        <f>C148+E148+G148+I148+K148+M148+O148+Q148+S148+U148+W148+Y148</f>
        <v>0</v>
      </c>
      <c r="AB148" s="253" t="e">
        <f>AA148/AA12</f>
        <v>#DIV/0!</v>
      </c>
      <c r="AC148" s="255">
        <f t="shared" si="48"/>
        <v>0</v>
      </c>
      <c r="AD148" s="253" t="e">
        <f>AC148/AC12</f>
        <v>#DIV/0!</v>
      </c>
      <c r="AE148" s="44">
        <f t="shared" si="21"/>
        <v>0</v>
      </c>
      <c r="AF148" s="21">
        <f t="shared" si="22"/>
        <v>0</v>
      </c>
    </row>
    <row r="149" spans="1:32" s="1" customFormat="1" ht="15.75" thickTop="1">
      <c r="B149" s="46"/>
      <c r="C149" s="21"/>
      <c r="D149" s="241"/>
      <c r="E149" s="21"/>
      <c r="F149" s="241"/>
      <c r="G149" s="21"/>
      <c r="H149" s="241"/>
      <c r="I149" s="21"/>
      <c r="J149" s="241"/>
      <c r="K149" s="21"/>
      <c r="L149" s="241"/>
      <c r="M149" s="21"/>
      <c r="N149" s="241"/>
      <c r="O149" s="21"/>
      <c r="P149" s="241"/>
      <c r="Q149" s="21"/>
      <c r="R149" s="241"/>
      <c r="S149" s="21"/>
      <c r="T149" s="241"/>
      <c r="U149" s="21"/>
      <c r="V149" s="241"/>
      <c r="W149" s="21"/>
      <c r="X149" s="241"/>
      <c r="Y149" s="21"/>
      <c r="Z149" s="241"/>
      <c r="AA149" s="58"/>
      <c r="AB149" s="241"/>
      <c r="AC149" s="146">
        <f t="shared" si="48"/>
        <v>0</v>
      </c>
      <c r="AD149" s="241"/>
      <c r="AE149" s="44">
        <f t="shared" si="21"/>
        <v>0</v>
      </c>
      <c r="AF149" s="21">
        <f t="shared" si="22"/>
        <v>0</v>
      </c>
    </row>
    <row r="150" spans="1:32" s="1" customFormat="1" ht="15.75" thickBot="1">
      <c r="A150" s="130"/>
      <c r="B150" s="129" t="s">
        <v>161</v>
      </c>
      <c r="C150" s="130"/>
      <c r="D150" s="256"/>
      <c r="E150" s="130"/>
      <c r="F150" s="258"/>
      <c r="G150" s="130"/>
      <c r="H150" s="258"/>
      <c r="I150" s="130"/>
      <c r="J150" s="258"/>
      <c r="K150" s="130"/>
      <c r="L150" s="258"/>
      <c r="M150" s="130"/>
      <c r="N150" s="258"/>
      <c r="O150" s="130"/>
      <c r="P150" s="258"/>
      <c r="Q150" s="130"/>
      <c r="R150" s="258"/>
      <c r="S150" s="130"/>
      <c r="T150" s="258"/>
      <c r="U150" s="130"/>
      <c r="V150" s="258"/>
      <c r="W150" s="130"/>
      <c r="X150" s="258"/>
      <c r="Y150" s="130"/>
      <c r="Z150" s="258"/>
      <c r="AA150" s="257">
        <f>C150+E150+G150+I150+K150+M150+O150+Q150+S150+U150+W150+Y150</f>
        <v>0</v>
      </c>
      <c r="AB150" s="258"/>
      <c r="AC150" s="257">
        <f t="shared" si="48"/>
        <v>0</v>
      </c>
      <c r="AD150" s="258"/>
      <c r="AE150" s="44">
        <f t="shared" ref="AE150:AE152" si="50">C150+E150+G150+I150+K150+M150+O150+Q150+S150+U150+W150+Y150</f>
        <v>0</v>
      </c>
      <c r="AF150" s="21">
        <f t="shared" ref="AF150:AF152" si="51">AA150-AE150</f>
        <v>0</v>
      </c>
    </row>
    <row r="151" spans="1:32" s="1" customFormat="1" ht="15.75" thickTop="1">
      <c r="B151" s="46"/>
      <c r="C151" s="21"/>
      <c r="D151" s="241"/>
      <c r="E151" s="21"/>
      <c r="F151" s="241"/>
      <c r="G151" s="21"/>
      <c r="H151" s="241"/>
      <c r="I151" s="21"/>
      <c r="J151" s="241"/>
      <c r="K151" s="21"/>
      <c r="L151" s="241"/>
      <c r="M151" s="21"/>
      <c r="N151" s="241"/>
      <c r="O151" s="21"/>
      <c r="P151" s="241"/>
      <c r="Q151" s="21"/>
      <c r="R151" s="241"/>
      <c r="S151" s="21"/>
      <c r="T151" s="241"/>
      <c r="U151" s="21"/>
      <c r="V151" s="241"/>
      <c r="W151" s="21"/>
      <c r="X151" s="241"/>
      <c r="Y151" s="21"/>
      <c r="Z151" s="241"/>
      <c r="AA151" s="58"/>
      <c r="AB151" s="241"/>
      <c r="AC151" s="146">
        <f t="shared" si="48"/>
        <v>0</v>
      </c>
      <c r="AD151" s="241"/>
      <c r="AE151" s="44">
        <f t="shared" si="50"/>
        <v>0</v>
      </c>
      <c r="AF151" s="21">
        <f t="shared" si="51"/>
        <v>0</v>
      </c>
    </row>
    <row r="152" spans="1:32" s="1" customFormat="1" ht="15.75" thickBot="1">
      <c r="A152" s="90"/>
      <c r="B152" s="93" t="s">
        <v>148</v>
      </c>
      <c r="C152" s="97">
        <f>C146-C148-C150</f>
        <v>0</v>
      </c>
      <c r="D152" s="253" t="e">
        <f>C152/C12</f>
        <v>#DIV/0!</v>
      </c>
      <c r="E152" s="97">
        <f>E146-E148-E150</f>
        <v>0</v>
      </c>
      <c r="F152" s="253" t="e">
        <f>E152/E12</f>
        <v>#DIV/0!</v>
      </c>
      <c r="G152" s="97">
        <f>G146-G148-G150</f>
        <v>0</v>
      </c>
      <c r="H152" s="253" t="e">
        <f>G152/G12</f>
        <v>#DIV/0!</v>
      </c>
      <c r="I152" s="97">
        <f>I146-I148-I150</f>
        <v>0</v>
      </c>
      <c r="J152" s="253" t="e">
        <f>I152/I12</f>
        <v>#DIV/0!</v>
      </c>
      <c r="K152" s="97">
        <f>K146-K148-K150</f>
        <v>0</v>
      </c>
      <c r="L152" s="253" t="e">
        <f>K152/K12</f>
        <v>#DIV/0!</v>
      </c>
      <c r="M152" s="97">
        <f>M146-M148-M150</f>
        <v>0</v>
      </c>
      <c r="N152" s="253" t="e">
        <f>M152/M12</f>
        <v>#DIV/0!</v>
      </c>
      <c r="O152" s="97">
        <f>O146-O148-O150</f>
        <v>0</v>
      </c>
      <c r="P152" s="253" t="e">
        <f>O152/O12</f>
        <v>#DIV/0!</v>
      </c>
      <c r="Q152" s="97">
        <f>Q146-Q148-Q150</f>
        <v>0</v>
      </c>
      <c r="R152" s="253" t="e">
        <f>Q152/Q12</f>
        <v>#DIV/0!</v>
      </c>
      <c r="S152" s="97">
        <f>S146-S148-S150</f>
        <v>0</v>
      </c>
      <c r="T152" s="253" t="e">
        <f>S152/S12</f>
        <v>#DIV/0!</v>
      </c>
      <c r="U152" s="97">
        <f>U146-U148-U150</f>
        <v>0</v>
      </c>
      <c r="V152" s="253" t="e">
        <f>U152/U12</f>
        <v>#DIV/0!</v>
      </c>
      <c r="W152" s="97">
        <f>W146-W148-W150</f>
        <v>0</v>
      </c>
      <c r="X152" s="253" t="e">
        <f>W152/W12</f>
        <v>#DIV/0!</v>
      </c>
      <c r="Y152" s="97">
        <f>Y146-Y148-Y150</f>
        <v>0</v>
      </c>
      <c r="Z152" s="253" t="e">
        <f>Y152/Y12</f>
        <v>#DIV/0!</v>
      </c>
      <c r="AA152" s="259">
        <f>AA146-AA148-AA150</f>
        <v>0</v>
      </c>
      <c r="AB152" s="253" t="e">
        <f>AA152/AA12</f>
        <v>#DIV/0!</v>
      </c>
      <c r="AC152" s="260">
        <f t="shared" si="48"/>
        <v>0</v>
      </c>
      <c r="AD152" s="253" t="e">
        <f>AC152/AC12</f>
        <v>#DIV/0!</v>
      </c>
      <c r="AE152" s="44">
        <f t="shared" si="50"/>
        <v>0</v>
      </c>
      <c r="AF152" s="21">
        <f t="shared" si="51"/>
        <v>0</v>
      </c>
    </row>
    <row r="153" spans="1:32" s="1" customFormat="1" ht="15.75" thickTop="1">
      <c r="C153" s="44">
        <v>248533.6</v>
      </c>
      <c r="D153" s="14"/>
      <c r="E153" s="44">
        <v>178657.73</v>
      </c>
      <c r="F153" s="14"/>
      <c r="G153" s="44">
        <v>156051.10999999999</v>
      </c>
      <c r="H153" s="14"/>
      <c r="I153" s="306">
        <v>1005176.54</v>
      </c>
      <c r="J153" s="14"/>
      <c r="K153" s="21">
        <v>890452.18</v>
      </c>
      <c r="L153" s="14"/>
      <c r="M153" s="44">
        <v>750595.13</v>
      </c>
      <c r="N153" s="14"/>
      <c r="O153" s="21">
        <v>1015347.86</v>
      </c>
      <c r="P153" s="261"/>
      <c r="Q153" s="21">
        <v>-329628.11</v>
      </c>
      <c r="R153" s="261"/>
      <c r="S153" s="21"/>
      <c r="T153" s="261"/>
      <c r="U153" s="44"/>
      <c r="V153" s="261"/>
      <c r="W153" s="44"/>
      <c r="X153" s="261"/>
      <c r="Y153" s="44"/>
      <c r="Z153" s="261"/>
      <c r="AA153" s="58"/>
      <c r="AB153" s="145"/>
      <c r="AC153" s="146"/>
      <c r="AD153" s="147"/>
      <c r="AF153" s="21"/>
    </row>
    <row r="154" spans="1:32" s="1" customFormat="1">
      <c r="C154" s="44">
        <f>C152</f>
        <v>0</v>
      </c>
      <c r="D154" s="14"/>
      <c r="E154" s="44">
        <f>C154+E152</f>
        <v>0</v>
      </c>
      <c r="F154" s="14"/>
      <c r="G154" s="44">
        <f>E154+G152</f>
        <v>0</v>
      </c>
      <c r="H154" s="14"/>
      <c r="I154" s="44">
        <f>G154+I152</f>
        <v>0</v>
      </c>
      <c r="J154" s="14"/>
      <c r="K154" s="44">
        <f>I154+K152</f>
        <v>0</v>
      </c>
      <c r="L154" s="14"/>
      <c r="M154" s="44">
        <f>K154+M152</f>
        <v>0</v>
      </c>
      <c r="N154" s="14"/>
      <c r="O154" s="44">
        <f>M154+O152</f>
        <v>0</v>
      </c>
      <c r="P154" s="261"/>
      <c r="Q154" s="44">
        <f>O154+Q152</f>
        <v>0</v>
      </c>
      <c r="R154" s="261"/>
      <c r="S154" s="44">
        <f>Q154+S152</f>
        <v>0</v>
      </c>
      <c r="T154" s="261"/>
      <c r="U154" s="44">
        <f>S154+U152</f>
        <v>0</v>
      </c>
      <c r="V154" s="261"/>
      <c r="W154" s="44">
        <f>U154+W152</f>
        <v>0</v>
      </c>
      <c r="X154" s="261"/>
      <c r="Y154" s="44">
        <f>W154+Y152</f>
        <v>0</v>
      </c>
      <c r="Z154" s="261"/>
      <c r="AA154" s="287">
        <f>AA145/50%</f>
        <v>0</v>
      </c>
      <c r="AB154" s="145"/>
      <c r="AC154" s="146"/>
      <c r="AD154" s="147"/>
      <c r="AF154" s="21"/>
    </row>
    <row r="155" spans="1:32" s="1" customFormat="1">
      <c r="C155" s="44"/>
      <c r="D155" s="14"/>
      <c r="E155" s="44"/>
      <c r="F155" s="14"/>
      <c r="G155" s="124">
        <v>-2084650.23</v>
      </c>
      <c r="H155" s="14"/>
      <c r="I155" s="44"/>
      <c r="J155" s="14"/>
      <c r="K155" s="21"/>
      <c r="L155" s="14"/>
      <c r="M155" s="44"/>
      <c r="N155" s="14"/>
      <c r="O155" s="21"/>
      <c r="P155" s="261"/>
      <c r="Q155" s="21"/>
      <c r="R155" s="261"/>
      <c r="S155" s="21"/>
      <c r="T155" s="261"/>
      <c r="U155" s="44"/>
      <c r="V155" s="261"/>
      <c r="W155" s="44"/>
      <c r="X155" s="261"/>
      <c r="Y155" s="44"/>
      <c r="Z155" s="261"/>
      <c r="AA155" s="5"/>
      <c r="AB155" s="144"/>
      <c r="AC155" s="5"/>
      <c r="AD155" s="144"/>
      <c r="AF155" s="21"/>
    </row>
    <row r="156" spans="1:32">
      <c r="I156" s="100">
        <v>-2972462.2</v>
      </c>
      <c r="M156" s="100"/>
      <c r="O156" s="20">
        <f>O145-O142</f>
        <v>0</v>
      </c>
      <c r="AA156" s="20"/>
    </row>
    <row r="157" spans="1:32">
      <c r="M157" s="100"/>
      <c r="O157" s="20">
        <f>O152+O142</f>
        <v>0</v>
      </c>
      <c r="S157" s="20">
        <v>12861</v>
      </c>
    </row>
    <row r="158" spans="1:32">
      <c r="M158" s="100"/>
      <c r="AA158" s="122">
        <f>AA16</f>
        <v>0</v>
      </c>
    </row>
    <row r="159" spans="1:32">
      <c r="M159" s="100"/>
      <c r="AA159" s="100"/>
    </row>
    <row r="160" spans="1:32">
      <c r="M160" s="100"/>
    </row>
    <row r="161" spans="13:13">
      <c r="M161" s="100"/>
    </row>
    <row r="162" spans="13:13">
      <c r="M162" s="100"/>
    </row>
    <row r="163" spans="13:13">
      <c r="M163" s="100"/>
    </row>
    <row r="164" spans="13:13">
      <c r="M164" s="100"/>
    </row>
    <row r="165" spans="13:13">
      <c r="M165" s="100"/>
    </row>
    <row r="166" spans="13:13">
      <c r="M166" s="100"/>
    </row>
    <row r="167" spans="13:13">
      <c r="M167" s="100"/>
    </row>
    <row r="168" spans="13:13">
      <c r="M168" s="100"/>
    </row>
    <row r="169" spans="13:13">
      <c r="M169" s="100"/>
    </row>
  </sheetData>
  <mergeCells count="1">
    <mergeCell ref="A1:AD1"/>
  </mergeCells>
  <pageMargins left="0.7" right="0.7" top="0.75" bottom="0.75" header="0.3" footer="0.3"/>
  <pageSetup paperSize="8" scale="55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54"/>
  <sheetViews>
    <sheetView zoomScale="85" zoomScaleNormal="85" workbookViewId="0">
      <pane xSplit="2" ySplit="4" topLeftCell="T5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ColWidth="9.140625" defaultRowHeight="15"/>
  <cols>
    <col min="1" max="1" width="6.42578125" style="84" bestFit="1" customWidth="1"/>
    <col min="2" max="2" width="38.42578125" style="84" bestFit="1" customWidth="1"/>
    <col min="3" max="3" width="13.28515625" style="100" bestFit="1" customWidth="1"/>
    <col min="4" max="4" width="7.140625" style="84" bestFit="1" customWidth="1"/>
    <col min="5" max="5" width="13.28515625" style="100" bestFit="1" customWidth="1"/>
    <col min="6" max="6" width="7.85546875" style="84" bestFit="1" customWidth="1"/>
    <col min="7" max="7" width="13.28515625" style="100" bestFit="1" customWidth="1"/>
    <col min="8" max="8" width="7.85546875" style="84" bestFit="1" customWidth="1"/>
    <col min="9" max="9" width="13.42578125" style="100" bestFit="1" customWidth="1"/>
    <col min="10" max="10" width="7.5703125" style="84" customWidth="1"/>
    <col min="11" max="11" width="13.28515625" style="20" bestFit="1" customWidth="1"/>
    <col min="12" max="12" width="8.28515625" style="84" customWidth="1"/>
    <col min="13" max="13" width="14" style="20" bestFit="1" customWidth="1"/>
    <col min="14" max="14" width="8.140625" style="84" bestFit="1" customWidth="1"/>
    <col min="15" max="15" width="14" style="20" bestFit="1" customWidth="1"/>
    <col min="16" max="16" width="7.85546875" style="278" bestFit="1" customWidth="1"/>
    <col min="17" max="17" width="14" style="20" bestFit="1" customWidth="1"/>
    <col min="18" max="18" width="7.140625" style="278" bestFit="1" customWidth="1"/>
    <col min="19" max="19" width="14" style="20" bestFit="1" customWidth="1"/>
    <col min="20" max="20" width="7.5703125" style="278" customWidth="1"/>
    <col min="21" max="21" width="14" style="100" bestFit="1" customWidth="1"/>
    <col min="22" max="22" width="7.7109375" style="278" bestFit="1" customWidth="1"/>
    <col min="23" max="23" width="14" style="100" bestFit="1" customWidth="1"/>
    <col min="24" max="24" width="7.140625" style="278" bestFit="1" customWidth="1"/>
    <col min="25" max="25" width="14" style="100" bestFit="1" customWidth="1"/>
    <col min="26" max="26" width="7.140625" style="278" bestFit="1" customWidth="1"/>
    <col min="27" max="27" width="14.28515625" style="84" bestFit="1" customWidth="1"/>
    <col min="28" max="28" width="7.85546875" style="278" bestFit="1" customWidth="1"/>
    <col min="29" max="29" width="12" style="84" bestFit="1" customWidth="1"/>
    <col min="30" max="30" width="7.85546875" style="278" bestFit="1" customWidth="1"/>
    <col min="31" max="31" width="14" style="84" hidden="1" customWidth="1"/>
    <col min="32" max="32" width="15.28515625" style="20" hidden="1" customWidth="1"/>
    <col min="33" max="33" width="9.140625" style="84"/>
    <col min="34" max="34" width="13.28515625" style="84" bestFit="1" customWidth="1"/>
    <col min="35" max="16384" width="9.140625" style="84"/>
  </cols>
  <sheetData>
    <row r="1" spans="1:34" s="132" customFormat="1">
      <c r="A1" s="339" t="s">
        <v>168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40"/>
      <c r="AE1" s="1"/>
      <c r="AF1" s="21"/>
      <c r="AG1" s="132" t="s">
        <v>202</v>
      </c>
    </row>
    <row r="2" spans="1:34" s="1" customFormat="1">
      <c r="A2" s="22"/>
      <c r="B2" s="22"/>
      <c r="C2" s="133" t="s">
        <v>64</v>
      </c>
      <c r="D2" s="134"/>
      <c r="E2" s="133" t="s">
        <v>65</v>
      </c>
      <c r="F2" s="134"/>
      <c r="G2" s="133" t="s">
        <v>81</v>
      </c>
      <c r="H2" s="134"/>
      <c r="I2" s="133" t="s">
        <v>82</v>
      </c>
      <c r="J2" s="134"/>
      <c r="K2" s="133" t="s">
        <v>83</v>
      </c>
      <c r="L2" s="134"/>
      <c r="M2" s="133" t="s">
        <v>84</v>
      </c>
      <c r="N2" s="301"/>
      <c r="O2" s="133" t="s">
        <v>85</v>
      </c>
      <c r="P2" s="134"/>
      <c r="Q2" s="133" t="s">
        <v>86</v>
      </c>
      <c r="R2" s="301"/>
      <c r="S2" s="301" t="s">
        <v>87</v>
      </c>
      <c r="T2" s="301"/>
      <c r="U2" s="133" t="s">
        <v>112</v>
      </c>
      <c r="V2" s="134"/>
      <c r="W2" s="133" t="s">
        <v>113</v>
      </c>
      <c r="X2" s="301"/>
      <c r="Y2" s="301" t="s">
        <v>114</v>
      </c>
      <c r="Z2" s="301"/>
      <c r="AA2" s="300" t="s">
        <v>109</v>
      </c>
      <c r="AB2" s="300"/>
      <c r="AC2" s="135" t="s">
        <v>110</v>
      </c>
      <c r="AD2" s="135"/>
      <c r="AE2" s="262"/>
      <c r="AF2" s="263"/>
    </row>
    <row r="3" spans="1:34" s="1" customFormat="1" ht="15.75" thickBot="1">
      <c r="A3" s="27"/>
      <c r="B3" s="136" t="s">
        <v>69</v>
      </c>
      <c r="C3" s="137" t="s">
        <v>95</v>
      </c>
      <c r="D3" s="138" t="s">
        <v>80</v>
      </c>
      <c r="E3" s="137" t="s">
        <v>95</v>
      </c>
      <c r="F3" s="138" t="s">
        <v>80</v>
      </c>
      <c r="G3" s="137" t="s">
        <v>95</v>
      </c>
      <c r="H3" s="138" t="s">
        <v>80</v>
      </c>
      <c r="I3" s="137" t="s">
        <v>95</v>
      </c>
      <c r="J3" s="138" t="s">
        <v>80</v>
      </c>
      <c r="K3" s="137" t="s">
        <v>95</v>
      </c>
      <c r="L3" s="138" t="s">
        <v>80</v>
      </c>
      <c r="M3" s="137" t="s">
        <v>95</v>
      </c>
      <c r="N3" s="138" t="s">
        <v>80</v>
      </c>
      <c r="O3" s="137" t="s">
        <v>95</v>
      </c>
      <c r="P3" s="139" t="s">
        <v>80</v>
      </c>
      <c r="Q3" s="137" t="s">
        <v>95</v>
      </c>
      <c r="R3" s="139" t="s">
        <v>80</v>
      </c>
      <c r="S3" s="137" t="s">
        <v>95</v>
      </c>
      <c r="T3" s="139" t="s">
        <v>80</v>
      </c>
      <c r="U3" s="137" t="s">
        <v>95</v>
      </c>
      <c r="V3" s="139" t="s">
        <v>80</v>
      </c>
      <c r="W3" s="137" t="s">
        <v>95</v>
      </c>
      <c r="X3" s="139" t="s">
        <v>80</v>
      </c>
      <c r="Y3" s="137" t="s">
        <v>95</v>
      </c>
      <c r="Z3" s="139" t="s">
        <v>80</v>
      </c>
      <c r="AA3" s="137" t="s">
        <v>95</v>
      </c>
      <c r="AB3" s="140" t="s">
        <v>80</v>
      </c>
      <c r="AC3" s="137" t="s">
        <v>95</v>
      </c>
      <c r="AD3" s="141" t="s">
        <v>80</v>
      </c>
      <c r="AF3" s="21"/>
    </row>
    <row r="4" spans="1:34" s="1" customFormat="1">
      <c r="B4" s="14"/>
      <c r="C4" s="41"/>
      <c r="D4" s="142"/>
      <c r="E4" s="143"/>
      <c r="F4" s="142"/>
      <c r="G4" s="41"/>
      <c r="H4" s="142"/>
      <c r="I4" s="41"/>
      <c r="J4" s="142"/>
      <c r="K4" s="16"/>
      <c r="L4" s="142"/>
      <c r="M4" s="16"/>
      <c r="N4" s="142"/>
      <c r="O4" s="16"/>
      <c r="P4" s="144"/>
      <c r="Q4" s="16"/>
      <c r="R4" s="144"/>
      <c r="S4" s="16"/>
      <c r="T4" s="144"/>
      <c r="U4" s="41"/>
      <c r="V4" s="144"/>
      <c r="W4" s="41"/>
      <c r="X4" s="144"/>
      <c r="Y4" s="41"/>
      <c r="Z4" s="144"/>
      <c r="AA4" s="58"/>
      <c r="AB4" s="145"/>
      <c r="AC4" s="146"/>
      <c r="AD4" s="147"/>
      <c r="AF4" s="21"/>
    </row>
    <row r="5" spans="1:34" s="1" customFormat="1">
      <c r="A5" s="148">
        <v>5004</v>
      </c>
      <c r="B5" s="149" t="s">
        <v>71</v>
      </c>
      <c r="C5" s="150">
        <v>6478913</v>
      </c>
      <c r="D5" s="151"/>
      <c r="E5" s="152">
        <v>5123948</v>
      </c>
      <c r="F5" s="151"/>
      <c r="G5" s="150">
        <v>4826784</v>
      </c>
      <c r="H5" s="151"/>
      <c r="I5" s="150">
        <v>8987795</v>
      </c>
      <c r="J5" s="151"/>
      <c r="K5" s="153">
        <v>6224719</v>
      </c>
      <c r="L5" s="151"/>
      <c r="M5" s="152">
        <v>3489000</v>
      </c>
      <c r="N5" s="151"/>
      <c r="O5" s="153">
        <v>9842749</v>
      </c>
      <c r="P5" s="151"/>
      <c r="Q5" s="153">
        <v>3815351</v>
      </c>
      <c r="R5" s="151"/>
      <c r="S5" s="153">
        <v>5635584</v>
      </c>
      <c r="T5" s="151"/>
      <c r="U5" s="153">
        <v>5011894.1939662956</v>
      </c>
      <c r="V5" s="151"/>
      <c r="W5" s="153">
        <v>1457118.1945620663</v>
      </c>
      <c r="X5" s="151"/>
      <c r="Y5" s="153">
        <v>3764524.5375287943</v>
      </c>
      <c r="Z5" s="151">
        <v>0</v>
      </c>
      <c r="AA5" s="154">
        <f t="shared" ref="AA5:AA11" si="0">C5+E5+G5+I5+K5+M5+O5+Q5+S5+U5+W5+Y5</f>
        <v>64658379.92605716</v>
      </c>
      <c r="AB5" s="151">
        <v>0</v>
      </c>
      <c r="AC5" s="154">
        <f>AA5/7</f>
        <v>9236911.4180081654</v>
      </c>
      <c r="AD5" s="151">
        <v>0</v>
      </c>
      <c r="AE5" s="44">
        <f>C5+E5+G5+I5+K5+M5+O5+Q5+S5+U5+W5+Y5</f>
        <v>64658379.92605716</v>
      </c>
      <c r="AF5" s="21">
        <f>AA5-AE5</f>
        <v>0</v>
      </c>
    </row>
    <row r="6" spans="1:34" s="1" customFormat="1">
      <c r="A6" s="1">
        <v>5005</v>
      </c>
      <c r="B6" s="14" t="s">
        <v>67</v>
      </c>
      <c r="C6" s="155"/>
      <c r="D6" s="156"/>
      <c r="E6" s="157"/>
      <c r="F6" s="156"/>
      <c r="G6" s="158"/>
      <c r="H6" s="159">
        <f>G6/G$5</f>
        <v>0</v>
      </c>
      <c r="I6" s="158"/>
      <c r="J6" s="159">
        <f>I6/I$5</f>
        <v>0</v>
      </c>
      <c r="K6" s="16"/>
      <c r="L6" s="159">
        <f>K6/K$5</f>
        <v>0</v>
      </c>
      <c r="M6" s="157"/>
      <c r="N6" s="159">
        <f>M6/M$5</f>
        <v>0</v>
      </c>
      <c r="O6" s="19"/>
      <c r="P6" s="159">
        <f>O6/O$5</f>
        <v>0</v>
      </c>
      <c r="Q6" s="19"/>
      <c r="R6" s="159">
        <f>Q6/Q$5</f>
        <v>0</v>
      </c>
      <c r="S6" s="16"/>
      <c r="T6" s="159">
        <f>S6/S$5</f>
        <v>0</v>
      </c>
      <c r="U6" s="155"/>
      <c r="V6" s="159">
        <f>U6/U$5</f>
        <v>0</v>
      </c>
      <c r="W6" s="155"/>
      <c r="X6" s="159">
        <f>W6/W$5</f>
        <v>0</v>
      </c>
      <c r="Y6" s="158"/>
      <c r="Z6" s="159">
        <f>Y6/Y$5</f>
        <v>0</v>
      </c>
      <c r="AA6" s="59">
        <f t="shared" si="0"/>
        <v>0</v>
      </c>
      <c r="AB6" s="159">
        <f>AA6/AA$5</f>
        <v>0</v>
      </c>
      <c r="AC6" s="160">
        <f t="shared" ref="AC6:AC69" si="1">AA6/7</f>
        <v>0</v>
      </c>
      <c r="AD6" s="159">
        <f>AC6/AC$5</f>
        <v>0</v>
      </c>
      <c r="AE6" s="44">
        <f t="shared" ref="AE6:AE69" si="2">C6+E6+G6+I6+K6+M6+O6+Q6+S6+U6+W6+Y6</f>
        <v>0</v>
      </c>
      <c r="AF6" s="21">
        <f t="shared" ref="AF6:AF69" si="3">AA6-AE6</f>
        <v>0</v>
      </c>
    </row>
    <row r="7" spans="1:34" s="1" customFormat="1">
      <c r="A7" s="11">
        <v>5051</v>
      </c>
      <c r="B7" s="161" t="s">
        <v>74</v>
      </c>
      <c r="C7" s="155"/>
      <c r="D7" s="159">
        <f>C7/C$5</f>
        <v>0</v>
      </c>
      <c r="E7" s="162"/>
      <c r="F7" s="159">
        <f>E7/E$5</f>
        <v>0</v>
      </c>
      <c r="G7" s="163"/>
      <c r="H7" s="159">
        <f t="shared" ref="H7:H11" si="4">G7/G$5</f>
        <v>0</v>
      </c>
      <c r="I7" s="163"/>
      <c r="J7" s="159">
        <f t="shared" ref="J7:J11" si="5">I7/I$5</f>
        <v>0</v>
      </c>
      <c r="K7" s="19"/>
      <c r="L7" s="159">
        <f t="shared" ref="L7:L11" si="6">K7/K$5</f>
        <v>0</v>
      </c>
      <c r="M7" s="162"/>
      <c r="N7" s="159">
        <f t="shared" ref="N7:T11" si="7">M7/M$5</f>
        <v>0</v>
      </c>
      <c r="O7" s="19"/>
      <c r="P7" s="159">
        <f t="shared" si="7"/>
        <v>0</v>
      </c>
      <c r="Q7" s="19"/>
      <c r="R7" s="159">
        <f t="shared" si="7"/>
        <v>0</v>
      </c>
      <c r="S7" s="19"/>
      <c r="T7" s="159">
        <f t="shared" si="7"/>
        <v>0</v>
      </c>
      <c r="U7" s="155"/>
      <c r="V7" s="159">
        <f t="shared" ref="V7:V11" si="8">U7/U$5</f>
        <v>0</v>
      </c>
      <c r="W7" s="155"/>
      <c r="X7" s="159">
        <f t="shared" ref="X7:X11" si="9">W7/W$5</f>
        <v>0</v>
      </c>
      <c r="Y7" s="155"/>
      <c r="Z7" s="159">
        <f t="shared" ref="Z7:Z11" si="10">Y7/Y$5</f>
        <v>0</v>
      </c>
      <c r="AA7" s="59">
        <f t="shared" si="0"/>
        <v>0</v>
      </c>
      <c r="AB7" s="159">
        <f t="shared" ref="AB7:AB11" si="11">AA7/AA$5</f>
        <v>0</v>
      </c>
      <c r="AC7" s="160">
        <f t="shared" si="1"/>
        <v>0</v>
      </c>
      <c r="AD7" s="159">
        <f t="shared" ref="AD7:AD11" si="12">AC7/AC$5</f>
        <v>0</v>
      </c>
      <c r="AE7" s="44">
        <f t="shared" si="2"/>
        <v>0</v>
      </c>
      <c r="AF7" s="21">
        <f t="shared" si="3"/>
        <v>0</v>
      </c>
    </row>
    <row r="8" spans="1:34" s="1" customFormat="1">
      <c r="A8" s="1">
        <v>5052</v>
      </c>
      <c r="B8" s="1" t="s">
        <v>90</v>
      </c>
      <c r="C8" s="19"/>
      <c r="D8" s="159">
        <f>C8/C$5</f>
        <v>0</v>
      </c>
      <c r="E8" s="16"/>
      <c r="F8" s="159">
        <f>E8/E$5</f>
        <v>0</v>
      </c>
      <c r="G8" s="16"/>
      <c r="H8" s="159">
        <f t="shared" si="4"/>
        <v>0</v>
      </c>
      <c r="I8" s="16"/>
      <c r="J8" s="159">
        <f t="shared" si="5"/>
        <v>0</v>
      </c>
      <c r="K8" s="16"/>
      <c r="L8" s="159">
        <f t="shared" si="6"/>
        <v>0</v>
      </c>
      <c r="M8" s="16"/>
      <c r="N8" s="159">
        <f t="shared" si="7"/>
        <v>0</v>
      </c>
      <c r="O8" s="16"/>
      <c r="P8" s="159">
        <f t="shared" si="7"/>
        <v>0</v>
      </c>
      <c r="Q8" s="16"/>
      <c r="R8" s="159">
        <f t="shared" si="7"/>
        <v>0</v>
      </c>
      <c r="S8" s="16"/>
      <c r="T8" s="159">
        <f t="shared" si="7"/>
        <v>0</v>
      </c>
      <c r="U8" s="16"/>
      <c r="V8" s="159">
        <f t="shared" si="8"/>
        <v>0</v>
      </c>
      <c r="W8" s="16"/>
      <c r="X8" s="159">
        <f t="shared" si="9"/>
        <v>0</v>
      </c>
      <c r="Y8" s="16"/>
      <c r="Z8" s="159">
        <f t="shared" si="10"/>
        <v>0</v>
      </c>
      <c r="AA8" s="59">
        <f t="shared" si="0"/>
        <v>0</v>
      </c>
      <c r="AB8" s="159">
        <f t="shared" si="11"/>
        <v>0</v>
      </c>
      <c r="AC8" s="160">
        <f t="shared" si="1"/>
        <v>0</v>
      </c>
      <c r="AD8" s="159">
        <f t="shared" si="12"/>
        <v>0</v>
      </c>
      <c r="AE8" s="44">
        <f t="shared" si="2"/>
        <v>0</v>
      </c>
      <c r="AF8" s="21">
        <f t="shared" si="3"/>
        <v>0</v>
      </c>
    </row>
    <row r="9" spans="1:34" s="1" customFormat="1">
      <c r="A9" s="1">
        <v>5101</v>
      </c>
      <c r="B9" s="14" t="s">
        <v>46</v>
      </c>
      <c r="C9" s="19">
        <v>6478913</v>
      </c>
      <c r="D9" s="28"/>
      <c r="E9" s="16">
        <v>5123948</v>
      </c>
      <c r="F9" s="28"/>
      <c r="G9" s="16">
        <v>4826784</v>
      </c>
      <c r="H9" s="28"/>
      <c r="I9" s="16">
        <v>8987795</v>
      </c>
      <c r="J9" s="28"/>
      <c r="K9" s="16">
        <v>6224719</v>
      </c>
      <c r="L9" s="28"/>
      <c r="M9" s="16">
        <v>3489000</v>
      </c>
      <c r="N9" s="28"/>
      <c r="O9" s="16">
        <v>9842749</v>
      </c>
      <c r="P9" s="28"/>
      <c r="Q9" s="16">
        <v>3815351</v>
      </c>
      <c r="R9" s="28"/>
      <c r="S9" s="16">
        <v>5635584</v>
      </c>
      <c r="T9" s="28"/>
      <c r="U9" s="16">
        <v>5011894.1939662956</v>
      </c>
      <c r="V9" s="28"/>
      <c r="W9" s="16">
        <v>1457118.1945620663</v>
      </c>
      <c r="X9" s="28"/>
      <c r="Y9" s="16">
        <v>3764524.5375287943</v>
      </c>
      <c r="Z9" s="28"/>
      <c r="AA9" s="59">
        <f t="shared" si="0"/>
        <v>64658379.92605716</v>
      </c>
      <c r="AB9" s="159">
        <f t="shared" si="11"/>
        <v>1</v>
      </c>
      <c r="AC9" s="160">
        <f t="shared" si="1"/>
        <v>9236911.4180081654</v>
      </c>
      <c r="AD9" s="159">
        <f t="shared" si="12"/>
        <v>1</v>
      </c>
      <c r="AE9" s="44">
        <f t="shared" si="2"/>
        <v>64658379.92605716</v>
      </c>
      <c r="AF9" s="21">
        <f t="shared" si="3"/>
        <v>0</v>
      </c>
    </row>
    <row r="10" spans="1:34" s="1" customFormat="1">
      <c r="A10" s="1">
        <v>5102</v>
      </c>
      <c r="B10" s="1" t="s">
        <v>159</v>
      </c>
      <c r="C10" s="19"/>
      <c r="D10" s="28">
        <f t="shared" ref="D10:D11" si="13">C10/C$5</f>
        <v>0</v>
      </c>
      <c r="E10" s="16"/>
      <c r="F10" s="28">
        <f t="shared" ref="F10:F11" si="14">E10/E$5</f>
        <v>0</v>
      </c>
      <c r="G10" s="16"/>
      <c r="H10" s="159">
        <f t="shared" si="4"/>
        <v>0</v>
      </c>
      <c r="I10" s="16"/>
      <c r="J10" s="159">
        <f t="shared" si="5"/>
        <v>0</v>
      </c>
      <c r="K10" s="16"/>
      <c r="L10" s="159">
        <f t="shared" si="6"/>
        <v>0</v>
      </c>
      <c r="M10" s="16"/>
      <c r="N10" s="159">
        <f t="shared" si="7"/>
        <v>0</v>
      </c>
      <c r="O10" s="16"/>
      <c r="P10" s="159">
        <f t="shared" si="7"/>
        <v>0</v>
      </c>
      <c r="Q10" s="16"/>
      <c r="R10" s="159">
        <f t="shared" si="7"/>
        <v>0</v>
      </c>
      <c r="S10" s="16"/>
      <c r="T10" s="159">
        <f t="shared" si="7"/>
        <v>0</v>
      </c>
      <c r="U10" s="16"/>
      <c r="V10" s="159">
        <f t="shared" si="8"/>
        <v>0</v>
      </c>
      <c r="W10" s="16"/>
      <c r="X10" s="159">
        <f t="shared" si="9"/>
        <v>0</v>
      </c>
      <c r="Y10" s="16">
        <v>0</v>
      </c>
      <c r="Z10" s="159">
        <f t="shared" si="10"/>
        <v>0</v>
      </c>
      <c r="AA10" s="59">
        <f t="shared" si="0"/>
        <v>0</v>
      </c>
      <c r="AB10" s="159">
        <f t="shared" si="11"/>
        <v>0</v>
      </c>
      <c r="AC10" s="160">
        <f t="shared" si="1"/>
        <v>0</v>
      </c>
      <c r="AD10" s="159">
        <f t="shared" si="12"/>
        <v>0</v>
      </c>
      <c r="AE10" s="44">
        <f t="shared" si="2"/>
        <v>0</v>
      </c>
      <c r="AF10" s="21">
        <f t="shared" si="3"/>
        <v>0</v>
      </c>
    </row>
    <row r="11" spans="1:34" s="1" customFormat="1">
      <c r="A11" s="1">
        <v>5103</v>
      </c>
      <c r="B11" s="1" t="s">
        <v>63</v>
      </c>
      <c r="C11" s="16"/>
      <c r="D11" s="28">
        <f t="shared" si="13"/>
        <v>0</v>
      </c>
      <c r="E11" s="17"/>
      <c r="F11" s="28">
        <f t="shared" si="14"/>
        <v>0</v>
      </c>
      <c r="G11" s="16"/>
      <c r="H11" s="159">
        <f t="shared" si="4"/>
        <v>0</v>
      </c>
      <c r="I11" s="16"/>
      <c r="J11" s="159">
        <f t="shared" si="5"/>
        <v>0</v>
      </c>
      <c r="K11" s="16"/>
      <c r="L11" s="159">
        <f t="shared" si="6"/>
        <v>0</v>
      </c>
      <c r="M11" s="17"/>
      <c r="N11" s="159">
        <f t="shared" si="7"/>
        <v>0</v>
      </c>
      <c r="O11" s="16"/>
      <c r="P11" s="159">
        <f t="shared" si="7"/>
        <v>0</v>
      </c>
      <c r="Q11" s="16"/>
      <c r="R11" s="159">
        <f t="shared" si="7"/>
        <v>0</v>
      </c>
      <c r="S11" s="16"/>
      <c r="T11" s="159">
        <f t="shared" si="7"/>
        <v>0</v>
      </c>
      <c r="U11" s="16"/>
      <c r="V11" s="159">
        <f t="shared" si="8"/>
        <v>0</v>
      </c>
      <c r="W11" s="16"/>
      <c r="X11" s="159">
        <f t="shared" si="9"/>
        <v>0</v>
      </c>
      <c r="Y11" s="16"/>
      <c r="Z11" s="159">
        <f t="shared" si="10"/>
        <v>0</v>
      </c>
      <c r="AA11" s="59">
        <f t="shared" si="0"/>
        <v>0</v>
      </c>
      <c r="AB11" s="159">
        <f t="shared" si="11"/>
        <v>0</v>
      </c>
      <c r="AC11" s="160">
        <f t="shared" si="1"/>
        <v>0</v>
      </c>
      <c r="AD11" s="159">
        <f t="shared" si="12"/>
        <v>0</v>
      </c>
      <c r="AE11" s="44">
        <f t="shared" si="2"/>
        <v>0</v>
      </c>
      <c r="AF11" s="21">
        <f t="shared" si="3"/>
        <v>0</v>
      </c>
    </row>
    <row r="12" spans="1:34" s="1" customFormat="1" ht="15.75" thickBot="1">
      <c r="A12" s="164">
        <v>5149</v>
      </c>
      <c r="B12" s="165" t="s">
        <v>66</v>
      </c>
      <c r="C12" s="166">
        <f>C5+C6-C7-C8-C9-C10+C11</f>
        <v>0</v>
      </c>
      <c r="D12" s="167">
        <v>1</v>
      </c>
      <c r="E12" s="166">
        <f>E5+E6-E7-E8-E9-E10+E11</f>
        <v>0</v>
      </c>
      <c r="F12" s="167">
        <v>1</v>
      </c>
      <c r="G12" s="168">
        <f>G5+G6-G7-G8-G9-G10+G11</f>
        <v>0</v>
      </c>
      <c r="H12" s="167">
        <v>1</v>
      </c>
      <c r="I12" s="166">
        <f>I5+I6-I7-I8-I9-I10+I11</f>
        <v>0</v>
      </c>
      <c r="J12" s="167">
        <v>1</v>
      </c>
      <c r="K12" s="166">
        <f>K5+K6-K7-K8-K9-K10+K11</f>
        <v>0</v>
      </c>
      <c r="L12" s="167">
        <v>1</v>
      </c>
      <c r="M12" s="166">
        <f>M5+M6-M7-M8-M9-M10+M11</f>
        <v>0</v>
      </c>
      <c r="N12" s="167">
        <v>1</v>
      </c>
      <c r="O12" s="166">
        <f>O5+O6-O7-O8-O9-O10+O11</f>
        <v>0</v>
      </c>
      <c r="P12" s="167">
        <v>1</v>
      </c>
      <c r="Q12" s="166">
        <f>Q5+Q6-Q7-Q8-Q9-Q10+Q11</f>
        <v>0</v>
      </c>
      <c r="R12" s="167">
        <v>1</v>
      </c>
      <c r="S12" s="166">
        <f>S5+S6-S7-S8-S9-S10+S11</f>
        <v>0</v>
      </c>
      <c r="T12" s="167">
        <v>1</v>
      </c>
      <c r="U12" s="166">
        <f>U5+U6-U7-U8-U9-U10+U11</f>
        <v>0</v>
      </c>
      <c r="V12" s="167">
        <v>1</v>
      </c>
      <c r="W12" s="166">
        <f>W5+W6-W7-W8-W9-W10+W11</f>
        <v>0</v>
      </c>
      <c r="X12" s="167">
        <v>1</v>
      </c>
      <c r="Y12" s="166">
        <f>Y5+Y6-Y7-Y8-Y9-Y10+Y11</f>
        <v>0</v>
      </c>
      <c r="Z12" s="167">
        <v>1</v>
      </c>
      <c r="AA12" s="23">
        <f>AA5+AA6-AA7-AA8-AA9-AA10+AA11</f>
        <v>0</v>
      </c>
      <c r="AB12" s="167">
        <v>1</v>
      </c>
      <c r="AC12" s="23">
        <f t="shared" si="1"/>
        <v>0</v>
      </c>
      <c r="AD12" s="167">
        <v>1</v>
      </c>
      <c r="AE12" s="44">
        <f t="shared" si="2"/>
        <v>0</v>
      </c>
      <c r="AF12" s="21">
        <f t="shared" si="3"/>
        <v>0</v>
      </c>
    </row>
    <row r="13" spans="1:34" s="1" customFormat="1" ht="15.75" thickTop="1">
      <c r="A13" s="1">
        <v>5151</v>
      </c>
      <c r="B13" s="14" t="s">
        <v>47</v>
      </c>
      <c r="C13" s="158"/>
      <c r="D13" s="156"/>
      <c r="E13" s="157"/>
      <c r="F13" s="156"/>
      <c r="G13" s="158"/>
      <c r="H13" s="156"/>
      <c r="I13" s="158"/>
      <c r="J13" s="156"/>
      <c r="K13" s="16"/>
      <c r="L13" s="156"/>
      <c r="M13" s="157"/>
      <c r="N13" s="156"/>
      <c r="O13" s="16"/>
      <c r="P13" s="156"/>
      <c r="Q13" s="16"/>
      <c r="R13" s="156"/>
      <c r="S13" s="16"/>
      <c r="T13" s="156"/>
      <c r="U13" s="158"/>
      <c r="V13" s="156"/>
      <c r="W13" s="158"/>
      <c r="X13" s="156"/>
      <c r="Y13" s="158"/>
      <c r="Z13" s="156"/>
      <c r="AA13" s="59">
        <f>C13+E13+G13+I13+K13+M13+O13+Q13+S13+U13+W13+Y13</f>
        <v>0</v>
      </c>
      <c r="AB13" s="156"/>
      <c r="AC13" s="160">
        <f t="shared" si="1"/>
        <v>0</v>
      </c>
      <c r="AD13" s="156"/>
      <c r="AE13" s="44">
        <f t="shared" si="2"/>
        <v>0</v>
      </c>
      <c r="AF13" s="21">
        <f t="shared" si="3"/>
        <v>0</v>
      </c>
    </row>
    <row r="14" spans="1:34" s="1" customFormat="1">
      <c r="A14" s="1">
        <v>5152</v>
      </c>
      <c r="B14" s="14" t="s">
        <v>48</v>
      </c>
      <c r="C14" s="158"/>
      <c r="D14" s="156"/>
      <c r="E14" s="157"/>
      <c r="F14" s="156"/>
      <c r="G14" s="158"/>
      <c r="H14" s="156"/>
      <c r="I14" s="158"/>
      <c r="J14" s="156"/>
      <c r="K14" s="16"/>
      <c r="L14" s="156"/>
      <c r="M14" s="157"/>
      <c r="N14" s="156"/>
      <c r="O14" s="16"/>
      <c r="P14" s="156"/>
      <c r="Q14" s="16"/>
      <c r="R14" s="156"/>
      <c r="S14" s="16"/>
      <c r="T14" s="156"/>
      <c r="U14" s="158"/>
      <c r="V14" s="156"/>
      <c r="W14" s="158"/>
      <c r="X14" s="156"/>
      <c r="Y14" s="158"/>
      <c r="Z14" s="156"/>
      <c r="AA14" s="59">
        <f>C14+E14+G14+I14+K14+M14+O14+Q14+S14+U14+W14+Y14</f>
        <v>0</v>
      </c>
      <c r="AB14" s="156"/>
      <c r="AC14" s="160">
        <f t="shared" si="1"/>
        <v>0</v>
      </c>
      <c r="AD14" s="156"/>
      <c r="AE14" s="44">
        <f t="shared" si="2"/>
        <v>0</v>
      </c>
      <c r="AF14" s="21">
        <f t="shared" si="3"/>
        <v>0</v>
      </c>
    </row>
    <row r="15" spans="1:34" s="1" customFormat="1">
      <c r="A15" s="169">
        <v>5198</v>
      </c>
      <c r="B15" s="170" t="s">
        <v>96</v>
      </c>
      <c r="C15" s="171">
        <f>C13+C14</f>
        <v>0</v>
      </c>
      <c r="D15" s="172"/>
      <c r="E15" s="173">
        <f>E13+E14</f>
        <v>0</v>
      </c>
      <c r="F15" s="172"/>
      <c r="G15" s="171">
        <f>G13+G14</f>
        <v>0</v>
      </c>
      <c r="H15" s="172"/>
      <c r="I15" s="171">
        <f>I13+I14</f>
        <v>0</v>
      </c>
      <c r="J15" s="172"/>
      <c r="K15" s="174">
        <f>K13+K14</f>
        <v>0</v>
      </c>
      <c r="L15" s="172"/>
      <c r="M15" s="173">
        <f>M13+M14</f>
        <v>0</v>
      </c>
      <c r="N15" s="172"/>
      <c r="O15" s="174"/>
      <c r="P15" s="172"/>
      <c r="Q15" s="174"/>
      <c r="R15" s="172"/>
      <c r="S15" s="174"/>
      <c r="T15" s="172"/>
      <c r="U15" s="171">
        <f>U13+U14</f>
        <v>0</v>
      </c>
      <c r="V15" s="172"/>
      <c r="W15" s="171">
        <f>W13+W14</f>
        <v>0</v>
      </c>
      <c r="X15" s="172"/>
      <c r="Y15" s="171">
        <f>Y13+Y14</f>
        <v>0</v>
      </c>
      <c r="Z15" s="172"/>
      <c r="AA15" s="175">
        <f>AA13+AA14</f>
        <v>0</v>
      </c>
      <c r="AB15" s="172"/>
      <c r="AC15" s="175">
        <f t="shared" si="1"/>
        <v>0</v>
      </c>
      <c r="AD15" s="172"/>
      <c r="AE15" s="44">
        <f t="shared" si="2"/>
        <v>0</v>
      </c>
      <c r="AF15" s="21">
        <f t="shared" si="3"/>
        <v>0</v>
      </c>
    </row>
    <row r="16" spans="1:34" s="1" customFormat="1" ht="15.75" thickBot="1">
      <c r="A16" s="176">
        <v>5199</v>
      </c>
      <c r="B16" s="177" t="s">
        <v>70</v>
      </c>
      <c r="C16" s="42">
        <f>C12+C15</f>
        <v>0</v>
      </c>
      <c r="D16" s="178" t="e">
        <f>C16/C12</f>
        <v>#DIV/0!</v>
      </c>
      <c r="E16" s="179">
        <f>E12+E15</f>
        <v>0</v>
      </c>
      <c r="F16" s="178" t="e">
        <f>E16/E12</f>
        <v>#DIV/0!</v>
      </c>
      <c r="G16" s="42">
        <f>G12+G15</f>
        <v>0</v>
      </c>
      <c r="H16" s="178" t="e">
        <f>G16/G12</f>
        <v>#DIV/0!</v>
      </c>
      <c r="I16" s="42">
        <f>I12+I15</f>
        <v>0</v>
      </c>
      <c r="J16" s="178" t="e">
        <f>I16/I12</f>
        <v>#DIV/0!</v>
      </c>
      <c r="K16" s="18">
        <f>K12+K15</f>
        <v>0</v>
      </c>
      <c r="L16" s="178" t="e">
        <f>K16/K12</f>
        <v>#DIV/0!</v>
      </c>
      <c r="M16" s="179">
        <f>M12+M15</f>
        <v>0</v>
      </c>
      <c r="N16" s="178" t="e">
        <f>M16/M12</f>
        <v>#DIV/0!</v>
      </c>
      <c r="O16" s="179">
        <f>O12+O15</f>
        <v>0</v>
      </c>
      <c r="P16" s="178" t="e">
        <f>O16/O12</f>
        <v>#DIV/0!</v>
      </c>
      <c r="Q16" s="179">
        <f>Q12+Q15</f>
        <v>0</v>
      </c>
      <c r="R16" s="178" t="e">
        <f>Q16/Q12</f>
        <v>#DIV/0!</v>
      </c>
      <c r="S16" s="179">
        <f>S12+S15</f>
        <v>0</v>
      </c>
      <c r="T16" s="178" t="e">
        <f>S16/S12</f>
        <v>#DIV/0!</v>
      </c>
      <c r="U16" s="42">
        <f>U12+U15</f>
        <v>0</v>
      </c>
      <c r="V16" s="178" t="e">
        <f>U16/U12</f>
        <v>#DIV/0!</v>
      </c>
      <c r="W16" s="42">
        <f>W12+W15</f>
        <v>0</v>
      </c>
      <c r="X16" s="178" t="e">
        <f>W16/W12</f>
        <v>#DIV/0!</v>
      </c>
      <c r="Y16" s="42">
        <f>Y12+Y15</f>
        <v>0</v>
      </c>
      <c r="Z16" s="178" t="e">
        <f>Y16/Y12</f>
        <v>#DIV/0!</v>
      </c>
      <c r="AA16" s="180">
        <f>AA12+AA15</f>
        <v>0</v>
      </c>
      <c r="AB16" s="178" t="e">
        <f>AA16/AA12</f>
        <v>#DIV/0!</v>
      </c>
      <c r="AC16" s="181">
        <f t="shared" si="1"/>
        <v>0</v>
      </c>
      <c r="AD16" s="178" t="e">
        <f>AC16/AC12</f>
        <v>#DIV/0!</v>
      </c>
      <c r="AE16" s="44">
        <f t="shared" si="2"/>
        <v>0</v>
      </c>
      <c r="AF16" s="21">
        <f t="shared" si="3"/>
        <v>0</v>
      </c>
      <c r="AH16" s="21" t="s">
        <v>211</v>
      </c>
    </row>
    <row r="17" spans="1:34" s="1" customFormat="1" ht="15.75" thickTop="1">
      <c r="A17" s="10">
        <v>5502</v>
      </c>
      <c r="B17" s="142" t="s">
        <v>49</v>
      </c>
      <c r="C17" s="182">
        <f>C5*39.58%</f>
        <v>2564353.7653999999</v>
      </c>
      <c r="D17" s="28" t="e">
        <f>C17/C12</f>
        <v>#DIV/0!</v>
      </c>
      <c r="E17" s="157">
        <f>E5*39.35%</f>
        <v>2016273.5380000002</v>
      </c>
      <c r="F17" s="28" t="e">
        <f>E17/E12</f>
        <v>#DIV/0!</v>
      </c>
      <c r="G17" s="157">
        <f>G5*40.17%</f>
        <v>1938919.1328</v>
      </c>
      <c r="H17" s="28" t="e">
        <f>G17/G12</f>
        <v>#DIV/0!</v>
      </c>
      <c r="I17" s="20">
        <f>I5*39.56%</f>
        <v>3555571.702</v>
      </c>
      <c r="J17" s="28" t="e">
        <f>I17/I12</f>
        <v>#DIV/0!</v>
      </c>
      <c r="K17" s="183">
        <f>K5*40.5%</f>
        <v>2521011.1950000003</v>
      </c>
      <c r="L17" s="28" t="e">
        <f>K17/K12</f>
        <v>#DIV/0!</v>
      </c>
      <c r="M17" s="20">
        <f>M5*41.63%</f>
        <v>1452470.7</v>
      </c>
      <c r="N17" s="28" t="e">
        <f>M17/M12</f>
        <v>#DIV/0!</v>
      </c>
      <c r="O17" s="20">
        <f>O5*41.08%</f>
        <v>4043401.2892</v>
      </c>
      <c r="P17" s="28" t="e">
        <f>O17/O12</f>
        <v>#DIV/0!</v>
      </c>
      <c r="Q17" s="20">
        <f>Q5*41.99%</f>
        <v>1602065.8848999999</v>
      </c>
      <c r="R17" s="28" t="e">
        <f>Q17/Q12</f>
        <v>#DIV/0!</v>
      </c>
      <c r="S17" s="20">
        <f>S5*41.25%</f>
        <v>2324678.4</v>
      </c>
      <c r="T17" s="28" t="e">
        <f>S17/S12</f>
        <v>#DIV/0!</v>
      </c>
      <c r="U17" s="157">
        <f>U5*39.43%</f>
        <v>1976189.8806809103</v>
      </c>
      <c r="V17" s="28" t="e">
        <f>U17/U12</f>
        <v>#DIV/0!</v>
      </c>
      <c r="W17" s="183">
        <f>W5*39.82%</f>
        <v>580224.46507461485</v>
      </c>
      <c r="X17" s="28" t="e">
        <f>W17/W12</f>
        <v>#DIV/0!</v>
      </c>
      <c r="Y17" s="183">
        <f>Y5*39.33%</f>
        <v>1480587.5006100747</v>
      </c>
      <c r="Z17" s="28" t="e">
        <f>Y17/Y12</f>
        <v>#DIV/0!</v>
      </c>
      <c r="AA17" s="59">
        <f>C17+E17+G17+I17+K17+M17+O17+Q17+S17+U17+W17+Y17</f>
        <v>26055747.453665599</v>
      </c>
      <c r="AB17" s="28" t="e">
        <f>AA17/AA12</f>
        <v>#DIV/0!</v>
      </c>
      <c r="AC17" s="160">
        <f t="shared" si="1"/>
        <v>3722249.6362379426</v>
      </c>
      <c r="AD17" s="28" t="e">
        <f>AC17/AC12</f>
        <v>#DIV/0!</v>
      </c>
      <c r="AE17" s="44">
        <f t="shared" si="2"/>
        <v>26055747.453665599</v>
      </c>
      <c r="AF17" s="21">
        <f t="shared" si="3"/>
        <v>0</v>
      </c>
    </row>
    <row r="18" spans="1:34" s="1" customFormat="1">
      <c r="A18" s="3">
        <v>5503</v>
      </c>
      <c r="B18" s="184" t="s">
        <v>50</v>
      </c>
      <c r="C18" s="182"/>
      <c r="D18" s="49"/>
      <c r="E18" s="158"/>
      <c r="F18" s="49"/>
      <c r="G18" s="157"/>
      <c r="H18" s="49"/>
      <c r="I18" s="16"/>
      <c r="J18" s="49"/>
      <c r="K18" s="158"/>
      <c r="L18" s="49"/>
      <c r="M18" s="158"/>
      <c r="N18" s="49"/>
      <c r="O18" s="16"/>
      <c r="P18" s="49"/>
      <c r="Q18" s="16"/>
      <c r="R18" s="49"/>
      <c r="S18" s="16"/>
      <c r="T18" s="49"/>
      <c r="U18" s="158"/>
      <c r="V18" s="49"/>
      <c r="W18" s="185"/>
      <c r="X18" s="49"/>
      <c r="Y18" s="158"/>
      <c r="Z18" s="49"/>
      <c r="AA18" s="59">
        <f>C18+E18+G18+I18+K18+M18+O18+Q18+S18+U18+W18+Y18</f>
        <v>0</v>
      </c>
      <c r="AB18" s="49"/>
      <c r="AC18" s="160">
        <f t="shared" si="1"/>
        <v>0</v>
      </c>
      <c r="AD18" s="49"/>
      <c r="AE18" s="44">
        <f t="shared" si="2"/>
        <v>0</v>
      </c>
      <c r="AF18" s="21">
        <f t="shared" si="3"/>
        <v>0</v>
      </c>
    </row>
    <row r="19" spans="1:34" s="1" customFormat="1">
      <c r="A19" s="3">
        <v>5504</v>
      </c>
      <c r="B19" s="184" t="s">
        <v>51</v>
      </c>
      <c r="C19" s="182"/>
      <c r="D19" s="28" t="e">
        <f>C19/C12</f>
        <v>#DIV/0!</v>
      </c>
      <c r="E19" s="158"/>
      <c r="F19" s="28" t="e">
        <f>E19/E12</f>
        <v>#DIV/0!</v>
      </c>
      <c r="G19" s="157"/>
      <c r="H19" s="28" t="e">
        <f>G19/G12</f>
        <v>#DIV/0!</v>
      </c>
      <c r="I19" s="16"/>
      <c r="J19" s="28" t="e">
        <f>I19/I12</f>
        <v>#DIV/0!</v>
      </c>
      <c r="K19" s="158"/>
      <c r="L19" s="28" t="e">
        <f>K19/K12</f>
        <v>#DIV/0!</v>
      </c>
      <c r="M19" s="158"/>
      <c r="N19" s="28" t="e">
        <f>M19/M12</f>
        <v>#DIV/0!</v>
      </c>
      <c r="O19" s="16"/>
      <c r="P19" s="28"/>
      <c r="Q19" s="16"/>
      <c r="R19" s="28"/>
      <c r="S19" s="16"/>
      <c r="T19" s="28" t="e">
        <f>S19/S12</f>
        <v>#DIV/0!</v>
      </c>
      <c r="U19" s="158"/>
      <c r="V19" s="28" t="e">
        <f>U19/U12</f>
        <v>#DIV/0!</v>
      </c>
      <c r="W19" s="185"/>
      <c r="X19" s="28" t="e">
        <f>W19/W12</f>
        <v>#DIV/0!</v>
      </c>
      <c r="Y19" s="158"/>
      <c r="Z19" s="28" t="e">
        <f>Y19/Y12</f>
        <v>#DIV/0!</v>
      </c>
      <c r="AA19" s="59">
        <f>C19+E19+G19+I19+K19+M19+O19+Q19+S19+U19+W19+Y19</f>
        <v>0</v>
      </c>
      <c r="AB19" s="28" t="e">
        <f>AA19/AA12</f>
        <v>#DIV/0!</v>
      </c>
      <c r="AC19" s="160">
        <f t="shared" si="1"/>
        <v>0</v>
      </c>
      <c r="AD19" s="28" t="e">
        <f>AC19/AC12</f>
        <v>#DIV/0!</v>
      </c>
      <c r="AE19" s="44">
        <f t="shared" si="2"/>
        <v>0</v>
      </c>
      <c r="AF19" s="21">
        <f t="shared" si="3"/>
        <v>0</v>
      </c>
      <c r="AH19" s="44" t="s">
        <v>211</v>
      </c>
    </row>
    <row r="20" spans="1:34" s="1" customFormat="1">
      <c r="A20" s="3">
        <v>5505</v>
      </c>
      <c r="B20" s="184" t="s">
        <v>52</v>
      </c>
      <c r="C20" s="182"/>
      <c r="D20" s="49"/>
      <c r="E20" s="158"/>
      <c r="F20" s="49"/>
      <c r="G20" s="157"/>
      <c r="H20" s="49"/>
      <c r="I20" s="16"/>
      <c r="J20" s="49"/>
      <c r="K20" s="158"/>
      <c r="L20" s="49"/>
      <c r="M20" s="158"/>
      <c r="N20" s="49"/>
      <c r="O20" s="16"/>
      <c r="P20" s="49"/>
      <c r="Q20" s="16"/>
      <c r="R20" s="49"/>
      <c r="S20" s="16"/>
      <c r="T20" s="49"/>
      <c r="U20" s="158"/>
      <c r="V20" s="49"/>
      <c r="W20" s="185"/>
      <c r="X20" s="49"/>
      <c r="Y20" s="158"/>
      <c r="Z20" s="49"/>
      <c r="AA20" s="59">
        <f>C20+E20+G20+I20+K20+M20+O20+Q20+S20+U20+W20+Y20</f>
        <v>0</v>
      </c>
      <c r="AB20" s="49"/>
      <c r="AC20" s="160">
        <f t="shared" si="1"/>
        <v>0</v>
      </c>
      <c r="AD20" s="49"/>
      <c r="AE20" s="44">
        <f t="shared" si="2"/>
        <v>0</v>
      </c>
      <c r="AF20" s="21">
        <f t="shared" si="3"/>
        <v>0</v>
      </c>
    </row>
    <row r="21" spans="1:34" s="1" customFormat="1" ht="15.75" thickBot="1">
      <c r="A21" s="186">
        <v>5599</v>
      </c>
      <c r="B21" s="187" t="s">
        <v>97</v>
      </c>
      <c r="C21" s="168">
        <f>SUM(C17:C20)</f>
        <v>2564353.7653999999</v>
      </c>
      <c r="D21" s="167" t="e">
        <f>C21/C12</f>
        <v>#DIV/0!</v>
      </c>
      <c r="E21" s="166">
        <f>SUM(E17:E20)</f>
        <v>2016273.5380000002</v>
      </c>
      <c r="F21" s="167" t="e">
        <f>E21/E12</f>
        <v>#DIV/0!</v>
      </c>
      <c r="G21" s="168">
        <f>SUM(G17:G20)</f>
        <v>1938919.1328</v>
      </c>
      <c r="H21" s="167" t="e">
        <f>G21/G12</f>
        <v>#DIV/0!</v>
      </c>
      <c r="I21" s="168">
        <f>SUM(I17:I20)</f>
        <v>3555571.702</v>
      </c>
      <c r="J21" s="167" t="e">
        <f>I21/I12</f>
        <v>#DIV/0!</v>
      </c>
      <c r="K21" s="188">
        <f>SUM(K17:K20)</f>
        <v>2521011.1950000003</v>
      </c>
      <c r="L21" s="167" t="e">
        <f>K21/K12</f>
        <v>#DIV/0!</v>
      </c>
      <c r="M21" s="166">
        <f>SUM(M17:M20)</f>
        <v>1452470.7</v>
      </c>
      <c r="N21" s="167" t="e">
        <f>M21/M12</f>
        <v>#DIV/0!</v>
      </c>
      <c r="O21" s="166">
        <f>SUM(O17:O20)</f>
        <v>4043401.2892</v>
      </c>
      <c r="P21" s="167" t="e">
        <f>O21/O12</f>
        <v>#DIV/0!</v>
      </c>
      <c r="Q21" s="166">
        <f>SUM(Q17:Q20)</f>
        <v>1602065.8848999999</v>
      </c>
      <c r="R21" s="167" t="e">
        <f>Q21/Q12</f>
        <v>#DIV/0!</v>
      </c>
      <c r="S21" s="166">
        <f>SUM(S17:S20)</f>
        <v>2324678.4</v>
      </c>
      <c r="T21" s="167" t="e">
        <f>S21/S12</f>
        <v>#DIV/0!</v>
      </c>
      <c r="U21" s="168">
        <f>SUM(U17:U20)</f>
        <v>1976189.8806809103</v>
      </c>
      <c r="V21" s="167" t="e">
        <f>U21/U12</f>
        <v>#DIV/0!</v>
      </c>
      <c r="W21" s="168">
        <f>SUM(W17:W20)</f>
        <v>580224.46507461485</v>
      </c>
      <c r="X21" s="167" t="e">
        <f>W21/W12</f>
        <v>#DIV/0!</v>
      </c>
      <c r="Y21" s="168">
        <f>SUM(Y17:Y20)</f>
        <v>1480587.5006100747</v>
      </c>
      <c r="Z21" s="167" t="e">
        <f>Y21/Y12</f>
        <v>#DIV/0!</v>
      </c>
      <c r="AA21" s="189">
        <f>SUM(AA17:AA20)</f>
        <v>26055747.453665599</v>
      </c>
      <c r="AB21" s="167" t="e">
        <f>AA21/AA12</f>
        <v>#DIV/0!</v>
      </c>
      <c r="AC21" s="23">
        <f t="shared" si="1"/>
        <v>3722249.6362379426</v>
      </c>
      <c r="AD21" s="167" t="e">
        <f>AC21/AC12</f>
        <v>#DIV/0!</v>
      </c>
      <c r="AE21" s="44">
        <f t="shared" si="2"/>
        <v>26055747.453665599</v>
      </c>
      <c r="AF21" s="21">
        <f t="shared" si="3"/>
        <v>0</v>
      </c>
    </row>
    <row r="22" spans="1:34" s="1" customFormat="1" ht="15.75" thickTop="1">
      <c r="A22" s="190">
        <v>5601</v>
      </c>
      <c r="B22" s="3" t="s">
        <v>53</v>
      </c>
      <c r="C22" s="16"/>
      <c r="D22" s="28" t="e">
        <f>C22/C12</f>
        <v>#DIV/0!</v>
      </c>
      <c r="E22" s="16"/>
      <c r="F22" s="28" t="e">
        <f>E22/E12</f>
        <v>#DIV/0!</v>
      </c>
      <c r="G22" s="16"/>
      <c r="H22" s="28" t="e">
        <f>G22/G12</f>
        <v>#DIV/0!</v>
      </c>
      <c r="I22" s="16"/>
      <c r="J22" s="28" t="e">
        <f>I22/I12</f>
        <v>#DIV/0!</v>
      </c>
      <c r="K22" s="16"/>
      <c r="L22" s="28" t="e">
        <f>K22/K12</f>
        <v>#DIV/0!</v>
      </c>
      <c r="M22" s="16"/>
      <c r="N22" s="28" t="e">
        <f>M22/M12</f>
        <v>#DIV/0!</v>
      </c>
      <c r="O22" s="16"/>
      <c r="P22" s="28"/>
      <c r="Q22" s="16"/>
      <c r="R22" s="28"/>
      <c r="S22" s="16"/>
      <c r="T22" s="28" t="e">
        <f>S22/S12</f>
        <v>#DIV/0!</v>
      </c>
      <c r="U22" s="16"/>
      <c r="V22" s="28" t="e">
        <f>U22/U12</f>
        <v>#DIV/0!</v>
      </c>
      <c r="W22" s="16"/>
      <c r="X22" s="28" t="e">
        <f>W22/W12</f>
        <v>#DIV/0!</v>
      </c>
      <c r="Y22" s="16"/>
      <c r="Z22" s="28" t="e">
        <f>Y22/Y12</f>
        <v>#DIV/0!</v>
      </c>
      <c r="AA22" s="59">
        <f t="shared" ref="AA22:AA34" si="15">C22+E22+G22+I22+K22+M22+O22+Q22+S22+U22+W22+Y22</f>
        <v>0</v>
      </c>
      <c r="AB22" s="28" t="e">
        <f>AA22/AA12</f>
        <v>#DIV/0!</v>
      </c>
      <c r="AC22" s="160">
        <f t="shared" si="1"/>
        <v>0</v>
      </c>
      <c r="AD22" s="28" t="e">
        <f>AC22/AC12</f>
        <v>#DIV/0!</v>
      </c>
      <c r="AE22" s="44">
        <f t="shared" si="2"/>
        <v>0</v>
      </c>
      <c r="AF22" s="21">
        <f t="shared" si="3"/>
        <v>0</v>
      </c>
    </row>
    <row r="23" spans="1:34" s="1" customFormat="1">
      <c r="A23" s="3">
        <v>5602</v>
      </c>
      <c r="B23" s="3" t="s">
        <v>54</v>
      </c>
      <c r="C23" s="16"/>
      <c r="D23" s="28" t="e">
        <f>C23/C12</f>
        <v>#DIV/0!</v>
      </c>
      <c r="E23" s="16"/>
      <c r="F23" s="28" t="e">
        <f>E23/E12</f>
        <v>#DIV/0!</v>
      </c>
      <c r="G23" s="16"/>
      <c r="H23" s="28" t="e">
        <f>G23/G12</f>
        <v>#DIV/0!</v>
      </c>
      <c r="I23" s="16"/>
      <c r="J23" s="28" t="e">
        <f>I23/I12</f>
        <v>#DIV/0!</v>
      </c>
      <c r="K23" s="16"/>
      <c r="L23" s="28" t="e">
        <f>K23/K12</f>
        <v>#DIV/0!</v>
      </c>
      <c r="M23" s="16"/>
      <c r="N23" s="28" t="e">
        <f>M23/M12</f>
        <v>#DIV/0!</v>
      </c>
      <c r="O23" s="16"/>
      <c r="P23" s="28"/>
      <c r="Q23" s="16"/>
      <c r="R23" s="28"/>
      <c r="S23" s="16"/>
      <c r="T23" s="28" t="e">
        <f>S23/S12</f>
        <v>#DIV/0!</v>
      </c>
      <c r="U23" s="16"/>
      <c r="V23" s="28" t="e">
        <f>U23/U12</f>
        <v>#DIV/0!</v>
      </c>
      <c r="W23" s="16"/>
      <c r="X23" s="28" t="e">
        <f>W23/W12</f>
        <v>#DIV/0!</v>
      </c>
      <c r="Y23" s="16"/>
      <c r="Z23" s="28" t="e">
        <f>Y23/Y12</f>
        <v>#DIV/0!</v>
      </c>
      <c r="AA23" s="59">
        <f t="shared" si="15"/>
        <v>0</v>
      </c>
      <c r="AB23" s="28" t="e">
        <f>AA23/AA12</f>
        <v>#DIV/0!</v>
      </c>
      <c r="AC23" s="160">
        <f t="shared" si="1"/>
        <v>0</v>
      </c>
      <c r="AD23" s="28" t="e">
        <f>AC23/AC12</f>
        <v>#DIV/0!</v>
      </c>
      <c r="AE23" s="44">
        <f t="shared" si="2"/>
        <v>0</v>
      </c>
      <c r="AF23" s="21">
        <f t="shared" si="3"/>
        <v>0</v>
      </c>
    </row>
    <row r="24" spans="1:34" s="1" customFormat="1">
      <c r="A24" s="3">
        <v>5603</v>
      </c>
      <c r="B24" s="3" t="s">
        <v>55</v>
      </c>
      <c r="C24" s="16"/>
      <c r="D24" s="28" t="e">
        <f>C24/C12</f>
        <v>#DIV/0!</v>
      </c>
      <c r="E24" s="16"/>
      <c r="F24" s="28" t="e">
        <f>E24/E12</f>
        <v>#DIV/0!</v>
      </c>
      <c r="G24" s="16"/>
      <c r="H24" s="28" t="e">
        <f>G24/G12</f>
        <v>#DIV/0!</v>
      </c>
      <c r="I24" s="16"/>
      <c r="J24" s="28" t="e">
        <f>I24/I12</f>
        <v>#DIV/0!</v>
      </c>
      <c r="K24" s="16"/>
      <c r="L24" s="28" t="e">
        <f>K24/K12</f>
        <v>#DIV/0!</v>
      </c>
      <c r="M24" s="16"/>
      <c r="N24" s="28" t="e">
        <f>M24/M12</f>
        <v>#DIV/0!</v>
      </c>
      <c r="O24" s="16"/>
      <c r="P24" s="28"/>
      <c r="Q24" s="16"/>
      <c r="R24" s="28"/>
      <c r="S24" s="16"/>
      <c r="T24" s="28" t="e">
        <f>S24/S12</f>
        <v>#DIV/0!</v>
      </c>
      <c r="U24" s="16"/>
      <c r="V24" s="28" t="e">
        <f>U24/U12</f>
        <v>#DIV/0!</v>
      </c>
      <c r="W24" s="16"/>
      <c r="X24" s="28" t="e">
        <f>W24/W12</f>
        <v>#DIV/0!</v>
      </c>
      <c r="Y24" s="16"/>
      <c r="Z24" s="28" t="e">
        <f>Y24/Y12</f>
        <v>#DIV/0!</v>
      </c>
      <c r="AA24" s="59">
        <f t="shared" si="15"/>
        <v>0</v>
      </c>
      <c r="AB24" s="28" t="e">
        <f>AA24/AA12</f>
        <v>#DIV/0!</v>
      </c>
      <c r="AC24" s="160">
        <f t="shared" si="1"/>
        <v>0</v>
      </c>
      <c r="AD24" s="28" t="e">
        <f>AC24/AC12</f>
        <v>#DIV/0!</v>
      </c>
      <c r="AE24" s="44">
        <f t="shared" si="2"/>
        <v>0</v>
      </c>
      <c r="AF24" s="21">
        <f t="shared" si="3"/>
        <v>0</v>
      </c>
    </row>
    <row r="25" spans="1:34" s="1" customFormat="1">
      <c r="A25" s="3">
        <v>5604</v>
      </c>
      <c r="B25" s="3" t="s">
        <v>56</v>
      </c>
      <c r="C25" s="16"/>
      <c r="D25" s="28" t="e">
        <f>C25/C12</f>
        <v>#DIV/0!</v>
      </c>
      <c r="E25" s="16"/>
      <c r="F25" s="28" t="e">
        <f>E25/E12</f>
        <v>#DIV/0!</v>
      </c>
      <c r="G25" s="16"/>
      <c r="H25" s="28" t="e">
        <f>G25/G12</f>
        <v>#DIV/0!</v>
      </c>
      <c r="I25" s="16"/>
      <c r="J25" s="28" t="e">
        <f>I25/I12</f>
        <v>#DIV/0!</v>
      </c>
      <c r="K25" s="16"/>
      <c r="L25" s="28" t="e">
        <f>K25/K12</f>
        <v>#DIV/0!</v>
      </c>
      <c r="M25" s="16">
        <v>0</v>
      </c>
      <c r="N25" s="28" t="e">
        <f>M25/M12</f>
        <v>#DIV/0!</v>
      </c>
      <c r="O25" s="16">
        <v>0</v>
      </c>
      <c r="P25" s="28"/>
      <c r="Q25" s="16">
        <v>0</v>
      </c>
      <c r="R25" s="28"/>
      <c r="S25" s="16">
        <v>0</v>
      </c>
      <c r="T25" s="28" t="e">
        <f>S25/S12</f>
        <v>#DIV/0!</v>
      </c>
      <c r="U25" s="16">
        <v>0</v>
      </c>
      <c r="V25" s="28" t="e">
        <f>U25/U12</f>
        <v>#DIV/0!</v>
      </c>
      <c r="W25" s="16">
        <v>0</v>
      </c>
      <c r="X25" s="28" t="e">
        <f>W25/W12</f>
        <v>#DIV/0!</v>
      </c>
      <c r="Y25" s="16">
        <v>0</v>
      </c>
      <c r="Z25" s="28" t="e">
        <f>Y25/Y12</f>
        <v>#DIV/0!</v>
      </c>
      <c r="AA25" s="59">
        <f t="shared" si="15"/>
        <v>0</v>
      </c>
      <c r="AB25" s="28" t="e">
        <f>AA25/AA12</f>
        <v>#DIV/0!</v>
      </c>
      <c r="AC25" s="160">
        <f t="shared" si="1"/>
        <v>0</v>
      </c>
      <c r="AD25" s="28" t="e">
        <f>AC25/AC12</f>
        <v>#DIV/0!</v>
      </c>
      <c r="AE25" s="44">
        <f t="shared" si="2"/>
        <v>0</v>
      </c>
      <c r="AF25" s="21">
        <f t="shared" si="3"/>
        <v>0</v>
      </c>
    </row>
    <row r="26" spans="1:34" s="1" customFormat="1">
      <c r="A26" s="3">
        <v>5605</v>
      </c>
      <c r="B26" s="3" t="s">
        <v>14</v>
      </c>
      <c r="C26" s="16"/>
      <c r="D26" s="28" t="e">
        <f>C26/C12</f>
        <v>#DIV/0!</v>
      </c>
      <c r="E26" s="16"/>
      <c r="F26" s="28" t="e">
        <f>E26/E12</f>
        <v>#DIV/0!</v>
      </c>
      <c r="G26" s="16"/>
      <c r="H26" s="28" t="e">
        <f>G26/G12</f>
        <v>#DIV/0!</v>
      </c>
      <c r="I26" s="16"/>
      <c r="J26" s="28" t="e">
        <f>I26/I12</f>
        <v>#DIV/0!</v>
      </c>
      <c r="K26" s="16"/>
      <c r="L26" s="28" t="e">
        <f>K26/K12</f>
        <v>#DIV/0!</v>
      </c>
      <c r="M26" s="16"/>
      <c r="N26" s="28" t="e">
        <f>M26/M12</f>
        <v>#DIV/0!</v>
      </c>
      <c r="O26" s="16"/>
      <c r="P26" s="28"/>
      <c r="Q26" s="16"/>
      <c r="R26" s="28"/>
      <c r="S26" s="16"/>
      <c r="T26" s="28" t="e">
        <f>S26/S12</f>
        <v>#DIV/0!</v>
      </c>
      <c r="U26" s="16"/>
      <c r="V26" s="28" t="e">
        <f>U26/U12</f>
        <v>#DIV/0!</v>
      </c>
      <c r="W26" s="16"/>
      <c r="X26" s="28" t="e">
        <f>W26/W12</f>
        <v>#DIV/0!</v>
      </c>
      <c r="Y26" s="16"/>
      <c r="Z26" s="28" t="e">
        <f>Y26/Y12</f>
        <v>#DIV/0!</v>
      </c>
      <c r="AA26" s="59">
        <f t="shared" si="15"/>
        <v>0</v>
      </c>
      <c r="AB26" s="28" t="e">
        <f>AA26/AA12</f>
        <v>#DIV/0!</v>
      </c>
      <c r="AC26" s="160">
        <f t="shared" si="1"/>
        <v>0</v>
      </c>
      <c r="AD26" s="28" t="e">
        <f>AC26/AC12</f>
        <v>#DIV/0!</v>
      </c>
      <c r="AE26" s="44">
        <f t="shared" si="2"/>
        <v>0</v>
      </c>
      <c r="AF26" s="21">
        <f t="shared" si="3"/>
        <v>0</v>
      </c>
    </row>
    <row r="27" spans="1:34" s="1" customFormat="1">
      <c r="A27" s="3">
        <v>5606</v>
      </c>
      <c r="B27" s="3" t="s">
        <v>77</v>
      </c>
      <c r="C27" s="16"/>
      <c r="D27" s="28" t="e">
        <f>C27/C12</f>
        <v>#DIV/0!</v>
      </c>
      <c r="E27" s="16"/>
      <c r="F27" s="28" t="e">
        <f>E27/E12</f>
        <v>#DIV/0!</v>
      </c>
      <c r="G27" s="16">
        <f>G12*0.05%</f>
        <v>0</v>
      </c>
      <c r="H27" s="28" t="e">
        <f>G27/G12</f>
        <v>#DIV/0!</v>
      </c>
      <c r="I27" s="16">
        <f>I12*0.05%</f>
        <v>0</v>
      </c>
      <c r="J27" s="28" t="e">
        <f>I27/I12</f>
        <v>#DIV/0!</v>
      </c>
      <c r="K27" s="16">
        <f>K12*0.05%</f>
        <v>0</v>
      </c>
      <c r="L27" s="28" t="e">
        <f>K27/K12</f>
        <v>#DIV/0!</v>
      </c>
      <c r="M27" s="16">
        <f>M12*0.05%</f>
        <v>0</v>
      </c>
      <c r="N27" s="28" t="e">
        <f>M27/M12</f>
        <v>#DIV/0!</v>
      </c>
      <c r="O27" s="16">
        <f>O12*0.05%</f>
        <v>0</v>
      </c>
      <c r="P27" s="28"/>
      <c r="Q27" s="16">
        <f>Q12*0.05%</f>
        <v>0</v>
      </c>
      <c r="R27" s="28"/>
      <c r="S27" s="16">
        <f>S12*0.05%</f>
        <v>0</v>
      </c>
      <c r="T27" s="28" t="e">
        <f>S27/S12</f>
        <v>#DIV/0!</v>
      </c>
      <c r="U27" s="16">
        <f>U12*0.05%</f>
        <v>0</v>
      </c>
      <c r="V27" s="28" t="e">
        <f>U27/U12</f>
        <v>#DIV/0!</v>
      </c>
      <c r="W27" s="16">
        <f>W12*0.05%</f>
        <v>0</v>
      </c>
      <c r="X27" s="28" t="e">
        <f>W27/W12</f>
        <v>#DIV/0!</v>
      </c>
      <c r="Y27" s="16">
        <f>Y12*0.05%</f>
        <v>0</v>
      </c>
      <c r="Z27" s="28" t="e">
        <f>Y27/Y12</f>
        <v>#DIV/0!</v>
      </c>
      <c r="AA27" s="59">
        <f t="shared" si="15"/>
        <v>0</v>
      </c>
      <c r="AB27" s="28" t="e">
        <f>AA27/AA12</f>
        <v>#DIV/0!</v>
      </c>
      <c r="AC27" s="160">
        <f t="shared" si="1"/>
        <v>0</v>
      </c>
      <c r="AD27" s="28" t="e">
        <f>AC27/AC12</f>
        <v>#DIV/0!</v>
      </c>
      <c r="AE27" s="44">
        <f t="shared" si="2"/>
        <v>0</v>
      </c>
      <c r="AF27" s="21">
        <f t="shared" si="3"/>
        <v>0</v>
      </c>
    </row>
    <row r="28" spans="1:34" s="1" customFormat="1">
      <c r="A28" s="3">
        <v>5607</v>
      </c>
      <c r="B28" s="184" t="s">
        <v>57</v>
      </c>
      <c r="C28" s="158"/>
      <c r="D28" s="191" t="e">
        <f>C28/C12</f>
        <v>#DIV/0!</v>
      </c>
      <c r="E28" s="157"/>
      <c r="F28" s="191" t="e">
        <f>E28/E12</f>
        <v>#DIV/0!</v>
      </c>
      <c r="G28" s="158"/>
      <c r="H28" s="191" t="e">
        <f>G28/G12</f>
        <v>#DIV/0!</v>
      </c>
      <c r="I28" s="158"/>
      <c r="J28" s="191" t="e">
        <f>I28/I12</f>
        <v>#DIV/0!</v>
      </c>
      <c r="K28" s="16"/>
      <c r="L28" s="191" t="e">
        <f>K28/K12</f>
        <v>#DIV/0!</v>
      </c>
      <c r="M28" s="157"/>
      <c r="N28" s="191" t="e">
        <f>M28/M12</f>
        <v>#DIV/0!</v>
      </c>
      <c r="O28" s="16"/>
      <c r="P28" s="191"/>
      <c r="Q28" s="16"/>
      <c r="R28" s="191"/>
      <c r="S28" s="16"/>
      <c r="T28" s="191" t="e">
        <f>S28/S12</f>
        <v>#DIV/0!</v>
      </c>
      <c r="U28" s="158"/>
      <c r="V28" s="191" t="e">
        <f>U28/U12</f>
        <v>#DIV/0!</v>
      </c>
      <c r="W28" s="158"/>
      <c r="X28" s="191" t="e">
        <f>W28/W12</f>
        <v>#DIV/0!</v>
      </c>
      <c r="Y28" s="158"/>
      <c r="Z28" s="191" t="e">
        <f>Y28/Y12</f>
        <v>#DIV/0!</v>
      </c>
      <c r="AA28" s="59">
        <f t="shared" si="15"/>
        <v>0</v>
      </c>
      <c r="AB28" s="191" t="e">
        <f>AA28/AA12</f>
        <v>#DIV/0!</v>
      </c>
      <c r="AC28" s="160">
        <f t="shared" si="1"/>
        <v>0</v>
      </c>
      <c r="AD28" s="191" t="e">
        <f>AC28/AC12</f>
        <v>#DIV/0!</v>
      </c>
      <c r="AE28" s="44">
        <f t="shared" si="2"/>
        <v>0</v>
      </c>
      <c r="AF28" s="21">
        <f t="shared" si="3"/>
        <v>0</v>
      </c>
    </row>
    <row r="29" spans="1:34" s="1" customFormat="1">
      <c r="A29" s="3">
        <v>5608</v>
      </c>
      <c r="B29" s="184" t="s">
        <v>58</v>
      </c>
      <c r="C29" s="158"/>
      <c r="D29" s="191" t="e">
        <f>C29/C12</f>
        <v>#DIV/0!</v>
      </c>
      <c r="E29" s="157"/>
      <c r="F29" s="191" t="e">
        <f>E29/E12</f>
        <v>#DIV/0!</v>
      </c>
      <c r="G29" s="158"/>
      <c r="H29" s="191" t="e">
        <f>G29/G12</f>
        <v>#DIV/0!</v>
      </c>
      <c r="I29" s="158"/>
      <c r="J29" s="191" t="e">
        <f>I29/I12</f>
        <v>#DIV/0!</v>
      </c>
      <c r="K29" s="16"/>
      <c r="L29" s="191" t="e">
        <f>K29/K12</f>
        <v>#DIV/0!</v>
      </c>
      <c r="M29" s="157"/>
      <c r="N29" s="191" t="e">
        <f>M29/M12</f>
        <v>#DIV/0!</v>
      </c>
      <c r="O29" s="16"/>
      <c r="P29" s="191"/>
      <c r="Q29" s="16"/>
      <c r="R29" s="191"/>
      <c r="S29" s="16"/>
      <c r="T29" s="191" t="e">
        <f>S29/S12</f>
        <v>#DIV/0!</v>
      </c>
      <c r="U29" s="158"/>
      <c r="V29" s="191" t="e">
        <f>U29/U12</f>
        <v>#DIV/0!</v>
      </c>
      <c r="W29" s="158"/>
      <c r="X29" s="191" t="e">
        <f>W29/W12</f>
        <v>#DIV/0!</v>
      </c>
      <c r="Y29" s="158"/>
      <c r="Z29" s="191" t="e">
        <f>Y29/Y12</f>
        <v>#DIV/0!</v>
      </c>
      <c r="AA29" s="59">
        <f t="shared" si="15"/>
        <v>0</v>
      </c>
      <c r="AB29" s="191" t="e">
        <f>AA29/AA12</f>
        <v>#DIV/0!</v>
      </c>
      <c r="AC29" s="160">
        <f t="shared" si="1"/>
        <v>0</v>
      </c>
      <c r="AD29" s="191" t="e">
        <f>AC29/AC12</f>
        <v>#DIV/0!</v>
      </c>
      <c r="AE29" s="44">
        <f t="shared" si="2"/>
        <v>0</v>
      </c>
      <c r="AF29" s="21">
        <f t="shared" si="3"/>
        <v>0</v>
      </c>
    </row>
    <row r="30" spans="1:34" s="1" customFormat="1">
      <c r="A30" s="3">
        <v>5609</v>
      </c>
      <c r="B30" s="184" t="s">
        <v>59</v>
      </c>
      <c r="C30" s="158"/>
      <c r="D30" s="191" t="e">
        <f>C30/C12</f>
        <v>#DIV/0!</v>
      </c>
      <c r="E30" s="157"/>
      <c r="F30" s="191" t="e">
        <f>E30/E12</f>
        <v>#DIV/0!</v>
      </c>
      <c r="G30" s="158"/>
      <c r="H30" s="191" t="e">
        <f>G30/G12</f>
        <v>#DIV/0!</v>
      </c>
      <c r="I30" s="158"/>
      <c r="J30" s="191" t="e">
        <f>I30/I12</f>
        <v>#DIV/0!</v>
      </c>
      <c r="K30" s="16"/>
      <c r="L30" s="191" t="e">
        <f>K30/K12</f>
        <v>#DIV/0!</v>
      </c>
      <c r="M30" s="157"/>
      <c r="N30" s="191" t="e">
        <f>M30/M12</f>
        <v>#DIV/0!</v>
      </c>
      <c r="O30" s="16"/>
      <c r="P30" s="191"/>
      <c r="Q30" s="16"/>
      <c r="R30" s="191"/>
      <c r="S30" s="16"/>
      <c r="T30" s="191" t="e">
        <f>S30/S12</f>
        <v>#DIV/0!</v>
      </c>
      <c r="U30" s="158"/>
      <c r="V30" s="191" t="e">
        <f>U30/U12</f>
        <v>#DIV/0!</v>
      </c>
      <c r="W30" s="158"/>
      <c r="X30" s="191" t="e">
        <f>W30/W12</f>
        <v>#DIV/0!</v>
      </c>
      <c r="Y30" s="158"/>
      <c r="Z30" s="191" t="e">
        <f>Y30/Y12</f>
        <v>#DIV/0!</v>
      </c>
      <c r="AA30" s="59">
        <f t="shared" si="15"/>
        <v>0</v>
      </c>
      <c r="AB30" s="191" t="e">
        <f>AA30/AA12</f>
        <v>#DIV/0!</v>
      </c>
      <c r="AC30" s="160">
        <f t="shared" si="1"/>
        <v>0</v>
      </c>
      <c r="AD30" s="191" t="e">
        <f>AC30/AC12</f>
        <v>#DIV/0!</v>
      </c>
      <c r="AE30" s="44">
        <f t="shared" si="2"/>
        <v>0</v>
      </c>
      <c r="AF30" s="21">
        <f t="shared" si="3"/>
        <v>0</v>
      </c>
    </row>
    <row r="31" spans="1:34" s="1" customFormat="1">
      <c r="A31" s="3">
        <v>5610</v>
      </c>
      <c r="B31" s="184" t="s">
        <v>60</v>
      </c>
      <c r="C31" s="158"/>
      <c r="D31" s="191" t="e">
        <f>C31/C12</f>
        <v>#DIV/0!</v>
      </c>
      <c r="E31" s="157"/>
      <c r="F31" s="191" t="e">
        <f>E31/E12</f>
        <v>#DIV/0!</v>
      </c>
      <c r="G31" s="158"/>
      <c r="H31" s="191" t="e">
        <f>G31/G12</f>
        <v>#DIV/0!</v>
      </c>
      <c r="I31" s="158"/>
      <c r="J31" s="191" t="e">
        <f>I31/I12</f>
        <v>#DIV/0!</v>
      </c>
      <c r="K31" s="16"/>
      <c r="L31" s="191" t="e">
        <f>K31/K12</f>
        <v>#DIV/0!</v>
      </c>
      <c r="M31" s="157"/>
      <c r="N31" s="191" t="e">
        <f>M31/M12</f>
        <v>#DIV/0!</v>
      </c>
      <c r="O31" s="16"/>
      <c r="P31" s="191"/>
      <c r="Q31" s="16"/>
      <c r="R31" s="191"/>
      <c r="S31" s="16"/>
      <c r="T31" s="191" t="e">
        <f>S31/S12</f>
        <v>#DIV/0!</v>
      </c>
      <c r="U31" s="158"/>
      <c r="V31" s="191" t="e">
        <f>U31/U12</f>
        <v>#DIV/0!</v>
      </c>
      <c r="W31" s="158"/>
      <c r="X31" s="191" t="e">
        <f>W31/W12</f>
        <v>#DIV/0!</v>
      </c>
      <c r="Y31" s="158"/>
      <c r="Z31" s="191" t="e">
        <f>Y31/Y12</f>
        <v>#DIV/0!</v>
      </c>
      <c r="AA31" s="59">
        <f t="shared" si="15"/>
        <v>0</v>
      </c>
      <c r="AB31" s="191" t="e">
        <f>AA31/AA12</f>
        <v>#DIV/0!</v>
      </c>
      <c r="AC31" s="160">
        <f t="shared" si="1"/>
        <v>0</v>
      </c>
      <c r="AD31" s="191" t="e">
        <f>AC31/AC12</f>
        <v>#DIV/0!</v>
      </c>
      <c r="AE31" s="44">
        <f t="shared" si="2"/>
        <v>0</v>
      </c>
      <c r="AF31" s="21">
        <f t="shared" si="3"/>
        <v>0</v>
      </c>
    </row>
    <row r="32" spans="1:34" s="1" customFormat="1">
      <c r="A32" s="3">
        <v>5611</v>
      </c>
      <c r="B32" s="184" t="s">
        <v>98</v>
      </c>
      <c r="C32" s="158"/>
      <c r="D32" s="191" t="e">
        <f>C32/C12</f>
        <v>#DIV/0!</v>
      </c>
      <c r="E32" s="157"/>
      <c r="F32" s="191" t="e">
        <f>E32/E12</f>
        <v>#DIV/0!</v>
      </c>
      <c r="G32" s="158"/>
      <c r="H32" s="191" t="e">
        <f>G32/G12</f>
        <v>#DIV/0!</v>
      </c>
      <c r="I32" s="158"/>
      <c r="J32" s="191" t="e">
        <f>I32/I12</f>
        <v>#DIV/0!</v>
      </c>
      <c r="K32" s="16"/>
      <c r="L32" s="191" t="e">
        <f>K32/K12</f>
        <v>#DIV/0!</v>
      </c>
      <c r="M32" s="157"/>
      <c r="N32" s="191" t="e">
        <f>M32/M12</f>
        <v>#DIV/0!</v>
      </c>
      <c r="O32" s="16"/>
      <c r="P32" s="191"/>
      <c r="Q32" s="16"/>
      <c r="R32" s="191"/>
      <c r="S32" s="16"/>
      <c r="T32" s="191" t="e">
        <f>S32/S12</f>
        <v>#DIV/0!</v>
      </c>
      <c r="U32" s="158"/>
      <c r="V32" s="191" t="e">
        <f>U32/U12</f>
        <v>#DIV/0!</v>
      </c>
      <c r="W32" s="158"/>
      <c r="X32" s="191" t="e">
        <f>W32/W12</f>
        <v>#DIV/0!</v>
      </c>
      <c r="Y32" s="158"/>
      <c r="Z32" s="191" t="e">
        <f>Y32/Y12</f>
        <v>#DIV/0!</v>
      </c>
      <c r="AA32" s="59">
        <f t="shared" si="15"/>
        <v>0</v>
      </c>
      <c r="AB32" s="191" t="e">
        <f>AA32/AA12</f>
        <v>#DIV/0!</v>
      </c>
      <c r="AC32" s="160">
        <f t="shared" si="1"/>
        <v>0</v>
      </c>
      <c r="AD32" s="191" t="e">
        <f>AC32/AC12</f>
        <v>#DIV/0!</v>
      </c>
      <c r="AE32" s="44">
        <f t="shared" si="2"/>
        <v>0</v>
      </c>
      <c r="AF32" s="21">
        <f t="shared" si="3"/>
        <v>0</v>
      </c>
    </row>
    <row r="33" spans="1:33" s="1" customFormat="1">
      <c r="A33" s="3">
        <v>5612</v>
      </c>
      <c r="B33" s="184" t="s">
        <v>61</v>
      </c>
      <c r="C33" s="158"/>
      <c r="D33" s="191" t="e">
        <f>C33/C12</f>
        <v>#DIV/0!</v>
      </c>
      <c r="E33" s="157"/>
      <c r="F33" s="191" t="e">
        <f>E33/E12</f>
        <v>#DIV/0!</v>
      </c>
      <c r="G33" s="158"/>
      <c r="H33" s="191" t="e">
        <f>G33/G12</f>
        <v>#DIV/0!</v>
      </c>
      <c r="I33" s="158"/>
      <c r="J33" s="191" t="e">
        <f>I33/I12</f>
        <v>#DIV/0!</v>
      </c>
      <c r="K33" s="16"/>
      <c r="L33" s="191" t="e">
        <f>K33/K12</f>
        <v>#DIV/0!</v>
      </c>
      <c r="M33" s="157"/>
      <c r="N33" s="191" t="e">
        <f>M33/M12</f>
        <v>#DIV/0!</v>
      </c>
      <c r="O33" s="16"/>
      <c r="P33" s="191"/>
      <c r="Q33" s="16"/>
      <c r="R33" s="191"/>
      <c r="S33" s="16"/>
      <c r="T33" s="191" t="e">
        <f>S33/S12</f>
        <v>#DIV/0!</v>
      </c>
      <c r="U33" s="158"/>
      <c r="V33" s="191" t="e">
        <f>U33/U12</f>
        <v>#DIV/0!</v>
      </c>
      <c r="W33" s="158"/>
      <c r="X33" s="191" t="e">
        <f>W33/W12</f>
        <v>#DIV/0!</v>
      </c>
      <c r="Y33" s="158"/>
      <c r="Z33" s="191" t="e">
        <f>Y33/Y12</f>
        <v>#DIV/0!</v>
      </c>
      <c r="AA33" s="59">
        <f t="shared" si="15"/>
        <v>0</v>
      </c>
      <c r="AB33" s="191" t="e">
        <f>AA33/AA12</f>
        <v>#DIV/0!</v>
      </c>
      <c r="AC33" s="160">
        <f t="shared" si="1"/>
        <v>0</v>
      </c>
      <c r="AD33" s="191" t="e">
        <f>AC33/AC12</f>
        <v>#DIV/0!</v>
      </c>
      <c r="AE33" s="44">
        <f t="shared" si="2"/>
        <v>0</v>
      </c>
      <c r="AF33" s="21">
        <f t="shared" si="3"/>
        <v>0</v>
      </c>
    </row>
    <row r="34" spans="1:33" s="1" customFormat="1">
      <c r="A34" s="192">
        <v>5613</v>
      </c>
      <c r="B34" s="193" t="s">
        <v>62</v>
      </c>
      <c r="C34" s="194"/>
      <c r="D34" s="195" t="e">
        <f>C34/C12</f>
        <v>#DIV/0!</v>
      </c>
      <c r="E34" s="196"/>
      <c r="F34" s="195" t="e">
        <f>E34/E12</f>
        <v>#DIV/0!</v>
      </c>
      <c r="G34" s="194"/>
      <c r="H34" s="195" t="e">
        <f>G34/G12</f>
        <v>#DIV/0!</v>
      </c>
      <c r="I34" s="194"/>
      <c r="J34" s="195" t="e">
        <f>I34/I12</f>
        <v>#DIV/0!</v>
      </c>
      <c r="K34" s="197"/>
      <c r="L34" s="195" t="e">
        <f>K34/K12</f>
        <v>#DIV/0!</v>
      </c>
      <c r="M34" s="196"/>
      <c r="N34" s="195" t="e">
        <f>M34/M12</f>
        <v>#DIV/0!</v>
      </c>
      <c r="O34" s="197"/>
      <c r="P34" s="195"/>
      <c r="Q34" s="197"/>
      <c r="R34" s="195"/>
      <c r="S34" s="197"/>
      <c r="T34" s="195" t="e">
        <f>S34/S12</f>
        <v>#DIV/0!</v>
      </c>
      <c r="U34" s="194"/>
      <c r="V34" s="195" t="e">
        <f>U34/U12</f>
        <v>#DIV/0!</v>
      </c>
      <c r="W34" s="194"/>
      <c r="X34" s="195" t="e">
        <f>W34/W12</f>
        <v>#DIV/0!</v>
      </c>
      <c r="Y34" s="194"/>
      <c r="Z34" s="195" t="e">
        <f>Y34/Y12</f>
        <v>#DIV/0!</v>
      </c>
      <c r="AA34" s="198">
        <f t="shared" si="15"/>
        <v>0</v>
      </c>
      <c r="AB34" s="195" t="e">
        <f>AA34/AA12</f>
        <v>#DIV/0!</v>
      </c>
      <c r="AC34" s="160">
        <f t="shared" si="1"/>
        <v>0</v>
      </c>
      <c r="AD34" s="195" t="e">
        <f>AC34/AC12</f>
        <v>#DIV/0!</v>
      </c>
      <c r="AE34" s="44">
        <f t="shared" si="2"/>
        <v>0</v>
      </c>
      <c r="AF34" s="21">
        <f t="shared" si="3"/>
        <v>0</v>
      </c>
    </row>
    <row r="35" spans="1:33" s="1" customFormat="1">
      <c r="A35" s="199">
        <v>5699</v>
      </c>
      <c r="B35" s="200" t="s">
        <v>99</v>
      </c>
      <c r="C35" s="201">
        <f>SUM(C22:C34)</f>
        <v>0</v>
      </c>
      <c r="D35" s="202" t="e">
        <f>C35/C12</f>
        <v>#DIV/0!</v>
      </c>
      <c r="E35" s="203">
        <f>SUM(E22:E34)</f>
        <v>0</v>
      </c>
      <c r="F35" s="202" t="e">
        <f>E35/E12</f>
        <v>#DIV/0!</v>
      </c>
      <c r="G35" s="204">
        <f>SUM(G22:G34)</f>
        <v>0</v>
      </c>
      <c r="H35" s="202" t="e">
        <f>G35/G12</f>
        <v>#DIV/0!</v>
      </c>
      <c r="I35" s="204">
        <f>SUM(I22:I34)</f>
        <v>0</v>
      </c>
      <c r="J35" s="202" t="e">
        <f>I35/I12</f>
        <v>#DIV/0!</v>
      </c>
      <c r="K35" s="205">
        <f>SUM(K22:K34)</f>
        <v>0</v>
      </c>
      <c r="L35" s="202" t="e">
        <f>K35/K12</f>
        <v>#DIV/0!</v>
      </c>
      <c r="M35" s="203">
        <f>SUM(M22:M34)</f>
        <v>0</v>
      </c>
      <c r="N35" s="202" t="e">
        <f>M35/M12</f>
        <v>#DIV/0!</v>
      </c>
      <c r="O35" s="203">
        <f>SUM(O22:O34)</f>
        <v>0</v>
      </c>
      <c r="P35" s="202" t="e">
        <f>O35/O12</f>
        <v>#DIV/0!</v>
      </c>
      <c r="Q35" s="203">
        <f>SUM(Q22:Q34)</f>
        <v>0</v>
      </c>
      <c r="R35" s="202" t="e">
        <f>Q35/Q12</f>
        <v>#DIV/0!</v>
      </c>
      <c r="S35" s="203">
        <f>SUM(S22:S34)</f>
        <v>0</v>
      </c>
      <c r="T35" s="202" t="e">
        <f>S35/S12</f>
        <v>#DIV/0!</v>
      </c>
      <c r="U35" s="204">
        <f>SUM(U22:U34)</f>
        <v>0</v>
      </c>
      <c r="V35" s="202" t="e">
        <f>U35/U12</f>
        <v>#DIV/0!</v>
      </c>
      <c r="W35" s="204">
        <f>SUM(W22:W34)</f>
        <v>0</v>
      </c>
      <c r="X35" s="202" t="e">
        <f>W35/W12</f>
        <v>#DIV/0!</v>
      </c>
      <c r="Y35" s="204">
        <f>SUM(Y22:Y34)</f>
        <v>0</v>
      </c>
      <c r="Z35" s="202" t="e">
        <f>Y35/Y12</f>
        <v>#DIV/0!</v>
      </c>
      <c r="AA35" s="206">
        <f>SUM(AA22:AA34)</f>
        <v>0</v>
      </c>
      <c r="AB35" s="202" t="e">
        <f>AA35/AA12</f>
        <v>#DIV/0!</v>
      </c>
      <c r="AC35" s="207">
        <f t="shared" si="1"/>
        <v>0</v>
      </c>
      <c r="AD35" s="202" t="e">
        <f>AC35/AC12</f>
        <v>#DIV/0!</v>
      </c>
      <c r="AE35" s="44">
        <f t="shared" si="2"/>
        <v>0</v>
      </c>
      <c r="AF35" s="21">
        <f t="shared" si="3"/>
        <v>0</v>
      </c>
    </row>
    <row r="36" spans="1:33" s="1" customFormat="1">
      <c r="A36" s="208">
        <v>5999</v>
      </c>
      <c r="B36" s="209" t="s">
        <v>100</v>
      </c>
      <c r="C36" s="210">
        <f>C21+C35</f>
        <v>2564353.7653999999</v>
      </c>
      <c r="D36" s="211" t="e">
        <f>C36/C12</f>
        <v>#DIV/0!</v>
      </c>
      <c r="E36" s="212">
        <f>E21+E35</f>
        <v>2016273.5380000002</v>
      </c>
      <c r="F36" s="211" t="e">
        <f>E36/E12</f>
        <v>#DIV/0!</v>
      </c>
      <c r="G36" s="210">
        <f>G21+G35</f>
        <v>1938919.1328</v>
      </c>
      <c r="H36" s="211" t="e">
        <f>G36/G12</f>
        <v>#DIV/0!</v>
      </c>
      <c r="I36" s="210">
        <f>I21+I35</f>
        <v>3555571.702</v>
      </c>
      <c r="J36" s="211" t="e">
        <f>I36/I12</f>
        <v>#DIV/0!</v>
      </c>
      <c r="K36" s="213">
        <f>K21+K35</f>
        <v>2521011.1950000003</v>
      </c>
      <c r="L36" s="211" t="e">
        <f>K36/K12</f>
        <v>#DIV/0!</v>
      </c>
      <c r="M36" s="212">
        <f>M21+M35</f>
        <v>1452470.7</v>
      </c>
      <c r="N36" s="211" t="e">
        <f>M36/M12</f>
        <v>#DIV/0!</v>
      </c>
      <c r="O36" s="212">
        <f>O21+O35</f>
        <v>4043401.2892</v>
      </c>
      <c r="P36" s="211" t="e">
        <f>O36/O12</f>
        <v>#DIV/0!</v>
      </c>
      <c r="Q36" s="212">
        <f>Q21+Q35</f>
        <v>1602065.8848999999</v>
      </c>
      <c r="R36" s="211" t="e">
        <f>Q36/Q12</f>
        <v>#DIV/0!</v>
      </c>
      <c r="S36" s="212">
        <f>S21+S35</f>
        <v>2324678.4</v>
      </c>
      <c r="T36" s="211" t="e">
        <f>S36/S12</f>
        <v>#DIV/0!</v>
      </c>
      <c r="U36" s="210">
        <f>U21+U35</f>
        <v>1976189.8806809103</v>
      </c>
      <c r="V36" s="211" t="e">
        <f>U36/U12</f>
        <v>#DIV/0!</v>
      </c>
      <c r="W36" s="210">
        <f>W21+W35</f>
        <v>580224.46507461485</v>
      </c>
      <c r="X36" s="211" t="e">
        <f>W36/W12</f>
        <v>#DIV/0!</v>
      </c>
      <c r="Y36" s="210">
        <f>Y21+Y35</f>
        <v>1480587.5006100747</v>
      </c>
      <c r="Z36" s="211" t="e">
        <f>Y36/Y12</f>
        <v>#DIV/0!</v>
      </c>
      <c r="AA36" s="64">
        <f>AA21+AA35</f>
        <v>26055747.453665599</v>
      </c>
      <c r="AB36" s="211" t="e">
        <f>AA36/AA12</f>
        <v>#DIV/0!</v>
      </c>
      <c r="AC36" s="214">
        <f t="shared" si="1"/>
        <v>3722249.6362379426</v>
      </c>
      <c r="AD36" s="211" t="e">
        <f>AC36/AC12</f>
        <v>#DIV/0!</v>
      </c>
      <c r="AE36" s="44">
        <f t="shared" si="2"/>
        <v>26055747.453665599</v>
      </c>
      <c r="AF36" s="21">
        <f t="shared" si="3"/>
        <v>0</v>
      </c>
    </row>
    <row r="37" spans="1:33" s="1" customFormat="1" ht="15.75" thickBot="1">
      <c r="A37" s="7"/>
      <c r="B37" s="215" t="s">
        <v>68</v>
      </c>
      <c r="C37" s="42">
        <f>(C16-C36)</f>
        <v>-2564353.7653999999</v>
      </c>
      <c r="D37" s="131" t="e">
        <f>C37/C12</f>
        <v>#DIV/0!</v>
      </c>
      <c r="E37" s="179">
        <f>(E16-E36)</f>
        <v>-2016273.5380000002</v>
      </c>
      <c r="F37" s="131" t="e">
        <f>E37/E12</f>
        <v>#DIV/0!</v>
      </c>
      <c r="G37" s="42">
        <f>(G16-G36)</f>
        <v>-1938919.1328</v>
      </c>
      <c r="H37" s="131" t="e">
        <f>G37/G12</f>
        <v>#DIV/0!</v>
      </c>
      <c r="I37" s="42">
        <f>(I16-I36)</f>
        <v>-3555571.702</v>
      </c>
      <c r="J37" s="131" t="e">
        <f>I37/I12</f>
        <v>#DIV/0!</v>
      </c>
      <c r="K37" s="18">
        <f>(K16-K36)</f>
        <v>-2521011.1950000003</v>
      </c>
      <c r="L37" s="131" t="e">
        <f>K37/K12</f>
        <v>#DIV/0!</v>
      </c>
      <c r="M37" s="179">
        <f>(M16-M36)</f>
        <v>-1452470.7</v>
      </c>
      <c r="N37" s="131" t="e">
        <f>M37/M12</f>
        <v>#DIV/0!</v>
      </c>
      <c r="O37" s="179">
        <f>(O16-O36)</f>
        <v>-4043401.2892</v>
      </c>
      <c r="P37" s="131" t="e">
        <f>O37/O12</f>
        <v>#DIV/0!</v>
      </c>
      <c r="Q37" s="179">
        <f>(Q16-Q36)</f>
        <v>-1602065.8848999999</v>
      </c>
      <c r="R37" s="131" t="e">
        <f>Q37/Q12</f>
        <v>#DIV/0!</v>
      </c>
      <c r="S37" s="179">
        <f>(S16-S36)</f>
        <v>-2324678.4</v>
      </c>
      <c r="T37" s="131" t="e">
        <f>S37/S12</f>
        <v>#DIV/0!</v>
      </c>
      <c r="U37" s="42">
        <f>(U16-U36)</f>
        <v>-1976189.8806809103</v>
      </c>
      <c r="V37" s="131" t="e">
        <f>U37/U12</f>
        <v>#DIV/0!</v>
      </c>
      <c r="W37" s="42">
        <f>(W16-W36)</f>
        <v>-580224.46507461485</v>
      </c>
      <c r="X37" s="131" t="e">
        <f>W37/W12</f>
        <v>#DIV/0!</v>
      </c>
      <c r="Y37" s="42">
        <f>(Y16-Y36)</f>
        <v>-1480587.5006100747</v>
      </c>
      <c r="Z37" s="131" t="e">
        <f>Y37/Y12</f>
        <v>#DIV/0!</v>
      </c>
      <c r="AA37" s="180">
        <f>(AA16-AA36)</f>
        <v>-26055747.453665599</v>
      </c>
      <c r="AB37" s="131" t="e">
        <f>AA37/AA12</f>
        <v>#DIV/0!</v>
      </c>
      <c r="AC37" s="181">
        <f t="shared" si="1"/>
        <v>-3722249.6362379426</v>
      </c>
      <c r="AD37" s="131" t="e">
        <f>AC37/AC12</f>
        <v>#DIV/0!</v>
      </c>
      <c r="AE37" s="44">
        <f t="shared" si="2"/>
        <v>-26055747.453665599</v>
      </c>
      <c r="AF37" s="21">
        <f t="shared" si="3"/>
        <v>0</v>
      </c>
    </row>
    <row r="38" spans="1:33" s="1" customFormat="1" ht="15.75" thickTop="1">
      <c r="A38" s="2">
        <v>6002</v>
      </c>
      <c r="B38" s="216" t="s">
        <v>45</v>
      </c>
      <c r="C38" s="158"/>
      <c r="D38" s="191" t="e">
        <f>C38/C12</f>
        <v>#DIV/0!</v>
      </c>
      <c r="E38" s="157"/>
      <c r="F38" s="191" t="e">
        <f>E38/E12</f>
        <v>#DIV/0!</v>
      </c>
      <c r="G38" s="158"/>
      <c r="H38" s="191" t="e">
        <f>G38/G12</f>
        <v>#DIV/0!</v>
      </c>
      <c r="I38" s="158"/>
      <c r="J38" s="191" t="e">
        <f>I38/I12</f>
        <v>#DIV/0!</v>
      </c>
      <c r="K38" s="16"/>
      <c r="L38" s="191" t="e">
        <f>K38/K12</f>
        <v>#DIV/0!</v>
      </c>
      <c r="M38" s="157"/>
      <c r="N38" s="191" t="e">
        <f>M38/M12</f>
        <v>#DIV/0!</v>
      </c>
      <c r="O38" s="16"/>
      <c r="P38" s="191"/>
      <c r="Q38" s="16"/>
      <c r="R38" s="191"/>
      <c r="S38" s="16"/>
      <c r="T38" s="191" t="e">
        <f>S38/S12</f>
        <v>#DIV/0!</v>
      </c>
      <c r="U38" s="158"/>
      <c r="V38" s="191" t="e">
        <f>U38/U12</f>
        <v>#DIV/0!</v>
      </c>
      <c r="W38" s="158"/>
      <c r="X38" s="191" t="e">
        <f>W38/W12</f>
        <v>#DIV/0!</v>
      </c>
      <c r="Y38" s="158"/>
      <c r="Z38" s="191" t="e">
        <f>Y38/Y12</f>
        <v>#DIV/0!</v>
      </c>
      <c r="AA38" s="59">
        <f>C38+E38+G38+I38+K38+M38+O38+Q38+S38+U38+W38+Y38</f>
        <v>0</v>
      </c>
      <c r="AB38" s="191" t="e">
        <f>AA38/AA12</f>
        <v>#DIV/0!</v>
      </c>
      <c r="AC38" s="160">
        <f t="shared" si="1"/>
        <v>0</v>
      </c>
      <c r="AD38" s="191" t="e">
        <f>AC38/AC12</f>
        <v>#DIV/0!</v>
      </c>
      <c r="AE38" s="44">
        <f t="shared" si="2"/>
        <v>0</v>
      </c>
      <c r="AF38" s="21">
        <f t="shared" si="3"/>
        <v>0</v>
      </c>
    </row>
    <row r="39" spans="1:33" s="1" customFormat="1">
      <c r="A39" s="2">
        <v>6003</v>
      </c>
      <c r="B39" s="2" t="s">
        <v>0</v>
      </c>
      <c r="C39" s="158"/>
      <c r="D39" s="28" t="e">
        <f>C39/C12</f>
        <v>#DIV/0!</v>
      </c>
      <c r="E39" s="158"/>
      <c r="F39" s="28" t="e">
        <f>E39/E12</f>
        <v>#DIV/0!</v>
      </c>
      <c r="G39" s="158">
        <v>0</v>
      </c>
      <c r="H39" s="28" t="e">
        <f>G39/G12</f>
        <v>#DIV/0!</v>
      </c>
      <c r="I39" s="158"/>
      <c r="J39" s="28" t="e">
        <f>I39/I12</f>
        <v>#DIV/0!</v>
      </c>
      <c r="K39" s="16">
        <v>0</v>
      </c>
      <c r="L39" s="28" t="e">
        <f>K39/K12</f>
        <v>#DIV/0!</v>
      </c>
      <c r="M39" s="158"/>
      <c r="N39" s="28" t="e">
        <f>M39/M12</f>
        <v>#DIV/0!</v>
      </c>
      <c r="O39" s="16"/>
      <c r="P39" s="28"/>
      <c r="Q39" s="16"/>
      <c r="R39" s="28"/>
      <c r="S39" s="16"/>
      <c r="T39" s="28" t="e">
        <f>S39/S12</f>
        <v>#DIV/0!</v>
      </c>
      <c r="U39" s="16"/>
      <c r="V39" s="28" t="e">
        <f>U39/U12</f>
        <v>#DIV/0!</v>
      </c>
      <c r="W39" s="16"/>
      <c r="X39" s="28" t="e">
        <f>W39/W12</f>
        <v>#DIV/0!</v>
      </c>
      <c r="Y39" s="16"/>
      <c r="Z39" s="28" t="e">
        <f>Y39/Y12</f>
        <v>#DIV/0!</v>
      </c>
      <c r="AA39" s="59">
        <f>C39+E39+G39+I39+K39+M39+O39+Q39+S39+U39+W39+Y39</f>
        <v>0</v>
      </c>
      <c r="AB39" s="28" t="e">
        <f>AA39/AA12</f>
        <v>#DIV/0!</v>
      </c>
      <c r="AC39" s="160">
        <f t="shared" si="1"/>
        <v>0</v>
      </c>
      <c r="AD39" s="28" t="e">
        <f>AC39/AC12</f>
        <v>#DIV/0!</v>
      </c>
      <c r="AE39" s="44">
        <f t="shared" si="2"/>
        <v>0</v>
      </c>
      <c r="AF39" s="21">
        <f t="shared" si="3"/>
        <v>0</v>
      </c>
    </row>
    <row r="40" spans="1:33" s="1" customFormat="1">
      <c r="A40" s="2">
        <v>6004</v>
      </c>
      <c r="B40" s="216" t="s">
        <v>1</v>
      </c>
      <c r="C40" s="158"/>
      <c r="D40" s="191" t="e">
        <f>C40/C12</f>
        <v>#DIV/0!</v>
      </c>
      <c r="E40" s="157"/>
      <c r="F40" s="191" t="e">
        <f>E40/E12</f>
        <v>#DIV/0!</v>
      </c>
      <c r="G40" s="158"/>
      <c r="H40" s="191" t="e">
        <f>G40/G12</f>
        <v>#DIV/0!</v>
      </c>
      <c r="I40" s="158"/>
      <c r="J40" s="191" t="e">
        <f>I40/I12</f>
        <v>#DIV/0!</v>
      </c>
      <c r="K40" s="16"/>
      <c r="L40" s="191" t="e">
        <f>K40/K12</f>
        <v>#DIV/0!</v>
      </c>
      <c r="M40" s="157"/>
      <c r="N40" s="191" t="e">
        <f>M40/M12</f>
        <v>#DIV/0!</v>
      </c>
      <c r="O40" s="16"/>
      <c r="P40" s="191"/>
      <c r="Q40" s="16"/>
      <c r="R40" s="191"/>
      <c r="S40" s="16"/>
      <c r="T40" s="191" t="e">
        <f>S40/S12</f>
        <v>#DIV/0!</v>
      </c>
      <c r="U40" s="158"/>
      <c r="V40" s="191" t="e">
        <f>U40/U12</f>
        <v>#DIV/0!</v>
      </c>
      <c r="W40" s="158"/>
      <c r="X40" s="191" t="e">
        <f>W40/W12</f>
        <v>#DIV/0!</v>
      </c>
      <c r="Y40" s="158"/>
      <c r="Z40" s="191" t="e">
        <f>Y40/Y12</f>
        <v>#DIV/0!</v>
      </c>
      <c r="AA40" s="59">
        <f>C40+E40+G40+I40+K40+M40+O40+Q40+S40+U40+W40+Y40</f>
        <v>0</v>
      </c>
      <c r="AB40" s="191" t="e">
        <f>AA40/AA12</f>
        <v>#DIV/0!</v>
      </c>
      <c r="AC40" s="160">
        <f t="shared" si="1"/>
        <v>0</v>
      </c>
      <c r="AD40" s="191" t="e">
        <f>AC40/AC12</f>
        <v>#DIV/0!</v>
      </c>
      <c r="AE40" s="44">
        <f t="shared" si="2"/>
        <v>0</v>
      </c>
      <c r="AF40" s="21">
        <f t="shared" si="3"/>
        <v>0</v>
      </c>
    </row>
    <row r="41" spans="1:33" s="1" customFormat="1" ht="15.75" thickBot="1">
      <c r="A41" s="4">
        <v>6099</v>
      </c>
      <c r="B41" s="217" t="s">
        <v>101</v>
      </c>
      <c r="C41" s="168">
        <f>SUM(C38:C40)</f>
        <v>0</v>
      </c>
      <c r="D41" s="218" t="e">
        <f>C41/C12</f>
        <v>#DIV/0!</v>
      </c>
      <c r="E41" s="166">
        <f>SUM(E38:E40)</f>
        <v>0</v>
      </c>
      <c r="F41" s="218" t="e">
        <f>E41/E12</f>
        <v>#DIV/0!</v>
      </c>
      <c r="G41" s="168">
        <f>SUM(G38:G40)</f>
        <v>0</v>
      </c>
      <c r="H41" s="218" t="e">
        <f>G41/G12</f>
        <v>#DIV/0!</v>
      </c>
      <c r="I41" s="168">
        <f>SUM(I38:I40)</f>
        <v>0</v>
      </c>
      <c r="J41" s="218" t="e">
        <f>I41/I12</f>
        <v>#DIV/0!</v>
      </c>
      <c r="K41" s="188">
        <f>SUM(K38:K40)</f>
        <v>0</v>
      </c>
      <c r="L41" s="218" t="e">
        <f>K41/K12</f>
        <v>#DIV/0!</v>
      </c>
      <c r="M41" s="166">
        <f>SUM(M38:M40)</f>
        <v>0</v>
      </c>
      <c r="N41" s="218" t="e">
        <f>M41/M12</f>
        <v>#DIV/0!</v>
      </c>
      <c r="O41" s="188"/>
      <c r="P41" s="218"/>
      <c r="Q41" s="188"/>
      <c r="R41" s="218"/>
      <c r="S41" s="188"/>
      <c r="T41" s="218" t="e">
        <f>S41/S12</f>
        <v>#DIV/0!</v>
      </c>
      <c r="U41" s="168">
        <f>SUM(U38:U40)</f>
        <v>0</v>
      </c>
      <c r="V41" s="218" t="e">
        <f>U41/U12</f>
        <v>#DIV/0!</v>
      </c>
      <c r="W41" s="168">
        <f>SUM(W38:W40)</f>
        <v>0</v>
      </c>
      <c r="X41" s="218" t="e">
        <f>W41/W12</f>
        <v>#DIV/0!</v>
      </c>
      <c r="Y41" s="168">
        <f>SUM(Y38:Y40)</f>
        <v>0</v>
      </c>
      <c r="Z41" s="218" t="e">
        <f>Y41/Y12</f>
        <v>#DIV/0!</v>
      </c>
      <c r="AA41" s="189">
        <f>SUM(AA38:AA40)</f>
        <v>0</v>
      </c>
      <c r="AB41" s="218" t="e">
        <f>AA41/AA12</f>
        <v>#DIV/0!</v>
      </c>
      <c r="AC41" s="23">
        <f t="shared" si="1"/>
        <v>0</v>
      </c>
      <c r="AD41" s="218" t="e">
        <f>AC41/AC12</f>
        <v>#DIV/0!</v>
      </c>
      <c r="AE41" s="44">
        <f t="shared" si="2"/>
        <v>0</v>
      </c>
      <c r="AF41" s="21">
        <f t="shared" si="3"/>
        <v>0</v>
      </c>
    </row>
    <row r="42" spans="1:33" s="1" customFormat="1" ht="15.75" thickTop="1">
      <c r="A42" s="2">
        <v>6101</v>
      </c>
      <c r="B42" s="219" t="s">
        <v>2</v>
      </c>
      <c r="C42" s="16"/>
      <c r="D42" s="191" t="e">
        <f>C42/C12</f>
        <v>#DIV/0!</v>
      </c>
      <c r="E42" s="16"/>
      <c r="F42" s="191" t="e">
        <f>E42/E12</f>
        <v>#DIV/0!</v>
      </c>
      <c r="G42" s="16"/>
      <c r="H42" s="191" t="e">
        <f>G42/G12</f>
        <v>#DIV/0!</v>
      </c>
      <c r="I42" s="16"/>
      <c r="J42" s="191" t="e">
        <f>I42/I12</f>
        <v>#DIV/0!</v>
      </c>
      <c r="K42" s="16"/>
      <c r="L42" s="191" t="e">
        <f>K42/K12</f>
        <v>#DIV/0!</v>
      </c>
      <c r="M42" s="16">
        <v>0</v>
      </c>
      <c r="N42" s="191" t="e">
        <f>M42/M12</f>
        <v>#DIV/0!</v>
      </c>
      <c r="O42" s="16">
        <v>0</v>
      </c>
      <c r="P42" s="191" t="e">
        <f>O42/O12</f>
        <v>#DIV/0!</v>
      </c>
      <c r="Q42" s="16">
        <v>0</v>
      </c>
      <c r="R42" s="191" t="e">
        <f>Q42/Q12</f>
        <v>#DIV/0!</v>
      </c>
      <c r="S42" s="16">
        <v>0</v>
      </c>
      <c r="T42" s="191" t="e">
        <f>S42/S12</f>
        <v>#DIV/0!</v>
      </c>
      <c r="U42" s="16">
        <v>0</v>
      </c>
      <c r="V42" s="191" t="e">
        <f>U42/U12</f>
        <v>#DIV/0!</v>
      </c>
      <c r="W42" s="16">
        <v>0</v>
      </c>
      <c r="X42" s="191" t="e">
        <f>W42/W12</f>
        <v>#DIV/0!</v>
      </c>
      <c r="Y42" s="16">
        <v>0</v>
      </c>
      <c r="Z42" s="191" t="e">
        <f>Y42/Y12</f>
        <v>#DIV/0!</v>
      </c>
      <c r="AA42" s="59">
        <f t="shared" ref="AA42:AA69" si="16">C42+E42+G42+I42+K42+M42+O42+Q42+S42+U42+W42+Y42</f>
        <v>0</v>
      </c>
      <c r="AB42" s="28" t="e">
        <f>AA42/AA12</f>
        <v>#DIV/0!</v>
      </c>
      <c r="AC42" s="160">
        <f t="shared" si="1"/>
        <v>0</v>
      </c>
      <c r="AD42" s="28" t="e">
        <f>AC42/AC12</f>
        <v>#DIV/0!</v>
      </c>
      <c r="AE42" s="44">
        <f t="shared" si="2"/>
        <v>0</v>
      </c>
      <c r="AF42" s="21">
        <f t="shared" si="3"/>
        <v>0</v>
      </c>
      <c r="AG42" s="1" t="s">
        <v>199</v>
      </c>
    </row>
    <row r="43" spans="1:33" s="1" customFormat="1">
      <c r="A43" s="2">
        <v>6102</v>
      </c>
      <c r="B43" s="219" t="s">
        <v>3</v>
      </c>
      <c r="C43" s="155"/>
      <c r="D43" s="191" t="e">
        <f>C43/C12</f>
        <v>#DIV/0!</v>
      </c>
      <c r="E43" s="155"/>
      <c r="F43" s="191" t="e">
        <f>E43/E12</f>
        <v>#DIV/0!</v>
      </c>
      <c r="G43" s="155"/>
      <c r="H43" s="191" t="e">
        <f>G43/G12</f>
        <v>#DIV/0!</v>
      </c>
      <c r="I43" s="155"/>
      <c r="J43" s="191" t="e">
        <f>I43/I12</f>
        <v>#DIV/0!</v>
      </c>
      <c r="K43" s="155"/>
      <c r="L43" s="191" t="e">
        <f>K43/K12</f>
        <v>#DIV/0!</v>
      </c>
      <c r="M43" s="155">
        <v>0</v>
      </c>
      <c r="N43" s="191" t="e">
        <f>M43/M12</f>
        <v>#DIV/0!</v>
      </c>
      <c r="O43" s="155">
        <v>0</v>
      </c>
      <c r="P43" s="191" t="e">
        <f>O43/O12</f>
        <v>#DIV/0!</v>
      </c>
      <c r="Q43" s="155">
        <v>0</v>
      </c>
      <c r="R43" s="191" t="e">
        <f>Q43/Q12</f>
        <v>#DIV/0!</v>
      </c>
      <c r="S43" s="155">
        <v>0</v>
      </c>
      <c r="T43" s="191" t="e">
        <f>S43/S12</f>
        <v>#DIV/0!</v>
      </c>
      <c r="U43" s="155">
        <v>0</v>
      </c>
      <c r="V43" s="191" t="e">
        <f>U43/U12</f>
        <v>#DIV/0!</v>
      </c>
      <c r="W43" s="155">
        <v>0</v>
      </c>
      <c r="X43" s="191" t="e">
        <f>W43/W12</f>
        <v>#DIV/0!</v>
      </c>
      <c r="Y43" s="155">
        <v>0</v>
      </c>
      <c r="Z43" s="191" t="e">
        <f>Y43/Y12</f>
        <v>#DIV/0!</v>
      </c>
      <c r="AA43" s="59">
        <f t="shared" si="16"/>
        <v>0</v>
      </c>
      <c r="AB43" s="28" t="e">
        <f>AA43/AA12</f>
        <v>#DIV/0!</v>
      </c>
      <c r="AC43" s="160">
        <f t="shared" si="1"/>
        <v>0</v>
      </c>
      <c r="AD43" s="28" t="e">
        <f>AC43/AC12</f>
        <v>#DIV/0!</v>
      </c>
      <c r="AE43" s="44">
        <f t="shared" si="2"/>
        <v>0</v>
      </c>
      <c r="AF43" s="21">
        <f t="shared" si="3"/>
        <v>0</v>
      </c>
    </row>
    <row r="44" spans="1:33" s="1" customFormat="1">
      <c r="A44" s="82">
        <v>6103</v>
      </c>
      <c r="B44" s="219" t="s">
        <v>4</v>
      </c>
      <c r="C44" s="185"/>
      <c r="D44" s="191" t="e">
        <f>C44/C12</f>
        <v>#DIV/0!</v>
      </c>
      <c r="E44" s="185"/>
      <c r="F44" s="191" t="e">
        <f>E44/E12</f>
        <v>#DIV/0!</v>
      </c>
      <c r="G44" s="185"/>
      <c r="H44" s="191" t="e">
        <f>G44/G12</f>
        <v>#DIV/0!</v>
      </c>
      <c r="I44" s="185"/>
      <c r="J44" s="191" t="e">
        <f>I44/I12</f>
        <v>#DIV/0!</v>
      </c>
      <c r="K44" s="185"/>
      <c r="L44" s="191" t="e">
        <f>K44/K12</f>
        <v>#DIV/0!</v>
      </c>
      <c r="M44" s="185">
        <v>0</v>
      </c>
      <c r="N44" s="191" t="e">
        <f>M44/M12</f>
        <v>#DIV/0!</v>
      </c>
      <c r="O44" s="185">
        <v>0</v>
      </c>
      <c r="P44" s="191" t="e">
        <f>O44/O12</f>
        <v>#DIV/0!</v>
      </c>
      <c r="Q44" s="185">
        <v>0</v>
      </c>
      <c r="R44" s="191" t="e">
        <f>Q44/Q12</f>
        <v>#DIV/0!</v>
      </c>
      <c r="S44" s="185">
        <v>0</v>
      </c>
      <c r="T44" s="191" t="e">
        <f>S44/S12</f>
        <v>#DIV/0!</v>
      </c>
      <c r="U44" s="185">
        <v>0</v>
      </c>
      <c r="V44" s="191" t="e">
        <f>U44/U12</f>
        <v>#DIV/0!</v>
      </c>
      <c r="W44" s="185"/>
      <c r="X44" s="191" t="e">
        <f>W44/W12</f>
        <v>#DIV/0!</v>
      </c>
      <c r="Y44" s="185"/>
      <c r="Z44" s="191" t="e">
        <f>Y44/Y12</f>
        <v>#DIV/0!</v>
      </c>
      <c r="AA44" s="59">
        <f t="shared" si="16"/>
        <v>0</v>
      </c>
      <c r="AB44" s="28" t="e">
        <f>AA44/AA12</f>
        <v>#DIV/0!</v>
      </c>
      <c r="AC44" s="160">
        <f t="shared" si="1"/>
        <v>0</v>
      </c>
      <c r="AD44" s="28" t="e">
        <f>AC44/AC12</f>
        <v>#DIV/0!</v>
      </c>
      <c r="AE44" s="44">
        <f t="shared" si="2"/>
        <v>0</v>
      </c>
      <c r="AF44" s="21">
        <f t="shared" si="3"/>
        <v>0</v>
      </c>
    </row>
    <row r="45" spans="1:33" s="1" customFormat="1">
      <c r="A45" s="82">
        <v>6104</v>
      </c>
      <c r="B45" s="219" t="s">
        <v>5</v>
      </c>
      <c r="C45" s="155"/>
      <c r="D45" s="191" t="e">
        <f>C45/C12</f>
        <v>#DIV/0!</v>
      </c>
      <c r="E45" s="155"/>
      <c r="F45" s="191" t="e">
        <f>E45/E12</f>
        <v>#DIV/0!</v>
      </c>
      <c r="G45" s="155"/>
      <c r="H45" s="191" t="e">
        <f>G45/G12</f>
        <v>#DIV/0!</v>
      </c>
      <c r="I45" s="155"/>
      <c r="J45" s="191" t="e">
        <f>I45/I12</f>
        <v>#DIV/0!</v>
      </c>
      <c r="K45" s="155"/>
      <c r="L45" s="191" t="e">
        <f>K45/K12</f>
        <v>#DIV/0!</v>
      </c>
      <c r="M45" s="155">
        <v>0</v>
      </c>
      <c r="N45" s="191" t="e">
        <f>M45/M12</f>
        <v>#DIV/0!</v>
      </c>
      <c r="O45" s="155">
        <v>0</v>
      </c>
      <c r="P45" s="191" t="e">
        <f>O45/O12</f>
        <v>#DIV/0!</v>
      </c>
      <c r="Q45" s="155">
        <v>0</v>
      </c>
      <c r="R45" s="191" t="e">
        <f>Q45/Q12</f>
        <v>#DIV/0!</v>
      </c>
      <c r="S45" s="155">
        <v>0</v>
      </c>
      <c r="T45" s="191" t="e">
        <f>S45/S12</f>
        <v>#DIV/0!</v>
      </c>
      <c r="U45" s="155">
        <v>0</v>
      </c>
      <c r="V45" s="191" t="e">
        <f>U45/U12</f>
        <v>#DIV/0!</v>
      </c>
      <c r="W45" s="155">
        <v>0</v>
      </c>
      <c r="X45" s="191" t="e">
        <f>W45/W12</f>
        <v>#DIV/0!</v>
      </c>
      <c r="Y45" s="155">
        <v>0</v>
      </c>
      <c r="Z45" s="191" t="e">
        <f>Y45/Y12</f>
        <v>#DIV/0!</v>
      </c>
      <c r="AA45" s="59">
        <f t="shared" si="16"/>
        <v>0</v>
      </c>
      <c r="AB45" s="28" t="e">
        <f>AA45/AA12</f>
        <v>#DIV/0!</v>
      </c>
      <c r="AC45" s="160">
        <f t="shared" si="1"/>
        <v>0</v>
      </c>
      <c r="AD45" s="28" t="e">
        <f>AC45/AC12</f>
        <v>#DIV/0!</v>
      </c>
      <c r="AE45" s="44">
        <f t="shared" si="2"/>
        <v>0</v>
      </c>
      <c r="AF45" s="21">
        <f t="shared" si="3"/>
        <v>0</v>
      </c>
    </row>
    <row r="46" spans="1:33" s="1" customFormat="1">
      <c r="A46" s="82">
        <v>6105</v>
      </c>
      <c r="B46" s="219" t="s">
        <v>39</v>
      </c>
      <c r="C46" s="155"/>
      <c r="D46" s="191" t="e">
        <f>C46/C12</f>
        <v>#DIV/0!</v>
      </c>
      <c r="E46" s="155"/>
      <c r="F46" s="191" t="e">
        <f>E46/E12</f>
        <v>#DIV/0!</v>
      </c>
      <c r="G46" s="155"/>
      <c r="H46" s="191" t="e">
        <f>G46/G12</f>
        <v>#DIV/0!</v>
      </c>
      <c r="I46" s="155"/>
      <c r="J46" s="191" t="e">
        <f>I46/I12</f>
        <v>#DIV/0!</v>
      </c>
      <c r="K46" s="155"/>
      <c r="L46" s="191" t="e">
        <f>K46/K12</f>
        <v>#DIV/0!</v>
      </c>
      <c r="M46" s="158">
        <v>0</v>
      </c>
      <c r="N46" s="191"/>
      <c r="O46" s="158"/>
      <c r="P46" s="191"/>
      <c r="Q46" s="158"/>
      <c r="R46" s="191"/>
      <c r="S46" s="158">
        <v>0</v>
      </c>
      <c r="T46" s="191"/>
      <c r="U46" s="158"/>
      <c r="V46" s="191"/>
      <c r="W46" s="158">
        <v>0</v>
      </c>
      <c r="X46" s="191"/>
      <c r="Y46" s="158">
        <v>0</v>
      </c>
      <c r="Z46" s="191"/>
      <c r="AA46" s="59">
        <f t="shared" si="16"/>
        <v>0</v>
      </c>
      <c r="AB46" s="28" t="e">
        <f>AA46/AA12</f>
        <v>#DIV/0!</v>
      </c>
      <c r="AC46" s="160">
        <f t="shared" si="1"/>
        <v>0</v>
      </c>
      <c r="AD46" s="28" t="e">
        <f>AC46/AC12</f>
        <v>#DIV/0!</v>
      </c>
      <c r="AE46" s="44">
        <f t="shared" si="2"/>
        <v>0</v>
      </c>
      <c r="AF46" s="21">
        <f t="shared" si="3"/>
        <v>0</v>
      </c>
    </row>
    <row r="47" spans="1:33" s="1" customFormat="1">
      <c r="A47" s="82">
        <v>6106</v>
      </c>
      <c r="B47" s="219" t="s">
        <v>6</v>
      </c>
      <c r="C47" s="155"/>
      <c r="D47" s="191" t="e">
        <f>C47/C12</f>
        <v>#DIV/0!</v>
      </c>
      <c r="E47" s="155"/>
      <c r="F47" s="191" t="e">
        <f>E47/E12</f>
        <v>#DIV/0!</v>
      </c>
      <c r="G47" s="155"/>
      <c r="H47" s="191" t="e">
        <f>G47/G12</f>
        <v>#DIV/0!</v>
      </c>
      <c r="I47" s="155"/>
      <c r="J47" s="191" t="e">
        <f>I47/I12</f>
        <v>#DIV/0!</v>
      </c>
      <c r="K47" s="155"/>
      <c r="L47" s="191" t="e">
        <f>K47/K12</f>
        <v>#DIV/0!</v>
      </c>
      <c r="M47" s="155">
        <v>0</v>
      </c>
      <c r="N47" s="191" t="e">
        <f>M47/M12</f>
        <v>#DIV/0!</v>
      </c>
      <c r="O47" s="155">
        <v>0</v>
      </c>
      <c r="P47" s="191" t="e">
        <f>O47/O12</f>
        <v>#DIV/0!</v>
      </c>
      <c r="Q47" s="155">
        <v>0</v>
      </c>
      <c r="R47" s="191" t="e">
        <f>Q47/Q12</f>
        <v>#DIV/0!</v>
      </c>
      <c r="S47" s="155">
        <v>0</v>
      </c>
      <c r="T47" s="191" t="e">
        <f>S47/S12</f>
        <v>#DIV/0!</v>
      </c>
      <c r="U47" s="155">
        <v>0</v>
      </c>
      <c r="V47" s="191" t="e">
        <f>U47/U12</f>
        <v>#DIV/0!</v>
      </c>
      <c r="W47" s="155">
        <v>0</v>
      </c>
      <c r="X47" s="191" t="e">
        <f>W47/W12</f>
        <v>#DIV/0!</v>
      </c>
      <c r="Y47" s="155">
        <v>0</v>
      </c>
      <c r="Z47" s="191" t="e">
        <f>Y47/Y12</f>
        <v>#DIV/0!</v>
      </c>
      <c r="AA47" s="59">
        <f t="shared" si="16"/>
        <v>0</v>
      </c>
      <c r="AB47" s="28" t="e">
        <f>AA47/AA12</f>
        <v>#DIV/0!</v>
      </c>
      <c r="AC47" s="160">
        <f t="shared" si="1"/>
        <v>0</v>
      </c>
      <c r="AD47" s="28" t="e">
        <f>AC47/AC12</f>
        <v>#DIV/0!</v>
      </c>
      <c r="AE47" s="44">
        <f t="shared" si="2"/>
        <v>0</v>
      </c>
      <c r="AF47" s="21">
        <f t="shared" si="3"/>
        <v>0</v>
      </c>
    </row>
    <row r="48" spans="1:33" s="1" customFormat="1">
      <c r="A48" s="82">
        <v>6107</v>
      </c>
      <c r="B48" s="219" t="s">
        <v>7</v>
      </c>
      <c r="C48" s="19"/>
      <c r="D48" s="191" t="e">
        <f>C48/C12</f>
        <v>#DIV/0!</v>
      </c>
      <c r="E48" s="19"/>
      <c r="F48" s="191" t="e">
        <f>E48/E12</f>
        <v>#DIV/0!</v>
      </c>
      <c r="G48" s="19"/>
      <c r="H48" s="191" t="e">
        <f>G48/G12</f>
        <v>#DIV/0!</v>
      </c>
      <c r="I48" s="19"/>
      <c r="J48" s="191" t="e">
        <f>I48/I12</f>
        <v>#DIV/0!</v>
      </c>
      <c r="K48" s="19"/>
      <c r="L48" s="191" t="e">
        <f>K48/K12</f>
        <v>#DIV/0!</v>
      </c>
      <c r="M48" s="19"/>
      <c r="N48" s="191" t="e">
        <f>M48/M12</f>
        <v>#DIV/0!</v>
      </c>
      <c r="O48" s="19"/>
      <c r="P48" s="191" t="e">
        <f>O48/O12</f>
        <v>#DIV/0!</v>
      </c>
      <c r="Q48" s="19"/>
      <c r="R48" s="191" t="e">
        <f>Q48/Q12</f>
        <v>#DIV/0!</v>
      </c>
      <c r="S48" s="19"/>
      <c r="T48" s="191" t="e">
        <f>S48/S12</f>
        <v>#DIV/0!</v>
      </c>
      <c r="U48" s="19"/>
      <c r="V48" s="191" t="e">
        <f>U48/U12</f>
        <v>#DIV/0!</v>
      </c>
      <c r="W48" s="19"/>
      <c r="X48" s="191" t="e">
        <f>W48/W12</f>
        <v>#DIV/0!</v>
      </c>
      <c r="Y48" s="19"/>
      <c r="Z48" s="191" t="e">
        <f>Y48/Y12</f>
        <v>#DIV/0!</v>
      </c>
      <c r="AA48" s="59">
        <f t="shared" si="16"/>
        <v>0</v>
      </c>
      <c r="AB48" s="28" t="e">
        <f>AA48/AA12</f>
        <v>#DIV/0!</v>
      </c>
      <c r="AC48" s="160">
        <f t="shared" si="1"/>
        <v>0</v>
      </c>
      <c r="AD48" s="28" t="e">
        <f>AC48/AC12</f>
        <v>#DIV/0!</v>
      </c>
      <c r="AE48" s="44">
        <f t="shared" si="2"/>
        <v>0</v>
      </c>
      <c r="AF48" s="21">
        <f t="shared" si="3"/>
        <v>0</v>
      </c>
    </row>
    <row r="49" spans="1:34" s="1" customFormat="1">
      <c r="A49" s="82">
        <v>6108</v>
      </c>
      <c r="B49" s="219" t="s">
        <v>8</v>
      </c>
      <c r="C49" s="19"/>
      <c r="D49" s="191" t="e">
        <f>C49/C12</f>
        <v>#DIV/0!</v>
      </c>
      <c r="E49" s="19"/>
      <c r="F49" s="191" t="e">
        <f>E49/E12</f>
        <v>#DIV/0!</v>
      </c>
      <c r="G49" s="19"/>
      <c r="H49" s="191" t="e">
        <f>G49/G12</f>
        <v>#DIV/0!</v>
      </c>
      <c r="I49" s="19"/>
      <c r="J49" s="191" t="e">
        <f>I49/I12</f>
        <v>#DIV/0!</v>
      </c>
      <c r="K49" s="19"/>
      <c r="L49" s="191" t="e">
        <f>K49/K12</f>
        <v>#DIV/0!</v>
      </c>
      <c r="M49" s="19"/>
      <c r="N49" s="191" t="e">
        <f>M49/M12</f>
        <v>#DIV/0!</v>
      </c>
      <c r="O49" s="19"/>
      <c r="P49" s="191" t="e">
        <f>O49/O12</f>
        <v>#DIV/0!</v>
      </c>
      <c r="Q49" s="19"/>
      <c r="R49" s="191" t="e">
        <f>Q49/Q12</f>
        <v>#DIV/0!</v>
      </c>
      <c r="S49" s="19"/>
      <c r="T49" s="191" t="e">
        <f>S49/S12</f>
        <v>#DIV/0!</v>
      </c>
      <c r="U49" s="19"/>
      <c r="V49" s="191" t="e">
        <f>U49/U12</f>
        <v>#DIV/0!</v>
      </c>
      <c r="W49" s="19"/>
      <c r="X49" s="191" t="e">
        <f>W49/W12</f>
        <v>#DIV/0!</v>
      </c>
      <c r="Y49" s="19"/>
      <c r="Z49" s="191" t="e">
        <f>Y49/Y12</f>
        <v>#DIV/0!</v>
      </c>
      <c r="AA49" s="59">
        <f t="shared" si="16"/>
        <v>0</v>
      </c>
      <c r="AB49" s="28" t="e">
        <f>AA49/AA12</f>
        <v>#DIV/0!</v>
      </c>
      <c r="AC49" s="160">
        <f t="shared" si="1"/>
        <v>0</v>
      </c>
      <c r="AD49" s="28" t="e">
        <f>AC49/AC12</f>
        <v>#DIV/0!</v>
      </c>
      <c r="AE49" s="44">
        <f t="shared" si="2"/>
        <v>0</v>
      </c>
      <c r="AF49" s="21">
        <f t="shared" si="3"/>
        <v>0</v>
      </c>
    </row>
    <row r="50" spans="1:34" s="1" customFormat="1">
      <c r="A50" s="82">
        <v>6109</v>
      </c>
      <c r="B50" s="219" t="s">
        <v>79</v>
      </c>
      <c r="C50" s="162"/>
      <c r="D50" s="191" t="e">
        <f>C50/C12</f>
        <v>#DIV/0!</v>
      </c>
      <c r="E50" s="162"/>
      <c r="F50" s="191" t="e">
        <f>E50/E12</f>
        <v>#DIV/0!</v>
      </c>
      <c r="G50" s="162"/>
      <c r="H50" s="191" t="e">
        <f>G50/G12</f>
        <v>#DIV/0!</v>
      </c>
      <c r="I50" s="162"/>
      <c r="J50" s="191" t="e">
        <f>I50/I12</f>
        <v>#DIV/0!</v>
      </c>
      <c r="K50" s="162"/>
      <c r="L50" s="191" t="e">
        <f>K50/K12</f>
        <v>#DIV/0!</v>
      </c>
      <c r="M50" s="162"/>
      <c r="N50" s="191" t="e">
        <f>M50/M12</f>
        <v>#DIV/0!</v>
      </c>
      <c r="O50" s="162"/>
      <c r="P50" s="191" t="e">
        <f>O50/O12</f>
        <v>#DIV/0!</v>
      </c>
      <c r="Q50" s="162"/>
      <c r="R50" s="191" t="e">
        <f>Q50/Q12</f>
        <v>#DIV/0!</v>
      </c>
      <c r="S50" s="162"/>
      <c r="T50" s="191" t="e">
        <f>S50/S12</f>
        <v>#DIV/0!</v>
      </c>
      <c r="U50" s="162"/>
      <c r="V50" s="191" t="e">
        <f>U50/U12</f>
        <v>#DIV/0!</v>
      </c>
      <c r="W50" s="162"/>
      <c r="X50" s="191" t="e">
        <f>W50/W12</f>
        <v>#DIV/0!</v>
      </c>
      <c r="Y50" s="162"/>
      <c r="Z50" s="191" t="e">
        <f>Y50/Y12</f>
        <v>#DIV/0!</v>
      </c>
      <c r="AA50" s="59">
        <f t="shared" si="16"/>
        <v>0</v>
      </c>
      <c r="AB50" s="28" t="e">
        <f>AA50/AA12</f>
        <v>#DIV/0!</v>
      </c>
      <c r="AC50" s="160">
        <f t="shared" si="1"/>
        <v>0</v>
      </c>
      <c r="AD50" s="28" t="e">
        <f>AC50/AC12</f>
        <v>#DIV/0!</v>
      </c>
      <c r="AE50" s="44">
        <f t="shared" si="2"/>
        <v>0</v>
      </c>
      <c r="AF50" s="21">
        <f t="shared" si="3"/>
        <v>0</v>
      </c>
    </row>
    <row r="51" spans="1:34" s="1" customFormat="1">
      <c r="A51" s="82">
        <v>6110</v>
      </c>
      <c r="B51" s="219" t="s">
        <v>9</v>
      </c>
      <c r="C51" s="162"/>
      <c r="D51" s="191" t="e">
        <f>C51/C12</f>
        <v>#DIV/0!</v>
      </c>
      <c r="E51" s="162"/>
      <c r="F51" s="191" t="e">
        <f>E51/E12</f>
        <v>#DIV/0!</v>
      </c>
      <c r="G51" s="162"/>
      <c r="H51" s="191" t="e">
        <f>G51/G12</f>
        <v>#DIV/0!</v>
      </c>
      <c r="I51" s="162"/>
      <c r="J51" s="191" t="e">
        <f>I51/I12</f>
        <v>#DIV/0!</v>
      </c>
      <c r="K51" s="162"/>
      <c r="L51" s="191" t="e">
        <f>K51/K12</f>
        <v>#DIV/0!</v>
      </c>
      <c r="M51" s="162">
        <v>0</v>
      </c>
      <c r="N51" s="191" t="e">
        <f>M51/M12</f>
        <v>#DIV/0!</v>
      </c>
      <c r="O51" s="162">
        <v>0</v>
      </c>
      <c r="P51" s="191" t="e">
        <f>O51/O12</f>
        <v>#DIV/0!</v>
      </c>
      <c r="Q51" s="162">
        <v>0</v>
      </c>
      <c r="R51" s="191" t="e">
        <f>Q51/Q12</f>
        <v>#DIV/0!</v>
      </c>
      <c r="S51" s="162">
        <v>0</v>
      </c>
      <c r="T51" s="191" t="e">
        <f>S51/S12</f>
        <v>#DIV/0!</v>
      </c>
      <c r="U51" s="162">
        <v>0</v>
      </c>
      <c r="V51" s="191" t="e">
        <f>U51/U12</f>
        <v>#DIV/0!</v>
      </c>
      <c r="W51" s="162">
        <v>0</v>
      </c>
      <c r="X51" s="191" t="e">
        <f>W51/W12</f>
        <v>#DIV/0!</v>
      </c>
      <c r="Y51" s="162">
        <v>0</v>
      </c>
      <c r="Z51" s="191" t="e">
        <f>Y51/Y12</f>
        <v>#DIV/0!</v>
      </c>
      <c r="AA51" s="59">
        <f t="shared" si="16"/>
        <v>0</v>
      </c>
      <c r="AB51" s="28" t="e">
        <f>AA51/AA12</f>
        <v>#DIV/0!</v>
      </c>
      <c r="AC51" s="160">
        <f t="shared" si="1"/>
        <v>0</v>
      </c>
      <c r="AD51" s="28" t="e">
        <f>AC51/AC12</f>
        <v>#DIV/0!</v>
      </c>
      <c r="AE51" s="44">
        <f t="shared" si="2"/>
        <v>0</v>
      </c>
      <c r="AF51" s="21">
        <f t="shared" si="3"/>
        <v>0</v>
      </c>
    </row>
    <row r="52" spans="1:34" s="1" customFormat="1">
      <c r="A52" s="82">
        <v>6111</v>
      </c>
      <c r="B52" s="219" t="s">
        <v>10</v>
      </c>
      <c r="C52" s="158"/>
      <c r="D52" s="191" t="e">
        <f>C52/C12</f>
        <v>#DIV/0!</v>
      </c>
      <c r="E52" s="158"/>
      <c r="F52" s="191" t="e">
        <f>E52/E12</f>
        <v>#DIV/0!</v>
      </c>
      <c r="G52" s="158"/>
      <c r="H52" s="191" t="e">
        <f>G52/G12</f>
        <v>#DIV/0!</v>
      </c>
      <c r="I52" s="158"/>
      <c r="J52" s="191" t="e">
        <f>I52/I12</f>
        <v>#DIV/0!</v>
      </c>
      <c r="K52" s="158"/>
      <c r="L52" s="191" t="e">
        <f>K52/K12</f>
        <v>#DIV/0!</v>
      </c>
      <c r="M52" s="158">
        <v>0</v>
      </c>
      <c r="N52" s="191" t="e">
        <f>M52/M12</f>
        <v>#DIV/0!</v>
      </c>
      <c r="O52" s="158">
        <f>O42*15%</f>
        <v>0</v>
      </c>
      <c r="P52" s="191" t="e">
        <f>O52/O12</f>
        <v>#DIV/0!</v>
      </c>
      <c r="Q52" s="158">
        <f>Q42*15%</f>
        <v>0</v>
      </c>
      <c r="R52" s="191" t="e">
        <f>Q52/Q12</f>
        <v>#DIV/0!</v>
      </c>
      <c r="S52" s="158">
        <f>S42*15%</f>
        <v>0</v>
      </c>
      <c r="T52" s="191" t="e">
        <f>S52/S12</f>
        <v>#DIV/0!</v>
      </c>
      <c r="U52" s="158">
        <f>U42*15%</f>
        <v>0</v>
      </c>
      <c r="V52" s="191" t="e">
        <f>U52/U12</f>
        <v>#DIV/0!</v>
      </c>
      <c r="W52" s="158">
        <f>W42*15%</f>
        <v>0</v>
      </c>
      <c r="X52" s="191" t="e">
        <f>W52/W12</f>
        <v>#DIV/0!</v>
      </c>
      <c r="Y52" s="158">
        <f>Y42*15%</f>
        <v>0</v>
      </c>
      <c r="Z52" s="191" t="e">
        <f>Y52/Y12</f>
        <v>#DIV/0!</v>
      </c>
      <c r="AA52" s="59">
        <f t="shared" si="16"/>
        <v>0</v>
      </c>
      <c r="AB52" s="28" t="e">
        <f>AA52/AA12</f>
        <v>#DIV/0!</v>
      </c>
      <c r="AC52" s="160">
        <f t="shared" si="1"/>
        <v>0</v>
      </c>
      <c r="AD52" s="28" t="e">
        <f>AC52/AC12</f>
        <v>#DIV/0!</v>
      </c>
      <c r="AE52" s="44">
        <f t="shared" si="2"/>
        <v>0</v>
      </c>
      <c r="AF52" s="21">
        <f t="shared" si="3"/>
        <v>0</v>
      </c>
      <c r="AG52" s="1" t="s">
        <v>199</v>
      </c>
      <c r="AH52" s="1" t="s">
        <v>200</v>
      </c>
    </row>
    <row r="53" spans="1:34" s="1" customFormat="1">
      <c r="A53" s="82">
        <v>6112</v>
      </c>
      <c r="B53" s="219" t="s">
        <v>11</v>
      </c>
      <c r="C53" s="158"/>
      <c r="D53" s="191" t="e">
        <f>C53/C12</f>
        <v>#DIV/0!</v>
      </c>
      <c r="E53" s="158"/>
      <c r="F53" s="191" t="e">
        <f>E53/E12</f>
        <v>#DIV/0!</v>
      </c>
      <c r="G53" s="158"/>
      <c r="H53" s="191" t="e">
        <f>G53/G12</f>
        <v>#DIV/0!</v>
      </c>
      <c r="I53" s="158"/>
      <c r="J53" s="191" t="e">
        <f>I53/I12</f>
        <v>#DIV/0!</v>
      </c>
      <c r="K53" s="158"/>
      <c r="L53" s="191" t="e">
        <f>K53/K12</f>
        <v>#DIV/0!</v>
      </c>
      <c r="M53" s="158">
        <v>0</v>
      </c>
      <c r="N53" s="191" t="e">
        <f>M53/M12</f>
        <v>#DIV/0!</v>
      </c>
      <c r="O53" s="158">
        <v>0</v>
      </c>
      <c r="P53" s="191" t="e">
        <f>O53/O12</f>
        <v>#DIV/0!</v>
      </c>
      <c r="Q53" s="158">
        <v>0</v>
      </c>
      <c r="R53" s="191" t="e">
        <f>Q53/Q12</f>
        <v>#DIV/0!</v>
      </c>
      <c r="S53" s="158">
        <v>0</v>
      </c>
      <c r="T53" s="191" t="e">
        <f>S53/S12</f>
        <v>#DIV/0!</v>
      </c>
      <c r="U53" s="158">
        <v>0</v>
      </c>
      <c r="V53" s="191" t="e">
        <f>U53/U12</f>
        <v>#DIV/0!</v>
      </c>
      <c r="W53" s="158">
        <v>0</v>
      </c>
      <c r="X53" s="191" t="e">
        <f>W53/W12</f>
        <v>#DIV/0!</v>
      </c>
      <c r="Y53" s="158">
        <v>0</v>
      </c>
      <c r="Z53" s="191" t="e">
        <f>Y53/Y12</f>
        <v>#DIV/0!</v>
      </c>
      <c r="AA53" s="59">
        <f t="shared" si="16"/>
        <v>0</v>
      </c>
      <c r="AB53" s="28" t="e">
        <f>AA53/AA12</f>
        <v>#DIV/0!</v>
      </c>
      <c r="AC53" s="160">
        <f t="shared" si="1"/>
        <v>0</v>
      </c>
      <c r="AD53" s="28" t="e">
        <f>AC53/AC12</f>
        <v>#DIV/0!</v>
      </c>
      <c r="AE53" s="44">
        <f t="shared" si="2"/>
        <v>0</v>
      </c>
      <c r="AF53" s="21">
        <f t="shared" si="3"/>
        <v>0</v>
      </c>
    </row>
    <row r="54" spans="1:34" s="1" customFormat="1">
      <c r="A54" s="82">
        <v>6113</v>
      </c>
      <c r="B54" s="219" t="s">
        <v>12</v>
      </c>
      <c r="C54" s="158"/>
      <c r="D54" s="191" t="e">
        <f>C54/C12</f>
        <v>#DIV/0!</v>
      </c>
      <c r="E54" s="158"/>
      <c r="F54" s="191" t="e">
        <f>E54/E12</f>
        <v>#DIV/0!</v>
      </c>
      <c r="G54" s="158"/>
      <c r="H54" s="191" t="e">
        <f>G54/G12</f>
        <v>#DIV/0!</v>
      </c>
      <c r="I54" s="158"/>
      <c r="J54" s="191" t="e">
        <f>I54/I12</f>
        <v>#DIV/0!</v>
      </c>
      <c r="K54" s="158"/>
      <c r="L54" s="191" t="e">
        <f>K54/K12</f>
        <v>#DIV/0!</v>
      </c>
      <c r="M54" s="158"/>
      <c r="N54" s="191" t="e">
        <f>M54/M12</f>
        <v>#DIV/0!</v>
      </c>
      <c r="O54" s="158"/>
      <c r="P54" s="191" t="e">
        <f>O54/O12</f>
        <v>#DIV/0!</v>
      </c>
      <c r="Q54" s="158"/>
      <c r="R54" s="191" t="e">
        <f>Q54/Q12</f>
        <v>#DIV/0!</v>
      </c>
      <c r="S54" s="158">
        <v>0</v>
      </c>
      <c r="T54" s="191" t="e">
        <f>S54/S12</f>
        <v>#DIV/0!</v>
      </c>
      <c r="U54" s="158"/>
      <c r="V54" s="191" t="e">
        <f>U54/U12</f>
        <v>#DIV/0!</v>
      </c>
      <c r="W54" s="158"/>
      <c r="X54" s="191" t="e">
        <f>W54/W12</f>
        <v>#DIV/0!</v>
      </c>
      <c r="Y54" s="158"/>
      <c r="Z54" s="191" t="e">
        <f>Y54/Y12</f>
        <v>#DIV/0!</v>
      </c>
      <c r="AA54" s="59">
        <f t="shared" si="16"/>
        <v>0</v>
      </c>
      <c r="AB54" s="28" t="e">
        <f>AA54/AA12</f>
        <v>#DIV/0!</v>
      </c>
      <c r="AC54" s="160">
        <f t="shared" si="1"/>
        <v>0</v>
      </c>
      <c r="AD54" s="28" t="e">
        <f>AC54/AC12</f>
        <v>#DIV/0!</v>
      </c>
      <c r="AE54" s="44">
        <f t="shared" si="2"/>
        <v>0</v>
      </c>
      <c r="AF54" s="21">
        <f t="shared" si="3"/>
        <v>0</v>
      </c>
    </row>
    <row r="55" spans="1:34" s="1" customFormat="1">
      <c r="A55" s="82">
        <v>6114</v>
      </c>
      <c r="B55" s="219" t="s">
        <v>88</v>
      </c>
      <c r="C55" s="19"/>
      <c r="D55" s="28" t="e">
        <f>C55/C12</f>
        <v>#DIV/0!</v>
      </c>
      <c r="E55" s="19"/>
      <c r="F55" s="28" t="e">
        <f>E55/E12</f>
        <v>#DIV/0!</v>
      </c>
      <c r="G55" s="19"/>
      <c r="H55" s="28" t="e">
        <f>G55/G12</f>
        <v>#DIV/0!</v>
      </c>
      <c r="I55" s="19"/>
      <c r="J55" s="28" t="e">
        <f>I55/I12</f>
        <v>#DIV/0!</v>
      </c>
      <c r="K55" s="19"/>
      <c r="L55" s="28" t="e">
        <f>K55/K12</f>
        <v>#DIV/0!</v>
      </c>
      <c r="M55" s="19">
        <v>0</v>
      </c>
      <c r="N55" s="28" t="e">
        <f>M55/M12</f>
        <v>#DIV/0!</v>
      </c>
      <c r="O55" s="19">
        <v>0</v>
      </c>
      <c r="P55" s="28" t="e">
        <f>O55/O12</f>
        <v>#DIV/0!</v>
      </c>
      <c r="Q55" s="19">
        <v>0</v>
      </c>
      <c r="R55" s="28" t="e">
        <f>Q55/Q12</f>
        <v>#DIV/0!</v>
      </c>
      <c r="S55" s="19">
        <v>0</v>
      </c>
      <c r="T55" s="28" t="e">
        <f>S55/S12</f>
        <v>#DIV/0!</v>
      </c>
      <c r="U55" s="19">
        <v>0</v>
      </c>
      <c r="V55" s="28" t="e">
        <f>U55/U12</f>
        <v>#DIV/0!</v>
      </c>
      <c r="W55" s="19">
        <v>0</v>
      </c>
      <c r="X55" s="28" t="e">
        <f>W55/W12</f>
        <v>#DIV/0!</v>
      </c>
      <c r="Y55" s="19">
        <v>0</v>
      </c>
      <c r="Z55" s="28" t="e">
        <f>Y55/Y12</f>
        <v>#DIV/0!</v>
      </c>
      <c r="AA55" s="59">
        <f t="shared" si="16"/>
        <v>0</v>
      </c>
      <c r="AB55" s="28" t="e">
        <f>AA55/AA12</f>
        <v>#DIV/0!</v>
      </c>
      <c r="AC55" s="160">
        <f t="shared" si="1"/>
        <v>0</v>
      </c>
      <c r="AD55" s="28" t="e">
        <f>AC55/AC12</f>
        <v>#DIV/0!</v>
      </c>
      <c r="AE55" s="44">
        <f t="shared" si="2"/>
        <v>0</v>
      </c>
      <c r="AF55" s="21">
        <f t="shared" si="3"/>
        <v>0</v>
      </c>
    </row>
    <row r="56" spans="1:34" s="1" customFormat="1">
      <c r="A56" s="82">
        <v>6115</v>
      </c>
      <c r="B56" s="219" t="s">
        <v>13</v>
      </c>
      <c r="C56" s="155"/>
      <c r="D56" s="191" t="e">
        <f>C56/C12</f>
        <v>#DIV/0!</v>
      </c>
      <c r="E56" s="155"/>
      <c r="F56" s="191" t="e">
        <f>E56/E12</f>
        <v>#DIV/0!</v>
      </c>
      <c r="G56" s="155"/>
      <c r="H56" s="191" t="e">
        <f>G56/G12</f>
        <v>#DIV/0!</v>
      </c>
      <c r="I56" s="155"/>
      <c r="J56" s="191" t="e">
        <f>I56/I12</f>
        <v>#DIV/0!</v>
      </c>
      <c r="K56" s="155"/>
      <c r="L56" s="191" t="e">
        <f>K56/K12</f>
        <v>#DIV/0!</v>
      </c>
      <c r="M56" s="155">
        <v>0</v>
      </c>
      <c r="N56" s="191" t="e">
        <f>M56/M12</f>
        <v>#DIV/0!</v>
      </c>
      <c r="O56" s="155">
        <v>0</v>
      </c>
      <c r="P56" s="191" t="e">
        <f>O56/O12</f>
        <v>#DIV/0!</v>
      </c>
      <c r="Q56" s="155">
        <v>0</v>
      </c>
      <c r="R56" s="191" t="e">
        <f>Q56/Q12</f>
        <v>#DIV/0!</v>
      </c>
      <c r="S56" s="155">
        <v>0</v>
      </c>
      <c r="T56" s="191" t="e">
        <f>S56/S12</f>
        <v>#DIV/0!</v>
      </c>
      <c r="U56" s="155">
        <v>0</v>
      </c>
      <c r="V56" s="191" t="e">
        <f>U56/U12</f>
        <v>#DIV/0!</v>
      </c>
      <c r="W56" s="155">
        <v>0</v>
      </c>
      <c r="X56" s="191" t="e">
        <f>W56/W12</f>
        <v>#DIV/0!</v>
      </c>
      <c r="Y56" s="155">
        <v>0</v>
      </c>
      <c r="Z56" s="191" t="e">
        <f>Y56/Y12</f>
        <v>#DIV/0!</v>
      </c>
      <c r="AA56" s="59">
        <f>C56+E56+G56+I56+K56+M56+O56+Q56+S56+U56+W56+Y56</f>
        <v>0</v>
      </c>
      <c r="AB56" s="28" t="e">
        <f>AA56/AA12</f>
        <v>#DIV/0!</v>
      </c>
      <c r="AC56" s="160">
        <f t="shared" si="1"/>
        <v>0</v>
      </c>
      <c r="AD56" s="28" t="e">
        <f>AC56/AC12</f>
        <v>#DIV/0!</v>
      </c>
      <c r="AE56" s="44">
        <f t="shared" si="2"/>
        <v>0</v>
      </c>
      <c r="AF56" s="21">
        <f t="shared" si="3"/>
        <v>0</v>
      </c>
    </row>
    <row r="57" spans="1:34" s="1" customFormat="1">
      <c r="A57" s="82">
        <v>6116</v>
      </c>
      <c r="B57" s="219" t="s">
        <v>14</v>
      </c>
      <c r="C57" s="19"/>
      <c r="D57" s="28" t="e">
        <f>C57/C12</f>
        <v>#DIV/0!</v>
      </c>
      <c r="E57" s="19"/>
      <c r="F57" s="28" t="e">
        <f>E57/E12</f>
        <v>#DIV/0!</v>
      </c>
      <c r="G57" s="19"/>
      <c r="H57" s="28" t="e">
        <f>G57/G12</f>
        <v>#DIV/0!</v>
      </c>
      <c r="I57" s="19"/>
      <c r="J57" s="28" t="e">
        <f>I57/I12</f>
        <v>#DIV/0!</v>
      </c>
      <c r="K57" s="19"/>
      <c r="L57" s="28" t="e">
        <f>K57/K12</f>
        <v>#DIV/0!</v>
      </c>
      <c r="M57" s="19">
        <v>0</v>
      </c>
      <c r="N57" s="28" t="e">
        <f>M57/M12</f>
        <v>#DIV/0!</v>
      </c>
      <c r="O57" s="19">
        <v>0</v>
      </c>
      <c r="P57" s="28" t="e">
        <f>O57/O12</f>
        <v>#DIV/0!</v>
      </c>
      <c r="Q57" s="19">
        <v>0</v>
      </c>
      <c r="R57" s="28" t="e">
        <f>Q57/Q12</f>
        <v>#DIV/0!</v>
      </c>
      <c r="S57" s="19">
        <v>0</v>
      </c>
      <c r="T57" s="28" t="e">
        <f>S57/S12</f>
        <v>#DIV/0!</v>
      </c>
      <c r="U57" s="19">
        <v>0</v>
      </c>
      <c r="V57" s="28" t="e">
        <f>U57/U12</f>
        <v>#DIV/0!</v>
      </c>
      <c r="W57" s="19">
        <v>0</v>
      </c>
      <c r="X57" s="28" t="e">
        <f>W57/W12</f>
        <v>#DIV/0!</v>
      </c>
      <c r="Y57" s="19">
        <v>0</v>
      </c>
      <c r="Z57" s="28" t="e">
        <f>Y57/Y12</f>
        <v>#DIV/0!</v>
      </c>
      <c r="AA57" s="59">
        <f t="shared" si="16"/>
        <v>0</v>
      </c>
      <c r="AB57" s="28" t="e">
        <f>AA57/AA12</f>
        <v>#DIV/0!</v>
      </c>
      <c r="AC57" s="160">
        <f t="shared" si="1"/>
        <v>0</v>
      </c>
      <c r="AD57" s="28" t="e">
        <f>AC57/AC12</f>
        <v>#DIV/0!</v>
      </c>
      <c r="AE57" s="44">
        <f t="shared" si="2"/>
        <v>0</v>
      </c>
      <c r="AF57" s="21">
        <f t="shared" si="3"/>
        <v>0</v>
      </c>
      <c r="AG57" s="1" t="s">
        <v>201</v>
      </c>
    </row>
    <row r="58" spans="1:34" s="1" customFormat="1">
      <c r="A58" s="2">
        <v>6117</v>
      </c>
      <c r="B58" s="219" t="s">
        <v>15</v>
      </c>
      <c r="C58" s="158"/>
      <c r="D58" s="191" t="e">
        <f>C58/C12</f>
        <v>#DIV/0!</v>
      </c>
      <c r="E58" s="158"/>
      <c r="F58" s="191" t="e">
        <f>E58/E12</f>
        <v>#DIV/0!</v>
      </c>
      <c r="G58" s="158"/>
      <c r="H58" s="191" t="e">
        <f>G58/G12</f>
        <v>#DIV/0!</v>
      </c>
      <c r="I58" s="158"/>
      <c r="J58" s="191" t="e">
        <f>I58/I12</f>
        <v>#DIV/0!</v>
      </c>
      <c r="K58" s="158"/>
      <c r="L58" s="191" t="e">
        <f>K58/K12</f>
        <v>#DIV/0!</v>
      </c>
      <c r="M58" s="158"/>
      <c r="N58" s="191" t="e">
        <f>M58/M12</f>
        <v>#DIV/0!</v>
      </c>
      <c r="O58" s="158"/>
      <c r="P58" s="191" t="e">
        <f>O58/O12</f>
        <v>#DIV/0!</v>
      </c>
      <c r="Q58" s="158"/>
      <c r="R58" s="191" t="e">
        <f>Q58/Q12</f>
        <v>#DIV/0!</v>
      </c>
      <c r="S58" s="158"/>
      <c r="T58" s="191" t="e">
        <f>S58/S12</f>
        <v>#DIV/0!</v>
      </c>
      <c r="U58" s="158"/>
      <c r="V58" s="191" t="e">
        <f>U58/U12</f>
        <v>#DIV/0!</v>
      </c>
      <c r="W58" s="158"/>
      <c r="X58" s="191" t="e">
        <f>W58/W12</f>
        <v>#DIV/0!</v>
      </c>
      <c r="Y58" s="158"/>
      <c r="Z58" s="191" t="e">
        <f>Y58/Y12</f>
        <v>#DIV/0!</v>
      </c>
      <c r="AA58" s="59">
        <f t="shared" si="16"/>
        <v>0</v>
      </c>
      <c r="AB58" s="28" t="e">
        <f>AA58/AA12</f>
        <v>#DIV/0!</v>
      </c>
      <c r="AC58" s="160">
        <f t="shared" si="1"/>
        <v>0</v>
      </c>
      <c r="AD58" s="28" t="e">
        <f>AC58/AC12</f>
        <v>#DIV/0!</v>
      </c>
      <c r="AE58" s="44">
        <f t="shared" si="2"/>
        <v>0</v>
      </c>
      <c r="AF58" s="21">
        <f t="shared" si="3"/>
        <v>0</v>
      </c>
    </row>
    <row r="59" spans="1:34" s="1" customFormat="1">
      <c r="A59" s="2">
        <v>6118</v>
      </c>
      <c r="B59" s="219" t="s">
        <v>16</v>
      </c>
      <c r="C59" s="155"/>
      <c r="D59" s="191" t="e">
        <f>C59/C12</f>
        <v>#DIV/0!</v>
      </c>
      <c r="E59" s="155"/>
      <c r="F59" s="191" t="e">
        <f>E59/E12</f>
        <v>#DIV/0!</v>
      </c>
      <c r="G59" s="155"/>
      <c r="H59" s="191" t="e">
        <f>G59/G12</f>
        <v>#DIV/0!</v>
      </c>
      <c r="I59" s="155"/>
      <c r="J59" s="191" t="e">
        <f>I59/I12</f>
        <v>#DIV/0!</v>
      </c>
      <c r="K59" s="155"/>
      <c r="L59" s="191" t="e">
        <f>K59/K12</f>
        <v>#DIV/0!</v>
      </c>
      <c r="M59" s="155">
        <v>0</v>
      </c>
      <c r="N59" s="191" t="e">
        <f>M59/M12</f>
        <v>#DIV/0!</v>
      </c>
      <c r="O59" s="155">
        <v>0</v>
      </c>
      <c r="P59" s="191" t="e">
        <f>O59/O12</f>
        <v>#DIV/0!</v>
      </c>
      <c r="Q59" s="155">
        <v>0</v>
      </c>
      <c r="R59" s="191" t="e">
        <f>Q59/Q12</f>
        <v>#DIV/0!</v>
      </c>
      <c r="S59" s="155">
        <v>0</v>
      </c>
      <c r="T59" s="191" t="e">
        <f>S59/S12</f>
        <v>#DIV/0!</v>
      </c>
      <c r="U59" s="155">
        <v>0</v>
      </c>
      <c r="V59" s="191" t="e">
        <f>U59/U12</f>
        <v>#DIV/0!</v>
      </c>
      <c r="W59" s="155">
        <v>0</v>
      </c>
      <c r="X59" s="191" t="e">
        <f>W59/W12</f>
        <v>#DIV/0!</v>
      </c>
      <c r="Y59" s="155">
        <v>0</v>
      </c>
      <c r="Z59" s="191" t="e">
        <f>Y59/Y12</f>
        <v>#DIV/0!</v>
      </c>
      <c r="AA59" s="59">
        <f t="shared" si="16"/>
        <v>0</v>
      </c>
      <c r="AB59" s="28" t="e">
        <f>AA59/AA12</f>
        <v>#DIV/0!</v>
      </c>
      <c r="AC59" s="160">
        <f t="shared" si="1"/>
        <v>0</v>
      </c>
      <c r="AD59" s="28" t="e">
        <f>AC59/AC12</f>
        <v>#DIV/0!</v>
      </c>
      <c r="AE59" s="44">
        <f t="shared" si="2"/>
        <v>0</v>
      </c>
      <c r="AF59" s="21">
        <f t="shared" si="3"/>
        <v>0</v>
      </c>
      <c r="AG59" s="1" t="s">
        <v>199</v>
      </c>
    </row>
    <row r="60" spans="1:34" s="1" customFormat="1">
      <c r="A60" s="2">
        <v>6119</v>
      </c>
      <c r="B60" s="219" t="s">
        <v>17</v>
      </c>
      <c r="C60" s="158"/>
      <c r="D60" s="191" t="e">
        <f>C60/C12</f>
        <v>#DIV/0!</v>
      </c>
      <c r="E60" s="158"/>
      <c r="F60" s="191" t="e">
        <f>E60/E12</f>
        <v>#DIV/0!</v>
      </c>
      <c r="G60" s="158"/>
      <c r="H60" s="191" t="e">
        <f>G60/G12</f>
        <v>#DIV/0!</v>
      </c>
      <c r="I60" s="158"/>
      <c r="J60" s="191" t="e">
        <f>I60/I12</f>
        <v>#DIV/0!</v>
      </c>
      <c r="K60" s="158"/>
      <c r="L60" s="191" t="e">
        <f>K60/K12</f>
        <v>#DIV/0!</v>
      </c>
      <c r="M60" s="158"/>
      <c r="N60" s="191" t="e">
        <f>M60/M12</f>
        <v>#DIV/0!</v>
      </c>
      <c r="O60" s="158"/>
      <c r="P60" s="191" t="e">
        <f>O60/O12</f>
        <v>#DIV/0!</v>
      </c>
      <c r="Q60" s="158"/>
      <c r="R60" s="191" t="e">
        <f>Q60/Q12</f>
        <v>#DIV/0!</v>
      </c>
      <c r="S60" s="158"/>
      <c r="T60" s="191" t="e">
        <f>S60/S12</f>
        <v>#DIV/0!</v>
      </c>
      <c r="U60" s="158"/>
      <c r="V60" s="191" t="e">
        <f>U60/U12</f>
        <v>#DIV/0!</v>
      </c>
      <c r="W60" s="158"/>
      <c r="X60" s="191" t="e">
        <f>W60/W12</f>
        <v>#DIV/0!</v>
      </c>
      <c r="Y60" s="158"/>
      <c r="Z60" s="191" t="e">
        <f>Y60/Y12</f>
        <v>#DIV/0!</v>
      </c>
      <c r="AA60" s="59">
        <f t="shared" si="16"/>
        <v>0</v>
      </c>
      <c r="AB60" s="28" t="e">
        <f>AA60/AA12</f>
        <v>#DIV/0!</v>
      </c>
      <c r="AC60" s="160">
        <f t="shared" si="1"/>
        <v>0</v>
      </c>
      <c r="AD60" s="28" t="e">
        <f>AC60/AC12</f>
        <v>#DIV/0!</v>
      </c>
      <c r="AE60" s="44">
        <f t="shared" si="2"/>
        <v>0</v>
      </c>
      <c r="AF60" s="21">
        <f t="shared" si="3"/>
        <v>0</v>
      </c>
    </row>
    <row r="61" spans="1:34" s="1" customFormat="1">
      <c r="A61" s="2">
        <v>6120</v>
      </c>
      <c r="B61" s="219" t="s">
        <v>18</v>
      </c>
      <c r="C61" s="158"/>
      <c r="D61" s="191" t="e">
        <f>C61/C12</f>
        <v>#DIV/0!</v>
      </c>
      <c r="E61" s="158"/>
      <c r="F61" s="191" t="e">
        <f>E61/E12</f>
        <v>#DIV/0!</v>
      </c>
      <c r="G61" s="158"/>
      <c r="H61" s="191" t="e">
        <f>G61/G12</f>
        <v>#DIV/0!</v>
      </c>
      <c r="I61" s="158"/>
      <c r="J61" s="191" t="e">
        <f>I61/I12</f>
        <v>#DIV/0!</v>
      </c>
      <c r="K61" s="158"/>
      <c r="L61" s="191" t="e">
        <f>K61/K12</f>
        <v>#DIV/0!</v>
      </c>
      <c r="M61" s="158"/>
      <c r="N61" s="191" t="e">
        <f>M61/M12</f>
        <v>#DIV/0!</v>
      </c>
      <c r="O61" s="158"/>
      <c r="P61" s="191" t="e">
        <f>O61/O12</f>
        <v>#DIV/0!</v>
      </c>
      <c r="Q61" s="158"/>
      <c r="R61" s="191" t="e">
        <f>Q61/Q12</f>
        <v>#DIV/0!</v>
      </c>
      <c r="S61" s="158"/>
      <c r="T61" s="191" t="e">
        <f>S61/S12</f>
        <v>#DIV/0!</v>
      </c>
      <c r="U61" s="158"/>
      <c r="V61" s="191" t="e">
        <f>U61/U12</f>
        <v>#DIV/0!</v>
      </c>
      <c r="W61" s="158"/>
      <c r="X61" s="191" t="e">
        <f>W61/W12</f>
        <v>#DIV/0!</v>
      </c>
      <c r="Y61" s="158"/>
      <c r="Z61" s="191" t="e">
        <f>Y61/Y12</f>
        <v>#DIV/0!</v>
      </c>
      <c r="AA61" s="59">
        <f t="shared" si="16"/>
        <v>0</v>
      </c>
      <c r="AB61" s="28" t="e">
        <f>AA61/AA12</f>
        <v>#DIV/0!</v>
      </c>
      <c r="AC61" s="160">
        <f t="shared" si="1"/>
        <v>0</v>
      </c>
      <c r="AD61" s="28" t="e">
        <f>AC61/AC12</f>
        <v>#DIV/0!</v>
      </c>
      <c r="AE61" s="44">
        <f t="shared" si="2"/>
        <v>0</v>
      </c>
      <c r="AF61" s="21">
        <f t="shared" si="3"/>
        <v>0</v>
      </c>
    </row>
    <row r="62" spans="1:34" s="1" customFormat="1">
      <c r="A62" s="2">
        <v>6121</v>
      </c>
      <c r="B62" s="216" t="s">
        <v>19</v>
      </c>
      <c r="C62" s="16"/>
      <c r="D62" s="28" t="e">
        <f>C62/C12</f>
        <v>#DIV/0!</v>
      </c>
      <c r="E62" s="16"/>
      <c r="F62" s="28" t="e">
        <f>E62/E12</f>
        <v>#DIV/0!</v>
      </c>
      <c r="G62" s="16"/>
      <c r="H62" s="28" t="e">
        <f>G62/G12</f>
        <v>#DIV/0!</v>
      </c>
      <c r="I62" s="16"/>
      <c r="J62" s="28" t="e">
        <f>I62/I12</f>
        <v>#DIV/0!</v>
      </c>
      <c r="K62" s="16"/>
      <c r="L62" s="28" t="e">
        <f>K62/K12</f>
        <v>#DIV/0!</v>
      </c>
      <c r="M62" s="16">
        <v>0</v>
      </c>
      <c r="N62" s="28" t="e">
        <f>M62/M12</f>
        <v>#DIV/0!</v>
      </c>
      <c r="O62" s="16">
        <v>0</v>
      </c>
      <c r="P62" s="28" t="e">
        <f>O62/O12</f>
        <v>#DIV/0!</v>
      </c>
      <c r="Q62" s="16">
        <v>0</v>
      </c>
      <c r="R62" s="28" t="e">
        <f>Q62/Q12</f>
        <v>#DIV/0!</v>
      </c>
      <c r="S62" s="16">
        <v>0</v>
      </c>
      <c r="T62" s="28" t="e">
        <f>S62/S12</f>
        <v>#DIV/0!</v>
      </c>
      <c r="U62" s="16">
        <v>0</v>
      </c>
      <c r="V62" s="28" t="e">
        <f>U62/U12</f>
        <v>#DIV/0!</v>
      </c>
      <c r="W62" s="16">
        <v>0</v>
      </c>
      <c r="X62" s="28" t="e">
        <f>W62/W12</f>
        <v>#DIV/0!</v>
      </c>
      <c r="Y62" s="16">
        <v>0</v>
      </c>
      <c r="Z62" s="28" t="e">
        <f>Y62/Y12</f>
        <v>#DIV/0!</v>
      </c>
      <c r="AA62" s="59">
        <f t="shared" si="16"/>
        <v>0</v>
      </c>
      <c r="AB62" s="28" t="e">
        <f>AA62/AA12</f>
        <v>#DIV/0!</v>
      </c>
      <c r="AC62" s="160">
        <f t="shared" si="1"/>
        <v>0</v>
      </c>
      <c r="AD62" s="28" t="e">
        <f>AC62/AC12</f>
        <v>#DIV/0!</v>
      </c>
      <c r="AE62" s="44">
        <f t="shared" si="2"/>
        <v>0</v>
      </c>
      <c r="AF62" s="21">
        <f t="shared" si="3"/>
        <v>0</v>
      </c>
    </row>
    <row r="63" spans="1:34" s="1" customFormat="1">
      <c r="A63" s="2">
        <v>6122</v>
      </c>
      <c r="B63" s="216" t="s">
        <v>162</v>
      </c>
      <c r="C63" s="158"/>
      <c r="D63" s="191" t="e">
        <f>C63/C12</f>
        <v>#DIV/0!</v>
      </c>
      <c r="E63" s="158"/>
      <c r="F63" s="191" t="e">
        <f>E63/E12</f>
        <v>#DIV/0!</v>
      </c>
      <c r="G63" s="158"/>
      <c r="H63" s="191" t="e">
        <f>G63/G12</f>
        <v>#DIV/0!</v>
      </c>
      <c r="I63" s="158"/>
      <c r="J63" s="191" t="e">
        <f>I63/I12</f>
        <v>#DIV/0!</v>
      </c>
      <c r="K63" s="158"/>
      <c r="L63" s="191" t="e">
        <f>K63/K12</f>
        <v>#DIV/0!</v>
      </c>
      <c r="M63" s="158"/>
      <c r="N63" s="191" t="e">
        <f>M63/M12</f>
        <v>#DIV/0!</v>
      </c>
      <c r="O63" s="158"/>
      <c r="P63" s="191" t="e">
        <f>O63/O12</f>
        <v>#DIV/0!</v>
      </c>
      <c r="Q63" s="158"/>
      <c r="R63" s="191" t="e">
        <f>Q63/Q12</f>
        <v>#DIV/0!</v>
      </c>
      <c r="S63" s="158"/>
      <c r="T63" s="191" t="e">
        <f>S63/S12</f>
        <v>#DIV/0!</v>
      </c>
      <c r="U63" s="158"/>
      <c r="V63" s="191" t="e">
        <f>U63/U12</f>
        <v>#DIV/0!</v>
      </c>
      <c r="W63" s="158"/>
      <c r="X63" s="191" t="e">
        <f>W63/W12</f>
        <v>#DIV/0!</v>
      </c>
      <c r="Y63" s="158"/>
      <c r="Z63" s="191" t="e">
        <f>Y63/Y12</f>
        <v>#DIV/0!</v>
      </c>
      <c r="AA63" s="59">
        <f t="shared" si="16"/>
        <v>0</v>
      </c>
      <c r="AB63" s="28" t="e">
        <f>AA63/AA12</f>
        <v>#DIV/0!</v>
      </c>
      <c r="AC63" s="160">
        <f t="shared" si="1"/>
        <v>0</v>
      </c>
      <c r="AD63" s="28" t="e">
        <f>AC63/AC12</f>
        <v>#DIV/0!</v>
      </c>
      <c r="AE63" s="44">
        <f t="shared" si="2"/>
        <v>0</v>
      </c>
      <c r="AF63" s="21">
        <f t="shared" si="3"/>
        <v>0</v>
      </c>
    </row>
    <row r="64" spans="1:34" s="1" customFormat="1">
      <c r="A64" s="2">
        <v>6123</v>
      </c>
      <c r="B64" s="216" t="s">
        <v>21</v>
      </c>
      <c r="C64" s="158"/>
      <c r="D64" s="191" t="e">
        <f>C64/C12</f>
        <v>#DIV/0!</v>
      </c>
      <c r="E64" s="158"/>
      <c r="F64" s="191" t="e">
        <f>E64/E12</f>
        <v>#DIV/0!</v>
      </c>
      <c r="G64" s="158"/>
      <c r="H64" s="191" t="e">
        <f>G64/G12</f>
        <v>#DIV/0!</v>
      </c>
      <c r="I64" s="158"/>
      <c r="J64" s="191" t="e">
        <f>I64/I12</f>
        <v>#DIV/0!</v>
      </c>
      <c r="K64" s="158"/>
      <c r="L64" s="191" t="e">
        <f>K64/K12</f>
        <v>#DIV/0!</v>
      </c>
      <c r="M64" s="158"/>
      <c r="N64" s="191" t="e">
        <f>M64/M12</f>
        <v>#DIV/0!</v>
      </c>
      <c r="O64" s="158"/>
      <c r="P64" s="191" t="e">
        <f>O64/O12</f>
        <v>#DIV/0!</v>
      </c>
      <c r="Q64" s="158"/>
      <c r="R64" s="191" t="e">
        <f>Q64/Q12</f>
        <v>#DIV/0!</v>
      </c>
      <c r="S64" s="158"/>
      <c r="T64" s="191" t="e">
        <f>S64/S12</f>
        <v>#DIV/0!</v>
      </c>
      <c r="U64" s="158"/>
      <c r="V64" s="191" t="e">
        <f>U64/U12</f>
        <v>#DIV/0!</v>
      </c>
      <c r="W64" s="158"/>
      <c r="X64" s="191" t="e">
        <f>W64/W12</f>
        <v>#DIV/0!</v>
      </c>
      <c r="Y64" s="158"/>
      <c r="Z64" s="191" t="e">
        <f>Y64/Y12</f>
        <v>#DIV/0!</v>
      </c>
      <c r="AA64" s="59">
        <f t="shared" si="16"/>
        <v>0</v>
      </c>
      <c r="AB64" s="28" t="e">
        <f>AA64/AA12</f>
        <v>#DIV/0!</v>
      </c>
      <c r="AC64" s="160">
        <f t="shared" si="1"/>
        <v>0</v>
      </c>
      <c r="AD64" s="28" t="e">
        <f>AC64/AC12</f>
        <v>#DIV/0!</v>
      </c>
      <c r="AE64" s="44">
        <f t="shared" si="2"/>
        <v>0</v>
      </c>
      <c r="AF64" s="21">
        <f t="shared" si="3"/>
        <v>0</v>
      </c>
    </row>
    <row r="65" spans="1:32" s="1" customFormat="1">
      <c r="A65" s="82">
        <v>6124</v>
      </c>
      <c r="B65" s="216" t="s">
        <v>22</v>
      </c>
      <c r="C65" s="158"/>
      <c r="D65" s="191" t="e">
        <f>C65/C12</f>
        <v>#DIV/0!</v>
      </c>
      <c r="E65" s="158"/>
      <c r="F65" s="191" t="e">
        <f>E65/E12</f>
        <v>#DIV/0!</v>
      </c>
      <c r="G65" s="158"/>
      <c r="H65" s="191" t="e">
        <f>G65/G12</f>
        <v>#DIV/0!</v>
      </c>
      <c r="I65" s="158"/>
      <c r="J65" s="191" t="e">
        <f>I65/I12</f>
        <v>#DIV/0!</v>
      </c>
      <c r="K65" s="158"/>
      <c r="L65" s="191" t="e">
        <f>K65/K12</f>
        <v>#DIV/0!</v>
      </c>
      <c r="M65" s="158">
        <v>0</v>
      </c>
      <c r="N65" s="191" t="e">
        <f>M65/M12</f>
        <v>#DIV/0!</v>
      </c>
      <c r="O65" s="158">
        <v>0</v>
      </c>
      <c r="P65" s="191" t="e">
        <f>O65/O12</f>
        <v>#DIV/0!</v>
      </c>
      <c r="Q65" s="158">
        <v>0</v>
      </c>
      <c r="R65" s="191" t="e">
        <f>Q65/Q12</f>
        <v>#DIV/0!</v>
      </c>
      <c r="S65" s="158">
        <v>0</v>
      </c>
      <c r="T65" s="191" t="e">
        <f>S65/S12</f>
        <v>#DIV/0!</v>
      </c>
      <c r="U65" s="158">
        <v>0</v>
      </c>
      <c r="V65" s="191" t="e">
        <f>U65/U12</f>
        <v>#DIV/0!</v>
      </c>
      <c r="W65" s="158">
        <v>0</v>
      </c>
      <c r="X65" s="191" t="e">
        <f>W65/W12</f>
        <v>#DIV/0!</v>
      </c>
      <c r="Y65" s="158">
        <v>0</v>
      </c>
      <c r="Z65" s="191" t="e">
        <f>Y65/Y12</f>
        <v>#DIV/0!</v>
      </c>
      <c r="AA65" s="59">
        <f t="shared" si="16"/>
        <v>0</v>
      </c>
      <c r="AB65" s="28" t="e">
        <f>AA65/AA12</f>
        <v>#DIV/0!</v>
      </c>
      <c r="AC65" s="160">
        <f t="shared" si="1"/>
        <v>0</v>
      </c>
      <c r="AD65" s="28" t="e">
        <f>AC65/AC12</f>
        <v>#DIV/0!</v>
      </c>
      <c r="AE65" s="44">
        <f t="shared" si="2"/>
        <v>0</v>
      </c>
      <c r="AF65" s="21">
        <f t="shared" si="3"/>
        <v>0</v>
      </c>
    </row>
    <row r="66" spans="1:32" s="1" customFormat="1">
      <c r="A66" s="82">
        <v>6125</v>
      </c>
      <c r="B66" s="216" t="s">
        <v>78</v>
      </c>
      <c r="C66" s="16"/>
      <c r="D66" s="28" t="e">
        <f>C66/C12</f>
        <v>#DIV/0!</v>
      </c>
      <c r="E66" s="16"/>
      <c r="F66" s="28" t="e">
        <f>E66/E12</f>
        <v>#DIV/0!</v>
      </c>
      <c r="G66" s="16"/>
      <c r="H66" s="28" t="e">
        <f>G66/G12</f>
        <v>#DIV/0!</v>
      </c>
      <c r="I66" s="16"/>
      <c r="J66" s="28" t="e">
        <f>I66/I12</f>
        <v>#DIV/0!</v>
      </c>
      <c r="K66" s="16"/>
      <c r="L66" s="28" t="e">
        <f>K66/K12</f>
        <v>#DIV/0!</v>
      </c>
      <c r="M66" s="16">
        <v>0</v>
      </c>
      <c r="N66" s="28" t="e">
        <f>M66/M12</f>
        <v>#DIV/0!</v>
      </c>
      <c r="O66" s="16">
        <v>0</v>
      </c>
      <c r="P66" s="28" t="e">
        <f>O66/O12</f>
        <v>#DIV/0!</v>
      </c>
      <c r="Q66" s="16">
        <v>0</v>
      </c>
      <c r="R66" s="28" t="e">
        <f>Q66/Q12</f>
        <v>#DIV/0!</v>
      </c>
      <c r="S66" s="16">
        <v>0</v>
      </c>
      <c r="T66" s="28" t="e">
        <f>S66/S12</f>
        <v>#DIV/0!</v>
      </c>
      <c r="U66" s="16">
        <v>0</v>
      </c>
      <c r="V66" s="28" t="e">
        <f>U66/U12</f>
        <v>#DIV/0!</v>
      </c>
      <c r="W66" s="16">
        <v>0</v>
      </c>
      <c r="X66" s="28" t="e">
        <f>W66/W12</f>
        <v>#DIV/0!</v>
      </c>
      <c r="Y66" s="16">
        <v>0</v>
      </c>
      <c r="Z66" s="28" t="e">
        <f>Y66/Y12</f>
        <v>#DIV/0!</v>
      </c>
      <c r="AA66" s="59">
        <f t="shared" si="16"/>
        <v>0</v>
      </c>
      <c r="AB66" s="28" t="e">
        <f>AA66/AA12</f>
        <v>#DIV/0!</v>
      </c>
      <c r="AC66" s="160">
        <f t="shared" si="1"/>
        <v>0</v>
      </c>
      <c r="AD66" s="28" t="e">
        <f>AC66/AC12</f>
        <v>#DIV/0!</v>
      </c>
      <c r="AE66" s="44">
        <f t="shared" si="2"/>
        <v>0</v>
      </c>
      <c r="AF66" s="21">
        <f t="shared" si="3"/>
        <v>0</v>
      </c>
    </row>
    <row r="67" spans="1:32" s="1" customFormat="1">
      <c r="A67" s="2">
        <v>6126</v>
      </c>
      <c r="B67" s="216" t="s">
        <v>163</v>
      </c>
      <c r="C67" s="158"/>
      <c r="D67" s="191"/>
      <c r="E67" s="158"/>
      <c r="F67" s="191"/>
      <c r="G67" s="158"/>
      <c r="H67" s="191"/>
      <c r="I67" s="158"/>
      <c r="J67" s="191"/>
      <c r="K67" s="158"/>
      <c r="L67" s="191"/>
      <c r="M67" s="158">
        <v>0</v>
      </c>
      <c r="N67" s="191"/>
      <c r="O67" s="158"/>
      <c r="P67" s="191"/>
      <c r="Q67" s="158"/>
      <c r="R67" s="191"/>
      <c r="S67" s="158"/>
      <c r="T67" s="191"/>
      <c r="U67" s="158"/>
      <c r="V67" s="191"/>
      <c r="W67" s="158"/>
      <c r="X67" s="191"/>
      <c r="Y67" s="158"/>
      <c r="Z67" s="191"/>
      <c r="AA67" s="59">
        <f t="shared" si="16"/>
        <v>0</v>
      </c>
      <c r="AB67" s="28"/>
      <c r="AC67" s="160">
        <f t="shared" si="1"/>
        <v>0</v>
      </c>
      <c r="AD67" s="28"/>
      <c r="AE67" s="44">
        <f t="shared" si="2"/>
        <v>0</v>
      </c>
      <c r="AF67" s="21">
        <f t="shared" si="3"/>
        <v>0</v>
      </c>
    </row>
    <row r="68" spans="1:32" s="1" customFormat="1">
      <c r="A68" s="2">
        <v>6127</v>
      </c>
      <c r="B68" s="216" t="s">
        <v>76</v>
      </c>
      <c r="C68" s="16"/>
      <c r="D68" s="28" t="e">
        <f>C68/C12</f>
        <v>#DIV/0!</v>
      </c>
      <c r="E68" s="16"/>
      <c r="F68" s="28" t="e">
        <f>E68/E12</f>
        <v>#DIV/0!</v>
      </c>
      <c r="G68" s="16"/>
      <c r="H68" s="28" t="e">
        <f>G68/G12</f>
        <v>#DIV/0!</v>
      </c>
      <c r="I68" s="16"/>
      <c r="J68" s="28" t="e">
        <f>I68/I12</f>
        <v>#DIV/0!</v>
      </c>
      <c r="K68" s="16"/>
      <c r="L68" s="28" t="e">
        <f>K68/K12</f>
        <v>#DIV/0!</v>
      </c>
      <c r="M68" s="16">
        <v>0</v>
      </c>
      <c r="N68" s="28" t="e">
        <f>M68/M12</f>
        <v>#DIV/0!</v>
      </c>
      <c r="O68" s="16">
        <v>0</v>
      </c>
      <c r="P68" s="28" t="e">
        <f>O68/O12</f>
        <v>#DIV/0!</v>
      </c>
      <c r="Q68" s="16">
        <v>0</v>
      </c>
      <c r="R68" s="28" t="e">
        <f>Q68/Q12</f>
        <v>#DIV/0!</v>
      </c>
      <c r="S68" s="16">
        <v>0</v>
      </c>
      <c r="T68" s="28" t="e">
        <f>S68/S12</f>
        <v>#DIV/0!</v>
      </c>
      <c r="U68" s="16">
        <v>0</v>
      </c>
      <c r="V68" s="28" t="e">
        <f>U68/U12</f>
        <v>#DIV/0!</v>
      </c>
      <c r="W68" s="16">
        <v>0</v>
      </c>
      <c r="X68" s="28" t="e">
        <f>W68/W12</f>
        <v>#DIV/0!</v>
      </c>
      <c r="Y68" s="16">
        <v>0</v>
      </c>
      <c r="Z68" s="28" t="e">
        <f>Y68/Y12</f>
        <v>#DIV/0!</v>
      </c>
      <c r="AA68" s="59">
        <f t="shared" si="16"/>
        <v>0</v>
      </c>
      <c r="AB68" s="28" t="e">
        <f>AA68/AA12</f>
        <v>#DIV/0!</v>
      </c>
      <c r="AC68" s="160">
        <f t="shared" si="1"/>
        <v>0</v>
      </c>
      <c r="AD68" s="28" t="e">
        <f>AC68/AC12</f>
        <v>#DIV/0!</v>
      </c>
      <c r="AE68" s="44">
        <f t="shared" si="2"/>
        <v>0</v>
      </c>
      <c r="AF68" s="21">
        <f t="shared" si="3"/>
        <v>0</v>
      </c>
    </row>
    <row r="69" spans="1:32" s="1" customFormat="1">
      <c r="A69" s="2">
        <v>6128</v>
      </c>
      <c r="B69" s="216" t="s">
        <v>161</v>
      </c>
      <c r="C69" s="158"/>
      <c r="D69" s="191"/>
      <c r="E69" s="158"/>
      <c r="F69" s="191"/>
      <c r="G69" s="158"/>
      <c r="H69" s="191"/>
      <c r="I69" s="158"/>
      <c r="J69" s="191"/>
      <c r="K69" s="158"/>
      <c r="L69" s="191"/>
      <c r="M69" s="158"/>
      <c r="N69" s="191"/>
      <c r="O69" s="158"/>
      <c r="P69" s="191"/>
      <c r="Q69" s="158"/>
      <c r="R69" s="191"/>
      <c r="S69" s="158"/>
      <c r="T69" s="191"/>
      <c r="U69" s="158"/>
      <c r="V69" s="191"/>
      <c r="W69" s="158"/>
      <c r="X69" s="191"/>
      <c r="Y69" s="158"/>
      <c r="Z69" s="191"/>
      <c r="AA69" s="59">
        <f t="shared" si="16"/>
        <v>0</v>
      </c>
      <c r="AB69" s="28"/>
      <c r="AC69" s="160">
        <f t="shared" si="1"/>
        <v>0</v>
      </c>
      <c r="AD69" s="28"/>
      <c r="AE69" s="44">
        <f t="shared" si="2"/>
        <v>0</v>
      </c>
      <c r="AF69" s="21">
        <f t="shared" si="3"/>
        <v>0</v>
      </c>
    </row>
    <row r="70" spans="1:32" s="1" customFormat="1" ht="15.75" thickBot="1">
      <c r="A70" s="4">
        <v>6199</v>
      </c>
      <c r="B70" s="217" t="s">
        <v>23</v>
      </c>
      <c r="C70" s="168">
        <f>SUM(C42:C69)</f>
        <v>0</v>
      </c>
      <c r="D70" s="167" t="e">
        <f>C70/C12</f>
        <v>#DIV/0!</v>
      </c>
      <c r="E70" s="168">
        <f>SUM(E42:E69)</f>
        <v>0</v>
      </c>
      <c r="F70" s="167" t="e">
        <f>E70/E12</f>
        <v>#DIV/0!</v>
      </c>
      <c r="G70" s="168">
        <f>SUM(G42:G69)</f>
        <v>0</v>
      </c>
      <c r="H70" s="167" t="e">
        <f>G70/G12</f>
        <v>#DIV/0!</v>
      </c>
      <c r="I70" s="168">
        <f>SUM(I42:I69)</f>
        <v>0</v>
      </c>
      <c r="J70" s="167" t="e">
        <f>I70/I12</f>
        <v>#DIV/0!</v>
      </c>
      <c r="K70" s="168">
        <f>SUM(K42:K69)</f>
        <v>0</v>
      </c>
      <c r="L70" s="167" t="e">
        <f>K70/K12</f>
        <v>#DIV/0!</v>
      </c>
      <c r="M70" s="168">
        <f>SUM(M42:M69)</f>
        <v>0</v>
      </c>
      <c r="N70" s="167" t="e">
        <f>M70/M12</f>
        <v>#DIV/0!</v>
      </c>
      <c r="O70" s="168">
        <f>SUM(O42:O69)</f>
        <v>0</v>
      </c>
      <c r="P70" s="167" t="e">
        <f>O70/O12</f>
        <v>#DIV/0!</v>
      </c>
      <c r="Q70" s="168">
        <f>SUM(Q42:Q69)</f>
        <v>0</v>
      </c>
      <c r="R70" s="167" t="e">
        <f>Q70/Q12</f>
        <v>#DIV/0!</v>
      </c>
      <c r="S70" s="168">
        <f>SUM(S42:S69)</f>
        <v>0</v>
      </c>
      <c r="T70" s="167" t="e">
        <f>S70/S12</f>
        <v>#DIV/0!</v>
      </c>
      <c r="U70" s="168">
        <f>SUM(U42:U69)</f>
        <v>0</v>
      </c>
      <c r="V70" s="167" t="e">
        <f>U70/U12</f>
        <v>#DIV/0!</v>
      </c>
      <c r="W70" s="168">
        <f>SUM(W42:W69)</f>
        <v>0</v>
      </c>
      <c r="X70" s="167" t="e">
        <f>W70/W12</f>
        <v>#DIV/0!</v>
      </c>
      <c r="Y70" s="168">
        <f>SUM(Y42:Y69)</f>
        <v>0</v>
      </c>
      <c r="Z70" s="167" t="e">
        <f>Y70/Y12</f>
        <v>#DIV/0!</v>
      </c>
      <c r="AA70" s="189">
        <f>SUM(AA42:AA69)</f>
        <v>0</v>
      </c>
      <c r="AB70" s="220" t="e">
        <f>AA70/AA12</f>
        <v>#DIV/0!</v>
      </c>
      <c r="AC70" s="23">
        <f t="shared" ref="AC70:AC133" si="17">AA70/7</f>
        <v>0</v>
      </c>
      <c r="AD70" s="220" t="e">
        <f>AC70/AC12</f>
        <v>#DIV/0!</v>
      </c>
      <c r="AE70" s="44">
        <f t="shared" ref="AE70:AE134" si="18">C70+E70+G70+I70+K70+M70+O70+Q70+S70+U70+W70+Y70</f>
        <v>0</v>
      </c>
      <c r="AF70" s="21">
        <f t="shared" ref="AF70:AF134" si="19">AA70-AE70</f>
        <v>0</v>
      </c>
    </row>
    <row r="71" spans="1:32" s="1" customFormat="1" ht="15.75" thickTop="1">
      <c r="A71" s="2">
        <v>6201</v>
      </c>
      <c r="B71" s="216" t="s">
        <v>24</v>
      </c>
      <c r="C71" s="183"/>
      <c r="D71" s="191" t="e">
        <f>C71/C12</f>
        <v>#DIV/0!</v>
      </c>
      <c r="E71" s="183"/>
      <c r="F71" s="191" t="e">
        <f>E71/E12</f>
        <v>#DIV/0!</v>
      </c>
      <c r="G71" s="183"/>
      <c r="H71" s="191" t="e">
        <f>G71/G12</f>
        <v>#DIV/0!</v>
      </c>
      <c r="I71" s="183"/>
      <c r="J71" s="191" t="e">
        <f>I71/I12</f>
        <v>#DIV/0!</v>
      </c>
      <c r="K71" s="183"/>
      <c r="L71" s="191" t="e">
        <f>K71/K12</f>
        <v>#DIV/0!</v>
      </c>
      <c r="M71" s="183">
        <v>0</v>
      </c>
      <c r="N71" s="221" t="e">
        <f>M71/M12</f>
        <v>#DIV/0!</v>
      </c>
      <c r="O71" s="183">
        <v>0</v>
      </c>
      <c r="P71" s="221" t="e">
        <f>O71/O12</f>
        <v>#DIV/0!</v>
      </c>
      <c r="Q71" s="183">
        <v>0</v>
      </c>
      <c r="R71" s="221" t="e">
        <f>Q71/Q12</f>
        <v>#DIV/0!</v>
      </c>
      <c r="S71" s="183">
        <v>0</v>
      </c>
      <c r="T71" s="191" t="e">
        <f>S71/S12</f>
        <v>#DIV/0!</v>
      </c>
      <c r="U71" s="183">
        <v>0</v>
      </c>
      <c r="V71" s="191" t="e">
        <f>U71/U12</f>
        <v>#DIV/0!</v>
      </c>
      <c r="W71" s="183">
        <v>0</v>
      </c>
      <c r="X71" s="191" t="e">
        <f>W71/W12</f>
        <v>#DIV/0!</v>
      </c>
      <c r="Y71" s="183">
        <v>0</v>
      </c>
      <c r="Z71" s="191" t="e">
        <f>Y71/Y12</f>
        <v>#DIV/0!</v>
      </c>
      <c r="AA71" s="59">
        <f t="shared" ref="AA71:AA86" si="20">C71+E71+G71+I71+K71+M71+O71+Q71+S71+U71+W71+Y71</f>
        <v>0</v>
      </c>
      <c r="AB71" s="191" t="e">
        <f>AA71/AA12</f>
        <v>#DIV/0!</v>
      </c>
      <c r="AC71" s="160">
        <f t="shared" si="17"/>
        <v>0</v>
      </c>
      <c r="AD71" s="191" t="e">
        <f>AC71/AC12</f>
        <v>#DIV/0!</v>
      </c>
      <c r="AE71" s="44">
        <f t="shared" si="18"/>
        <v>0</v>
      </c>
      <c r="AF71" s="21">
        <f t="shared" si="19"/>
        <v>0</v>
      </c>
    </row>
    <row r="72" spans="1:32" s="1" customFormat="1">
      <c r="A72" s="2">
        <v>6202</v>
      </c>
      <c r="B72" s="216" t="s">
        <v>25</v>
      </c>
      <c r="C72" s="183"/>
      <c r="D72" s="191" t="e">
        <f>C72/C12</f>
        <v>#DIV/0!</v>
      </c>
      <c r="E72" s="183"/>
      <c r="F72" s="191" t="e">
        <f>E72/E12</f>
        <v>#DIV/0!</v>
      </c>
      <c r="G72" s="183"/>
      <c r="H72" s="191" t="e">
        <f>G72/G12</f>
        <v>#DIV/0!</v>
      </c>
      <c r="I72" s="183"/>
      <c r="J72" s="191" t="e">
        <f>I72/I12</f>
        <v>#DIV/0!</v>
      </c>
      <c r="K72" s="183"/>
      <c r="L72" s="191" t="e">
        <f>K72/K12</f>
        <v>#DIV/0!</v>
      </c>
      <c r="M72" s="183">
        <v>0</v>
      </c>
      <c r="N72" s="221" t="e">
        <f>M72/M12</f>
        <v>#DIV/0!</v>
      </c>
      <c r="O72" s="183">
        <v>0</v>
      </c>
      <c r="P72" s="221" t="e">
        <f>O72/O12</f>
        <v>#DIV/0!</v>
      </c>
      <c r="Q72" s="183">
        <v>0</v>
      </c>
      <c r="R72" s="221" t="e">
        <f>Q72/Q12</f>
        <v>#DIV/0!</v>
      </c>
      <c r="S72" s="183">
        <v>0</v>
      </c>
      <c r="T72" s="191" t="e">
        <f>S72/S12</f>
        <v>#DIV/0!</v>
      </c>
      <c r="U72" s="183">
        <v>0</v>
      </c>
      <c r="V72" s="191" t="e">
        <f>U72/U12</f>
        <v>#DIV/0!</v>
      </c>
      <c r="W72" s="183">
        <v>0</v>
      </c>
      <c r="X72" s="191" t="e">
        <f>W72/W12</f>
        <v>#DIV/0!</v>
      </c>
      <c r="Y72" s="183">
        <v>0</v>
      </c>
      <c r="Z72" s="191" t="e">
        <f>Y72/Y12</f>
        <v>#DIV/0!</v>
      </c>
      <c r="AA72" s="59">
        <f t="shared" si="20"/>
        <v>0</v>
      </c>
      <c r="AB72" s="191" t="e">
        <f>AA72/AA12</f>
        <v>#DIV/0!</v>
      </c>
      <c r="AC72" s="160">
        <f t="shared" si="17"/>
        <v>0</v>
      </c>
      <c r="AD72" s="191" t="e">
        <f>AC72/AC12</f>
        <v>#DIV/0!</v>
      </c>
      <c r="AE72" s="44">
        <f t="shared" si="18"/>
        <v>0</v>
      </c>
      <c r="AF72" s="21">
        <f t="shared" si="19"/>
        <v>0</v>
      </c>
    </row>
    <row r="73" spans="1:32" s="1" customFormat="1">
      <c r="A73" s="2">
        <v>6203</v>
      </c>
      <c r="B73" s="216" t="s">
        <v>26</v>
      </c>
      <c r="C73" s="183"/>
      <c r="D73" s="191" t="e">
        <f>C73/C12</f>
        <v>#DIV/0!</v>
      </c>
      <c r="E73" s="183"/>
      <c r="F73" s="191" t="e">
        <f>E73/E12</f>
        <v>#DIV/0!</v>
      </c>
      <c r="G73" s="183"/>
      <c r="H73" s="191" t="e">
        <f>G73/G12</f>
        <v>#DIV/0!</v>
      </c>
      <c r="I73" s="183"/>
      <c r="J73" s="191" t="e">
        <f>I73/I12</f>
        <v>#DIV/0!</v>
      </c>
      <c r="K73" s="183"/>
      <c r="L73" s="191" t="e">
        <f>K73/K12</f>
        <v>#DIV/0!</v>
      </c>
      <c r="M73" s="183">
        <v>0</v>
      </c>
      <c r="N73" s="221" t="e">
        <f>M73/M12</f>
        <v>#DIV/0!</v>
      </c>
      <c r="O73" s="183">
        <v>0</v>
      </c>
      <c r="P73" s="221" t="e">
        <f>O73/O12</f>
        <v>#DIV/0!</v>
      </c>
      <c r="Q73" s="183">
        <v>0</v>
      </c>
      <c r="R73" s="221" t="e">
        <f>Q73/Q12</f>
        <v>#DIV/0!</v>
      </c>
      <c r="S73" s="183">
        <v>0</v>
      </c>
      <c r="T73" s="191" t="e">
        <f>S73/S12</f>
        <v>#DIV/0!</v>
      </c>
      <c r="U73" s="183">
        <v>0</v>
      </c>
      <c r="V73" s="191" t="e">
        <f>U73/U12</f>
        <v>#DIV/0!</v>
      </c>
      <c r="W73" s="183">
        <v>0</v>
      </c>
      <c r="X73" s="191" t="e">
        <f>W73/W12</f>
        <v>#DIV/0!</v>
      </c>
      <c r="Y73" s="183">
        <v>0</v>
      </c>
      <c r="Z73" s="191" t="e">
        <f>Y73/Y12</f>
        <v>#DIV/0!</v>
      </c>
      <c r="AA73" s="59">
        <f t="shared" si="20"/>
        <v>0</v>
      </c>
      <c r="AB73" s="191" t="e">
        <f>AA73/AA12</f>
        <v>#DIV/0!</v>
      </c>
      <c r="AC73" s="160">
        <f t="shared" si="17"/>
        <v>0</v>
      </c>
      <c r="AD73" s="191" t="e">
        <f>AC73/AC12</f>
        <v>#DIV/0!</v>
      </c>
      <c r="AE73" s="44">
        <f t="shared" si="18"/>
        <v>0</v>
      </c>
      <c r="AF73" s="21">
        <f t="shared" si="19"/>
        <v>0</v>
      </c>
    </row>
    <row r="74" spans="1:32" s="1" customFormat="1">
      <c r="A74" s="2">
        <v>6204</v>
      </c>
      <c r="B74" s="216" t="s">
        <v>27</v>
      </c>
      <c r="C74" s="20"/>
      <c r="D74" s="191" t="e">
        <f>C74/C12</f>
        <v>#DIV/0!</v>
      </c>
      <c r="E74" s="20"/>
      <c r="F74" s="191" t="e">
        <f>E74/E12</f>
        <v>#DIV/0!</v>
      </c>
      <c r="G74" s="20"/>
      <c r="H74" s="191" t="e">
        <f>G74/G12</f>
        <v>#DIV/0!</v>
      </c>
      <c r="I74" s="20"/>
      <c r="J74" s="191" t="e">
        <f>I74/I12</f>
        <v>#DIV/0!</v>
      </c>
      <c r="K74" s="20"/>
      <c r="L74" s="191" t="e">
        <f>K74/K12</f>
        <v>#DIV/0!</v>
      </c>
      <c r="M74" s="20"/>
      <c r="N74" s="221" t="e">
        <f>M74/M12</f>
        <v>#DIV/0!</v>
      </c>
      <c r="O74" s="20"/>
      <c r="P74" s="221" t="e">
        <f>O74/O12</f>
        <v>#DIV/0!</v>
      </c>
      <c r="Q74" s="20"/>
      <c r="R74" s="221" t="e">
        <f>Q74/Q12</f>
        <v>#DIV/0!</v>
      </c>
      <c r="S74" s="20"/>
      <c r="T74" s="191" t="e">
        <f>S74/S12</f>
        <v>#DIV/0!</v>
      </c>
      <c r="U74" s="20"/>
      <c r="V74" s="191" t="e">
        <f>U74/U12</f>
        <v>#DIV/0!</v>
      </c>
      <c r="W74" s="20"/>
      <c r="X74" s="191" t="e">
        <f>W74/W12</f>
        <v>#DIV/0!</v>
      </c>
      <c r="Y74" s="20"/>
      <c r="Z74" s="191" t="e">
        <f>Y74/Y12</f>
        <v>#DIV/0!</v>
      </c>
      <c r="AA74" s="59">
        <f t="shared" si="20"/>
        <v>0</v>
      </c>
      <c r="AB74" s="191" t="e">
        <f>AA74/AA12</f>
        <v>#DIV/0!</v>
      </c>
      <c r="AC74" s="160">
        <f t="shared" si="17"/>
        <v>0</v>
      </c>
      <c r="AD74" s="191" t="e">
        <f>AC74/AC12</f>
        <v>#DIV/0!</v>
      </c>
      <c r="AE74" s="44">
        <f t="shared" si="18"/>
        <v>0</v>
      </c>
      <c r="AF74" s="21">
        <f t="shared" si="19"/>
        <v>0</v>
      </c>
    </row>
    <row r="75" spans="1:32" s="1" customFormat="1">
      <c r="A75" s="2">
        <v>6205</v>
      </c>
      <c r="B75" s="216" t="s">
        <v>28</v>
      </c>
      <c r="C75" s="20"/>
      <c r="D75" s="191" t="e">
        <f>C75/C12</f>
        <v>#DIV/0!</v>
      </c>
      <c r="E75" s="20"/>
      <c r="F75" s="191" t="e">
        <f>E75/E12</f>
        <v>#DIV/0!</v>
      </c>
      <c r="G75" s="20"/>
      <c r="H75" s="191" t="e">
        <f>G75/G12</f>
        <v>#DIV/0!</v>
      </c>
      <c r="I75" s="20"/>
      <c r="J75" s="191" t="e">
        <f>I75/I12</f>
        <v>#DIV/0!</v>
      </c>
      <c r="K75" s="20"/>
      <c r="L75" s="191" t="e">
        <f>K75/K12</f>
        <v>#DIV/0!</v>
      </c>
      <c r="M75" s="20"/>
      <c r="N75" s="221" t="e">
        <f>M75/M12</f>
        <v>#DIV/0!</v>
      </c>
      <c r="O75" s="20"/>
      <c r="P75" s="221" t="e">
        <f>O75/O12</f>
        <v>#DIV/0!</v>
      </c>
      <c r="Q75" s="20"/>
      <c r="R75" s="221" t="e">
        <f>Q75/Q12</f>
        <v>#DIV/0!</v>
      </c>
      <c r="S75" s="20"/>
      <c r="T75" s="191" t="e">
        <f>S75/S12</f>
        <v>#DIV/0!</v>
      </c>
      <c r="U75" s="20"/>
      <c r="V75" s="191" t="e">
        <f>U75/U12</f>
        <v>#DIV/0!</v>
      </c>
      <c r="W75" s="20"/>
      <c r="X75" s="191" t="e">
        <f>W75/W12</f>
        <v>#DIV/0!</v>
      </c>
      <c r="Y75" s="20"/>
      <c r="Z75" s="191" t="e">
        <f>Y75/Y12</f>
        <v>#DIV/0!</v>
      </c>
      <c r="AA75" s="59">
        <f t="shared" si="20"/>
        <v>0</v>
      </c>
      <c r="AB75" s="191" t="e">
        <f>AA75/AA12</f>
        <v>#DIV/0!</v>
      </c>
      <c r="AC75" s="160">
        <f t="shared" si="17"/>
        <v>0</v>
      </c>
      <c r="AD75" s="191" t="e">
        <f>AC75/AC12</f>
        <v>#DIV/0!</v>
      </c>
      <c r="AE75" s="44">
        <f t="shared" si="18"/>
        <v>0</v>
      </c>
      <c r="AF75" s="21">
        <f t="shared" si="19"/>
        <v>0</v>
      </c>
    </row>
    <row r="76" spans="1:32" s="1" customFormat="1">
      <c r="A76" s="2">
        <v>6206</v>
      </c>
      <c r="B76" s="2" t="s">
        <v>156</v>
      </c>
      <c r="C76" s="20"/>
      <c r="D76" s="191" t="e">
        <f>C76/C12</f>
        <v>#DIV/0!</v>
      </c>
      <c r="E76" s="20"/>
      <c r="F76" s="191" t="e">
        <f>E76/E12</f>
        <v>#DIV/0!</v>
      </c>
      <c r="G76" s="20"/>
      <c r="H76" s="191" t="e">
        <f>G76/G12</f>
        <v>#DIV/0!</v>
      </c>
      <c r="I76" s="20"/>
      <c r="J76" s="191" t="e">
        <f>I76/I12</f>
        <v>#DIV/0!</v>
      </c>
      <c r="K76" s="20"/>
      <c r="L76" s="191" t="e">
        <f>K76/K12</f>
        <v>#DIV/0!</v>
      </c>
      <c r="M76" s="20">
        <v>0</v>
      </c>
      <c r="N76" s="221" t="e">
        <f>M76/M12</f>
        <v>#DIV/0!</v>
      </c>
      <c r="O76" s="20">
        <v>0</v>
      </c>
      <c r="P76" s="221" t="e">
        <f>O76/O12</f>
        <v>#DIV/0!</v>
      </c>
      <c r="Q76" s="20">
        <v>0</v>
      </c>
      <c r="R76" s="221" t="e">
        <f>Q76/Q12</f>
        <v>#DIV/0!</v>
      </c>
      <c r="S76" s="20">
        <v>0</v>
      </c>
      <c r="T76" s="191" t="e">
        <f>S76/S12</f>
        <v>#DIV/0!</v>
      </c>
      <c r="U76" s="20">
        <v>0</v>
      </c>
      <c r="V76" s="191" t="e">
        <f>U76/U12</f>
        <v>#DIV/0!</v>
      </c>
      <c r="W76" s="20">
        <v>0</v>
      </c>
      <c r="X76" s="191" t="e">
        <f>W76/W12</f>
        <v>#DIV/0!</v>
      </c>
      <c r="Y76" s="20">
        <v>0</v>
      </c>
      <c r="Z76" s="191" t="e">
        <f>Y76/Y12</f>
        <v>#DIV/0!</v>
      </c>
      <c r="AA76" s="59">
        <f t="shared" si="20"/>
        <v>0</v>
      </c>
      <c r="AB76" s="191" t="e">
        <f>AA76/AA12</f>
        <v>#DIV/0!</v>
      </c>
      <c r="AC76" s="160">
        <f t="shared" si="17"/>
        <v>0</v>
      </c>
      <c r="AD76" s="191" t="e">
        <f>AC76/AC12</f>
        <v>#DIV/0!</v>
      </c>
      <c r="AE76" s="44">
        <f t="shared" si="18"/>
        <v>0</v>
      </c>
      <c r="AF76" s="21">
        <f t="shared" si="19"/>
        <v>0</v>
      </c>
    </row>
    <row r="77" spans="1:32" s="1" customFormat="1">
      <c r="A77" s="2">
        <v>6207</v>
      </c>
      <c r="B77" s="2" t="s">
        <v>157</v>
      </c>
      <c r="C77" s="222"/>
      <c r="D77" s="191" t="e">
        <f>C77/C$12</f>
        <v>#DIV/0!</v>
      </c>
      <c r="E77" s="222"/>
      <c r="F77" s="191" t="e">
        <f>E77/E$12</f>
        <v>#DIV/0!</v>
      </c>
      <c r="G77" s="222"/>
      <c r="H77" s="191" t="e">
        <f>G77/G$12</f>
        <v>#DIV/0!</v>
      </c>
      <c r="I77" s="222"/>
      <c r="J77" s="191" t="e">
        <f>I77/I$12</f>
        <v>#DIV/0!</v>
      </c>
      <c r="K77" s="222"/>
      <c r="L77" s="191" t="e">
        <f>K77/K$12</f>
        <v>#DIV/0!</v>
      </c>
      <c r="M77" s="222">
        <v>0</v>
      </c>
      <c r="N77" s="221" t="e">
        <f>M77/M$12</f>
        <v>#DIV/0!</v>
      </c>
      <c r="O77" s="222">
        <v>0</v>
      </c>
      <c r="P77" s="221" t="e">
        <f>O77/O$12</f>
        <v>#DIV/0!</v>
      </c>
      <c r="Q77" s="222">
        <v>0</v>
      </c>
      <c r="R77" s="221" t="e">
        <f>Q77/Q$12</f>
        <v>#DIV/0!</v>
      </c>
      <c r="S77" s="222">
        <v>0</v>
      </c>
      <c r="T77" s="191" t="e">
        <f>S77/S$12</f>
        <v>#DIV/0!</v>
      </c>
      <c r="U77" s="222">
        <v>0</v>
      </c>
      <c r="V77" s="191" t="e">
        <f>U77/U$12</f>
        <v>#DIV/0!</v>
      </c>
      <c r="W77" s="222">
        <v>0</v>
      </c>
      <c r="X77" s="191" t="e">
        <f>W77/W$12</f>
        <v>#DIV/0!</v>
      </c>
      <c r="Y77" s="222">
        <v>0</v>
      </c>
      <c r="Z77" s="191" t="e">
        <f>Y77/Y$12</f>
        <v>#DIV/0!</v>
      </c>
      <c r="AA77" s="59">
        <f t="shared" si="20"/>
        <v>0</v>
      </c>
      <c r="AB77" s="28" t="e">
        <f>AA77/AA$12</f>
        <v>#DIV/0!</v>
      </c>
      <c r="AC77" s="160">
        <f t="shared" si="17"/>
        <v>0</v>
      </c>
      <c r="AD77" s="28" t="e">
        <f>AC77/AC$12</f>
        <v>#DIV/0!</v>
      </c>
      <c r="AE77" s="44">
        <f t="shared" si="18"/>
        <v>0</v>
      </c>
      <c r="AF77" s="21">
        <f t="shared" si="19"/>
        <v>0</v>
      </c>
    </row>
    <row r="78" spans="1:32" s="1" customFormat="1">
      <c r="A78" s="2">
        <v>6208</v>
      </c>
      <c r="B78" s="2" t="s">
        <v>158</v>
      </c>
      <c r="C78" s="20"/>
      <c r="D78" s="191" t="e">
        <f>C78/C12</f>
        <v>#DIV/0!</v>
      </c>
      <c r="E78" s="20"/>
      <c r="F78" s="191" t="e">
        <f>E78/E12</f>
        <v>#DIV/0!</v>
      </c>
      <c r="G78" s="20"/>
      <c r="H78" s="191" t="e">
        <f>G78/G12</f>
        <v>#DIV/0!</v>
      </c>
      <c r="I78" s="20"/>
      <c r="J78" s="191" t="e">
        <f>I78/I12</f>
        <v>#DIV/0!</v>
      </c>
      <c r="K78" s="20"/>
      <c r="L78" s="191" t="e">
        <f>K78/K12</f>
        <v>#DIV/0!</v>
      </c>
      <c r="M78" s="20"/>
      <c r="N78" s="221" t="e">
        <f>M78/M12</f>
        <v>#DIV/0!</v>
      </c>
      <c r="O78" s="20"/>
      <c r="P78" s="221" t="e">
        <f>O78/O12</f>
        <v>#DIV/0!</v>
      </c>
      <c r="Q78" s="20"/>
      <c r="R78" s="221" t="e">
        <f>Q78/Q12</f>
        <v>#DIV/0!</v>
      </c>
      <c r="S78" s="20"/>
      <c r="T78" s="191" t="e">
        <f>S78/S12</f>
        <v>#DIV/0!</v>
      </c>
      <c r="U78" s="20"/>
      <c r="V78" s="191" t="e">
        <f>U78/U12</f>
        <v>#DIV/0!</v>
      </c>
      <c r="W78" s="20"/>
      <c r="X78" s="191" t="e">
        <f>W78/W12</f>
        <v>#DIV/0!</v>
      </c>
      <c r="Y78" s="20"/>
      <c r="Z78" s="191" t="e">
        <f>Y78/Y12</f>
        <v>#DIV/0!</v>
      </c>
      <c r="AA78" s="59">
        <f t="shared" si="20"/>
        <v>0</v>
      </c>
      <c r="AB78" s="191" t="e">
        <f>AA78/AA12</f>
        <v>#DIV/0!</v>
      </c>
      <c r="AC78" s="160">
        <f t="shared" si="17"/>
        <v>0</v>
      </c>
      <c r="AD78" s="191" t="e">
        <f>AC78/AC12</f>
        <v>#DIV/0!</v>
      </c>
      <c r="AE78" s="44">
        <f t="shared" si="18"/>
        <v>0</v>
      </c>
      <c r="AF78" s="21">
        <f t="shared" si="19"/>
        <v>0</v>
      </c>
    </row>
    <row r="79" spans="1:32" s="1" customFormat="1">
      <c r="A79" s="2">
        <v>6209</v>
      </c>
      <c r="B79" s="216" t="s">
        <v>29</v>
      </c>
      <c r="C79" s="20"/>
      <c r="D79" s="28" t="e">
        <f>C79/C12</f>
        <v>#DIV/0!</v>
      </c>
      <c r="E79" s="20"/>
      <c r="F79" s="28" t="e">
        <f>E79/E12</f>
        <v>#DIV/0!</v>
      </c>
      <c r="G79" s="20"/>
      <c r="H79" s="28" t="e">
        <f>G79/G12</f>
        <v>#DIV/0!</v>
      </c>
      <c r="I79" s="20"/>
      <c r="J79" s="28" t="e">
        <f>I79/I12</f>
        <v>#DIV/0!</v>
      </c>
      <c r="K79" s="20"/>
      <c r="L79" s="28" t="e">
        <f>K79/K12</f>
        <v>#DIV/0!</v>
      </c>
      <c r="M79" s="20">
        <v>0</v>
      </c>
      <c r="N79" s="91" t="e">
        <f>M79/M12</f>
        <v>#DIV/0!</v>
      </c>
      <c r="O79" s="20">
        <v>0</v>
      </c>
      <c r="P79" s="91" t="e">
        <f>O79/O12</f>
        <v>#DIV/0!</v>
      </c>
      <c r="Q79" s="20">
        <v>0</v>
      </c>
      <c r="R79" s="91" t="e">
        <f>Q79/Q12</f>
        <v>#DIV/0!</v>
      </c>
      <c r="S79" s="20">
        <v>0</v>
      </c>
      <c r="T79" s="28" t="e">
        <f>S79/S12</f>
        <v>#DIV/0!</v>
      </c>
      <c r="U79" s="20">
        <v>0</v>
      </c>
      <c r="V79" s="28" t="e">
        <f>U79/U12</f>
        <v>#DIV/0!</v>
      </c>
      <c r="W79" s="20">
        <v>0</v>
      </c>
      <c r="X79" s="28" t="e">
        <f>W79/W12</f>
        <v>#DIV/0!</v>
      </c>
      <c r="Y79" s="20">
        <v>0</v>
      </c>
      <c r="Z79" s="28" t="e">
        <f>Y79/Y12</f>
        <v>#DIV/0!</v>
      </c>
      <c r="AA79" s="59">
        <f t="shared" si="20"/>
        <v>0</v>
      </c>
      <c r="AB79" s="28" t="e">
        <f>AA79/AA12</f>
        <v>#DIV/0!</v>
      </c>
      <c r="AC79" s="160">
        <f t="shared" si="17"/>
        <v>0</v>
      </c>
      <c r="AD79" s="28" t="e">
        <f>AC79/AC12</f>
        <v>#DIV/0!</v>
      </c>
      <c r="AE79" s="44">
        <f t="shared" si="18"/>
        <v>0</v>
      </c>
      <c r="AF79" s="21">
        <f t="shared" si="19"/>
        <v>0</v>
      </c>
    </row>
    <row r="80" spans="1:32" s="1" customFormat="1">
      <c r="A80" s="2">
        <v>6210</v>
      </c>
      <c r="B80" s="216" t="s">
        <v>30</v>
      </c>
      <c r="C80" s="20"/>
      <c r="D80" s="191" t="e">
        <f>C80/C12</f>
        <v>#DIV/0!</v>
      </c>
      <c r="E80" s="20"/>
      <c r="F80" s="191" t="e">
        <f>E80/E12</f>
        <v>#DIV/0!</v>
      </c>
      <c r="G80" s="20"/>
      <c r="H80" s="191" t="e">
        <f>G80/G12</f>
        <v>#DIV/0!</v>
      </c>
      <c r="I80" s="20"/>
      <c r="J80" s="191" t="e">
        <f>I80/I12</f>
        <v>#DIV/0!</v>
      </c>
      <c r="K80" s="20"/>
      <c r="L80" s="191" t="e">
        <f>K80/K12</f>
        <v>#DIV/0!</v>
      </c>
      <c r="M80" s="20">
        <v>0</v>
      </c>
      <c r="N80" s="221" t="e">
        <f>M80/M12</f>
        <v>#DIV/0!</v>
      </c>
      <c r="O80" s="20">
        <v>0</v>
      </c>
      <c r="P80" s="221" t="e">
        <f>O80/O12</f>
        <v>#DIV/0!</v>
      </c>
      <c r="Q80" s="20">
        <v>0</v>
      </c>
      <c r="R80" s="221" t="e">
        <f>Q80/Q12</f>
        <v>#DIV/0!</v>
      </c>
      <c r="S80" s="20">
        <v>0</v>
      </c>
      <c r="T80" s="191" t="e">
        <f>S80/S12</f>
        <v>#DIV/0!</v>
      </c>
      <c r="U80" s="20">
        <v>0</v>
      </c>
      <c r="V80" s="191" t="e">
        <f>U80/U12</f>
        <v>#DIV/0!</v>
      </c>
      <c r="W80" s="20">
        <v>0</v>
      </c>
      <c r="X80" s="191" t="e">
        <f>W80/W12</f>
        <v>#DIV/0!</v>
      </c>
      <c r="Y80" s="20">
        <v>0</v>
      </c>
      <c r="Z80" s="191" t="e">
        <f>Y80/Y12</f>
        <v>#DIV/0!</v>
      </c>
      <c r="AA80" s="59">
        <f t="shared" si="20"/>
        <v>0</v>
      </c>
      <c r="AB80" s="191" t="e">
        <f>AA80/AA12</f>
        <v>#DIV/0!</v>
      </c>
      <c r="AC80" s="160">
        <f t="shared" si="17"/>
        <v>0</v>
      </c>
      <c r="AD80" s="191" t="e">
        <f>AC80/AC12</f>
        <v>#DIV/0!</v>
      </c>
      <c r="AE80" s="44">
        <f t="shared" si="18"/>
        <v>0</v>
      </c>
      <c r="AF80" s="21">
        <f t="shared" si="19"/>
        <v>0</v>
      </c>
    </row>
    <row r="81" spans="1:32" s="1" customFormat="1">
      <c r="A81" s="2">
        <v>6211</v>
      </c>
      <c r="B81" s="216" t="s">
        <v>31</v>
      </c>
      <c r="C81" s="20"/>
      <c r="D81" s="191" t="e">
        <f>C81/C12</f>
        <v>#DIV/0!</v>
      </c>
      <c r="E81" s="20"/>
      <c r="F81" s="191" t="e">
        <f>E81/E12</f>
        <v>#DIV/0!</v>
      </c>
      <c r="G81" s="20"/>
      <c r="H81" s="191" t="e">
        <f>G81/G12</f>
        <v>#DIV/0!</v>
      </c>
      <c r="I81" s="20"/>
      <c r="J81" s="191" t="e">
        <f>I81/I12</f>
        <v>#DIV/0!</v>
      </c>
      <c r="K81" s="20"/>
      <c r="L81" s="191" t="e">
        <f>K81/K12</f>
        <v>#DIV/0!</v>
      </c>
      <c r="M81" s="20">
        <v>0</v>
      </c>
      <c r="N81" s="221" t="e">
        <f>M81/M12</f>
        <v>#DIV/0!</v>
      </c>
      <c r="O81" s="20">
        <v>0</v>
      </c>
      <c r="P81" s="221" t="e">
        <f>O81/O12</f>
        <v>#DIV/0!</v>
      </c>
      <c r="Q81" s="20">
        <v>0</v>
      </c>
      <c r="R81" s="221" t="e">
        <f>Q81/Q12</f>
        <v>#DIV/0!</v>
      </c>
      <c r="S81" s="20">
        <v>0</v>
      </c>
      <c r="T81" s="191" t="e">
        <f>S81/S12</f>
        <v>#DIV/0!</v>
      </c>
      <c r="U81" s="20">
        <v>0</v>
      </c>
      <c r="V81" s="191" t="e">
        <f>U81/U12</f>
        <v>#DIV/0!</v>
      </c>
      <c r="W81" s="20">
        <v>0</v>
      </c>
      <c r="X81" s="191" t="e">
        <f>W81/W12</f>
        <v>#DIV/0!</v>
      </c>
      <c r="Y81" s="20">
        <v>0</v>
      </c>
      <c r="Z81" s="191" t="e">
        <f>Y81/Y12</f>
        <v>#DIV/0!</v>
      </c>
      <c r="AA81" s="59">
        <f t="shared" si="20"/>
        <v>0</v>
      </c>
      <c r="AB81" s="191" t="e">
        <f>AA81/AA12</f>
        <v>#DIV/0!</v>
      </c>
      <c r="AC81" s="160">
        <f t="shared" si="17"/>
        <v>0</v>
      </c>
      <c r="AD81" s="191" t="e">
        <f>AC81/AC12</f>
        <v>#DIV/0!</v>
      </c>
      <c r="AE81" s="44">
        <f t="shared" si="18"/>
        <v>0</v>
      </c>
      <c r="AF81" s="21">
        <f t="shared" si="19"/>
        <v>0</v>
      </c>
    </row>
    <row r="82" spans="1:32" s="1" customFormat="1">
      <c r="A82" s="2">
        <v>6212</v>
      </c>
      <c r="B82" s="216" t="s">
        <v>32</v>
      </c>
      <c r="C82" s="100"/>
      <c r="D82" s="28" t="e">
        <f>C82/C12</f>
        <v>#DIV/0!</v>
      </c>
      <c r="E82" s="100"/>
      <c r="F82" s="28" t="e">
        <f>E82/E12</f>
        <v>#DIV/0!</v>
      </c>
      <c r="G82" s="100"/>
      <c r="H82" s="28" t="e">
        <f>G82/G12</f>
        <v>#DIV/0!</v>
      </c>
      <c r="I82" s="100"/>
      <c r="J82" s="28" t="e">
        <f>I82/I12</f>
        <v>#DIV/0!</v>
      </c>
      <c r="K82" s="100"/>
      <c r="L82" s="28" t="e">
        <f>K82/K12</f>
        <v>#DIV/0!</v>
      </c>
      <c r="M82" s="100">
        <v>0</v>
      </c>
      <c r="N82" s="91" t="e">
        <f>M82/M12</f>
        <v>#DIV/0!</v>
      </c>
      <c r="O82" s="100">
        <v>0</v>
      </c>
      <c r="P82" s="91" t="e">
        <f>O82/O12</f>
        <v>#DIV/0!</v>
      </c>
      <c r="Q82" s="100">
        <v>0</v>
      </c>
      <c r="R82" s="91" t="e">
        <f>Q82/Q12</f>
        <v>#DIV/0!</v>
      </c>
      <c r="S82" s="100">
        <v>0</v>
      </c>
      <c r="T82" s="28" t="e">
        <f>S82/S12</f>
        <v>#DIV/0!</v>
      </c>
      <c r="U82" s="100">
        <v>0</v>
      </c>
      <c r="V82" s="28" t="e">
        <f>U82/U12</f>
        <v>#DIV/0!</v>
      </c>
      <c r="W82" s="100">
        <v>0</v>
      </c>
      <c r="X82" s="28" t="e">
        <f>W82/W12</f>
        <v>#DIV/0!</v>
      </c>
      <c r="Y82" s="100">
        <v>0</v>
      </c>
      <c r="Z82" s="28" t="e">
        <f>Y82/Y12</f>
        <v>#DIV/0!</v>
      </c>
      <c r="AA82" s="59">
        <f t="shared" si="20"/>
        <v>0</v>
      </c>
      <c r="AB82" s="28" t="e">
        <f>AA82/AA12</f>
        <v>#DIV/0!</v>
      </c>
      <c r="AC82" s="160">
        <f t="shared" si="17"/>
        <v>0</v>
      </c>
      <c r="AD82" s="28" t="e">
        <f>AC82/AC12</f>
        <v>#DIV/0!</v>
      </c>
      <c r="AE82" s="44">
        <f t="shared" si="18"/>
        <v>0</v>
      </c>
      <c r="AF82" s="21">
        <f t="shared" si="19"/>
        <v>0</v>
      </c>
    </row>
    <row r="83" spans="1:32" s="1" customFormat="1">
      <c r="A83" s="2">
        <v>6213</v>
      </c>
      <c r="B83" s="216" t="s">
        <v>33</v>
      </c>
      <c r="C83" s="100"/>
      <c r="D83" s="28" t="e">
        <f>C83/C12</f>
        <v>#DIV/0!</v>
      </c>
      <c r="E83" s="100"/>
      <c r="F83" s="28" t="e">
        <f>E83/E12</f>
        <v>#DIV/0!</v>
      </c>
      <c r="G83" s="100">
        <v>0</v>
      </c>
      <c r="H83" s="28" t="e">
        <f>G83/G12</f>
        <v>#DIV/0!</v>
      </c>
      <c r="I83" s="100"/>
      <c r="J83" s="28" t="e">
        <f>I83/I12</f>
        <v>#DIV/0!</v>
      </c>
      <c r="K83" s="100"/>
      <c r="L83" s="28" t="e">
        <f>K83/K12</f>
        <v>#DIV/0!</v>
      </c>
      <c r="M83" s="100">
        <v>0</v>
      </c>
      <c r="N83" s="91" t="e">
        <f>M83/M12</f>
        <v>#DIV/0!</v>
      </c>
      <c r="O83" s="100">
        <v>0</v>
      </c>
      <c r="P83" s="91" t="e">
        <f>O83/O12</f>
        <v>#DIV/0!</v>
      </c>
      <c r="Q83" s="100">
        <v>0</v>
      </c>
      <c r="R83" s="91" t="e">
        <f>Q83/Q12</f>
        <v>#DIV/0!</v>
      </c>
      <c r="S83" s="100">
        <v>0</v>
      </c>
      <c r="T83" s="28" t="e">
        <f>S83/S12</f>
        <v>#DIV/0!</v>
      </c>
      <c r="U83" s="100">
        <v>0</v>
      </c>
      <c r="V83" s="28" t="e">
        <f>U83/U12</f>
        <v>#DIV/0!</v>
      </c>
      <c r="W83" s="100">
        <v>0</v>
      </c>
      <c r="X83" s="28" t="e">
        <f>W83/W12</f>
        <v>#DIV/0!</v>
      </c>
      <c r="Y83" s="100">
        <v>0</v>
      </c>
      <c r="Z83" s="28" t="e">
        <f>Y83/Y12</f>
        <v>#DIV/0!</v>
      </c>
      <c r="AA83" s="59">
        <f t="shared" si="20"/>
        <v>0</v>
      </c>
      <c r="AB83" s="28" t="e">
        <f>AA83/AA12</f>
        <v>#DIV/0!</v>
      </c>
      <c r="AC83" s="160">
        <f t="shared" si="17"/>
        <v>0</v>
      </c>
      <c r="AD83" s="28" t="e">
        <f>AC83/AC12</f>
        <v>#DIV/0!</v>
      </c>
      <c r="AE83" s="44">
        <f t="shared" si="18"/>
        <v>0</v>
      </c>
      <c r="AF83" s="21">
        <f t="shared" si="19"/>
        <v>0</v>
      </c>
    </row>
    <row r="84" spans="1:32" s="1" customFormat="1">
      <c r="A84" s="2">
        <v>6214</v>
      </c>
      <c r="B84" s="216" t="s">
        <v>34</v>
      </c>
      <c r="C84" s="100"/>
      <c r="D84" s="28" t="e">
        <f>C84/C12</f>
        <v>#DIV/0!</v>
      </c>
      <c r="E84" s="100"/>
      <c r="F84" s="28" t="e">
        <f>E84/E12</f>
        <v>#DIV/0!</v>
      </c>
      <c r="G84" s="100">
        <f>G71*20%</f>
        <v>0</v>
      </c>
      <c r="H84" s="28" t="e">
        <f>G84/G12</f>
        <v>#DIV/0!</v>
      </c>
      <c r="I84" s="100"/>
      <c r="J84" s="28" t="e">
        <f>I84/I12</f>
        <v>#DIV/0!</v>
      </c>
      <c r="K84" s="100"/>
      <c r="L84" s="28" t="e">
        <f>K84/K12</f>
        <v>#DIV/0!</v>
      </c>
      <c r="M84" s="100"/>
      <c r="N84" s="91" t="e">
        <f>M84/M12</f>
        <v>#DIV/0!</v>
      </c>
      <c r="O84" s="100">
        <f>O71*20%</f>
        <v>0</v>
      </c>
      <c r="P84" s="91" t="e">
        <f>O84/O12</f>
        <v>#DIV/0!</v>
      </c>
      <c r="Q84" s="100"/>
      <c r="R84" s="91" t="e">
        <f>Q84/Q12</f>
        <v>#DIV/0!</v>
      </c>
      <c r="S84" s="100">
        <f>S71*20%</f>
        <v>0</v>
      </c>
      <c r="T84" s="28" t="e">
        <f>S84/S12</f>
        <v>#DIV/0!</v>
      </c>
      <c r="U84" s="100"/>
      <c r="V84" s="28" t="e">
        <f>U84/U12</f>
        <v>#DIV/0!</v>
      </c>
      <c r="W84" s="100"/>
      <c r="X84" s="28" t="e">
        <f>W84/W12</f>
        <v>#DIV/0!</v>
      </c>
      <c r="Y84" s="100">
        <f>Y71*20%</f>
        <v>0</v>
      </c>
      <c r="Z84" s="28" t="e">
        <f>Y84/Y12</f>
        <v>#DIV/0!</v>
      </c>
      <c r="AA84" s="59">
        <f t="shared" si="20"/>
        <v>0</v>
      </c>
      <c r="AB84" s="28" t="e">
        <f>AA84/AA12</f>
        <v>#DIV/0!</v>
      </c>
      <c r="AC84" s="160">
        <f t="shared" si="17"/>
        <v>0</v>
      </c>
      <c r="AD84" s="28" t="e">
        <f>AC84/AC12</f>
        <v>#DIV/0!</v>
      </c>
      <c r="AE84" s="44">
        <f t="shared" si="18"/>
        <v>0</v>
      </c>
      <c r="AF84" s="21">
        <f t="shared" si="19"/>
        <v>0</v>
      </c>
    </row>
    <row r="85" spans="1:32" s="1" customFormat="1">
      <c r="A85" s="2">
        <v>6215</v>
      </c>
      <c r="B85" s="216" t="s">
        <v>35</v>
      </c>
      <c r="C85" s="100"/>
      <c r="D85" s="191" t="e">
        <f>C85/C12</f>
        <v>#DIV/0!</v>
      </c>
      <c r="E85" s="100">
        <v>0</v>
      </c>
      <c r="F85" s="191" t="e">
        <f>E85/E12</f>
        <v>#DIV/0!</v>
      </c>
      <c r="G85" s="100">
        <v>0</v>
      </c>
      <c r="H85" s="191" t="e">
        <f>G85/G12</f>
        <v>#DIV/0!</v>
      </c>
      <c r="I85" s="100"/>
      <c r="J85" s="191" t="e">
        <f>I85/I12</f>
        <v>#DIV/0!</v>
      </c>
      <c r="K85" s="100"/>
      <c r="L85" s="191" t="e">
        <f>K85/K12</f>
        <v>#DIV/0!</v>
      </c>
      <c r="M85" s="100">
        <v>0</v>
      </c>
      <c r="N85" s="221" t="e">
        <f>M85/M12</f>
        <v>#DIV/0!</v>
      </c>
      <c r="O85" s="100">
        <v>0</v>
      </c>
      <c r="P85" s="221" t="e">
        <f>O85/O12</f>
        <v>#DIV/0!</v>
      </c>
      <c r="Q85" s="100">
        <v>0</v>
      </c>
      <c r="R85" s="221" t="e">
        <f>Q85/Q12</f>
        <v>#DIV/0!</v>
      </c>
      <c r="S85" s="100">
        <v>0</v>
      </c>
      <c r="T85" s="191" t="e">
        <f>S85/S12</f>
        <v>#DIV/0!</v>
      </c>
      <c r="U85" s="100">
        <v>0</v>
      </c>
      <c r="V85" s="191" t="e">
        <f>U85/U12</f>
        <v>#DIV/0!</v>
      </c>
      <c r="W85" s="100">
        <v>0</v>
      </c>
      <c r="X85" s="191" t="e">
        <f>W85/W12</f>
        <v>#DIV/0!</v>
      </c>
      <c r="Y85" s="100">
        <v>0</v>
      </c>
      <c r="Z85" s="191" t="e">
        <f>Y85/Y12</f>
        <v>#DIV/0!</v>
      </c>
      <c r="AA85" s="59">
        <f t="shared" si="20"/>
        <v>0</v>
      </c>
      <c r="AB85" s="191" t="e">
        <f>AA85/AA12</f>
        <v>#DIV/0!</v>
      </c>
      <c r="AC85" s="160">
        <f t="shared" si="17"/>
        <v>0</v>
      </c>
      <c r="AD85" s="191" t="e">
        <f>AC85/AC12</f>
        <v>#DIV/0!</v>
      </c>
      <c r="AE85" s="44">
        <f t="shared" si="18"/>
        <v>0</v>
      </c>
      <c r="AF85" s="21">
        <f t="shared" si="19"/>
        <v>0</v>
      </c>
    </row>
    <row r="86" spans="1:32" s="1" customFormat="1">
      <c r="A86" s="2">
        <v>6216</v>
      </c>
      <c r="B86" s="216" t="s">
        <v>91</v>
      </c>
      <c r="C86" s="100">
        <v>0</v>
      </c>
      <c r="D86" s="191" t="e">
        <f>C86/C12</f>
        <v>#DIV/0!</v>
      </c>
      <c r="E86" s="100">
        <v>0</v>
      </c>
      <c r="F86" s="191" t="e">
        <f>E86/E12</f>
        <v>#DIV/0!</v>
      </c>
      <c r="G86" s="100">
        <v>0</v>
      </c>
      <c r="H86" s="191" t="e">
        <f>G86/G12</f>
        <v>#DIV/0!</v>
      </c>
      <c r="I86" s="100">
        <v>0</v>
      </c>
      <c r="J86" s="191" t="e">
        <f>I86/I12</f>
        <v>#DIV/0!</v>
      </c>
      <c r="K86" s="100">
        <v>0</v>
      </c>
      <c r="L86" s="191" t="e">
        <f>K86/K12</f>
        <v>#DIV/0!</v>
      </c>
      <c r="M86" s="100">
        <v>0</v>
      </c>
      <c r="N86" s="221" t="e">
        <f>M86/M12</f>
        <v>#DIV/0!</v>
      </c>
      <c r="O86" s="100">
        <v>0</v>
      </c>
      <c r="P86" s="221" t="e">
        <f>O86/O12</f>
        <v>#DIV/0!</v>
      </c>
      <c r="Q86" s="100">
        <v>0</v>
      </c>
      <c r="R86" s="221" t="e">
        <f>Q86/Q12</f>
        <v>#DIV/0!</v>
      </c>
      <c r="S86" s="100">
        <v>0</v>
      </c>
      <c r="T86" s="191" t="e">
        <f>S86/S12</f>
        <v>#DIV/0!</v>
      </c>
      <c r="U86" s="100">
        <v>0</v>
      </c>
      <c r="V86" s="191" t="e">
        <f>U86/U12</f>
        <v>#DIV/0!</v>
      </c>
      <c r="W86" s="100">
        <v>0</v>
      </c>
      <c r="X86" s="191" t="e">
        <f>W86/W12</f>
        <v>#DIV/0!</v>
      </c>
      <c r="Y86" s="100">
        <v>0</v>
      </c>
      <c r="Z86" s="191" t="e">
        <f>Y86/Y12</f>
        <v>#DIV/0!</v>
      </c>
      <c r="AA86" s="59">
        <f t="shared" si="20"/>
        <v>0</v>
      </c>
      <c r="AB86" s="191" t="e">
        <f>AA86/AA12</f>
        <v>#DIV/0!</v>
      </c>
      <c r="AC86" s="160">
        <f t="shared" si="17"/>
        <v>0</v>
      </c>
      <c r="AD86" s="191" t="e">
        <f>AC86/AC12</f>
        <v>#DIV/0!</v>
      </c>
      <c r="AE86" s="44">
        <f t="shared" si="18"/>
        <v>0</v>
      </c>
      <c r="AF86" s="21">
        <f t="shared" si="19"/>
        <v>0</v>
      </c>
    </row>
    <row r="87" spans="1:32" s="1" customFormat="1" ht="15.75" thickBot="1">
      <c r="A87" s="4">
        <v>6299</v>
      </c>
      <c r="B87" s="217" t="s">
        <v>102</v>
      </c>
      <c r="C87" s="168">
        <f>SUM(C71:C85)</f>
        <v>0</v>
      </c>
      <c r="D87" s="167" t="e">
        <f>C87/C12</f>
        <v>#DIV/0!</v>
      </c>
      <c r="E87" s="168">
        <f>SUM(E71:E85)</f>
        <v>0</v>
      </c>
      <c r="F87" s="167" t="e">
        <f>E87/E12</f>
        <v>#DIV/0!</v>
      </c>
      <c r="G87" s="168">
        <f>SUM(G71:G85)</f>
        <v>0</v>
      </c>
      <c r="H87" s="167" t="e">
        <f>G87/G12</f>
        <v>#DIV/0!</v>
      </c>
      <c r="I87" s="168">
        <f>SUM(I71:I85)</f>
        <v>0</v>
      </c>
      <c r="J87" s="167" t="e">
        <f>I87/I12</f>
        <v>#DIV/0!</v>
      </c>
      <c r="K87" s="168">
        <f>SUM(K71:K85)</f>
        <v>0</v>
      </c>
      <c r="L87" s="167" t="e">
        <f>K87/K12</f>
        <v>#DIV/0!</v>
      </c>
      <c r="M87" s="168">
        <f>SUM(M71:M85)</f>
        <v>0</v>
      </c>
      <c r="N87" s="167" t="e">
        <f>M87/M12</f>
        <v>#DIV/0!</v>
      </c>
      <c r="O87" s="168">
        <f>SUM(O71:O85)</f>
        <v>0</v>
      </c>
      <c r="P87" s="167" t="e">
        <f>O87/O12</f>
        <v>#DIV/0!</v>
      </c>
      <c r="Q87" s="168">
        <f>SUM(Q71:Q85)</f>
        <v>0</v>
      </c>
      <c r="R87" s="167" t="e">
        <f>Q87/Q12</f>
        <v>#DIV/0!</v>
      </c>
      <c r="S87" s="168">
        <f>SUM(S71:S85)</f>
        <v>0</v>
      </c>
      <c r="T87" s="167" t="e">
        <f>S87/S12</f>
        <v>#DIV/0!</v>
      </c>
      <c r="U87" s="168">
        <f>SUM(U71:U85)</f>
        <v>0</v>
      </c>
      <c r="V87" s="167" t="e">
        <f>U87/U12</f>
        <v>#DIV/0!</v>
      </c>
      <c r="W87" s="168">
        <f>SUM(W71:W85)</f>
        <v>0</v>
      </c>
      <c r="X87" s="167" t="e">
        <f>W87/W12</f>
        <v>#DIV/0!</v>
      </c>
      <c r="Y87" s="168">
        <f>SUM(Y71:Y85)</f>
        <v>0</v>
      </c>
      <c r="Z87" s="167" t="e">
        <f>Y87/Y12</f>
        <v>#DIV/0!</v>
      </c>
      <c r="AA87" s="189">
        <f>SUM(AA71:AA86)</f>
        <v>0</v>
      </c>
      <c r="AB87" s="220" t="e">
        <f>AA87/AA12</f>
        <v>#DIV/0!</v>
      </c>
      <c r="AC87" s="23">
        <f t="shared" si="17"/>
        <v>0</v>
      </c>
      <c r="AD87" s="220" t="e">
        <f>AC87/AC12</f>
        <v>#DIV/0!</v>
      </c>
      <c r="AE87" s="44">
        <f t="shared" si="18"/>
        <v>0</v>
      </c>
      <c r="AF87" s="21">
        <f t="shared" si="19"/>
        <v>0</v>
      </c>
    </row>
    <row r="88" spans="1:32" s="1" customFormat="1" ht="15.75" thickTop="1">
      <c r="A88" s="2">
        <v>6301</v>
      </c>
      <c r="B88" s="216" t="s">
        <v>36</v>
      </c>
      <c r="C88" s="226"/>
      <c r="D88" s="191" t="e">
        <f>C88/C12</f>
        <v>#DIV/0!</v>
      </c>
      <c r="E88" s="226"/>
      <c r="F88" s="191" t="e">
        <f>E88/E12</f>
        <v>#DIV/0!</v>
      </c>
      <c r="G88" s="226"/>
      <c r="H88" s="191" t="e">
        <f>G88/G12</f>
        <v>#DIV/0!</v>
      </c>
      <c r="I88" s="226"/>
      <c r="J88" s="191" t="e">
        <f>I88/I12</f>
        <v>#DIV/0!</v>
      </c>
      <c r="K88" s="226"/>
      <c r="L88" s="224" t="e">
        <f>K88/K12</f>
        <v>#DIV/0!</v>
      </c>
      <c r="M88" s="226"/>
      <c r="N88" s="225" t="e">
        <f>M88/M12</f>
        <v>#DIV/0!</v>
      </c>
      <c r="O88" s="226"/>
      <c r="P88" s="225" t="e">
        <f>O88/O12</f>
        <v>#DIV/0!</v>
      </c>
      <c r="Q88" s="226"/>
      <c r="R88" s="225" t="e">
        <f>Q88/Q12</f>
        <v>#DIV/0!</v>
      </c>
      <c r="S88" s="226"/>
      <c r="T88" s="224" t="e">
        <f>S88/S12</f>
        <v>#DIV/0!</v>
      </c>
      <c r="U88" s="226"/>
      <c r="V88" s="225" t="e">
        <f>U88/U12</f>
        <v>#DIV/0!</v>
      </c>
      <c r="W88" s="223"/>
      <c r="X88" s="224" t="e">
        <f>W88/W12</f>
        <v>#DIV/0!</v>
      </c>
      <c r="Y88" s="226"/>
      <c r="Z88" s="191" t="e">
        <f>Y88/Y12</f>
        <v>#DIV/0!</v>
      </c>
      <c r="AA88" s="59">
        <f t="shared" ref="AA88:AA100" si="21">C88+E88+G88+I88+K88+M88+O88+Q88+S88+U88+W88+Y88</f>
        <v>0</v>
      </c>
      <c r="AB88" s="191" t="e">
        <f>AA88/AA$12</f>
        <v>#DIV/0!</v>
      </c>
      <c r="AC88" s="160">
        <f t="shared" si="17"/>
        <v>0</v>
      </c>
      <c r="AD88" s="191" t="e">
        <f>AC88/AC$12</f>
        <v>#DIV/0!</v>
      </c>
      <c r="AE88" s="44">
        <f t="shared" si="18"/>
        <v>0</v>
      </c>
      <c r="AF88" s="21">
        <f t="shared" si="19"/>
        <v>0</v>
      </c>
    </row>
    <row r="89" spans="1:32" s="1" customFormat="1">
      <c r="A89" s="2">
        <v>6302</v>
      </c>
      <c r="B89" s="216" t="s">
        <v>37</v>
      </c>
      <c r="C89" s="228"/>
      <c r="D89" s="28" t="e">
        <f>C89/C12</f>
        <v>#DIV/0!</v>
      </c>
      <c r="E89" s="228"/>
      <c r="F89" s="28" t="e">
        <f>E89/E12</f>
        <v>#DIV/0!</v>
      </c>
      <c r="G89" s="228"/>
      <c r="H89" s="28" t="e">
        <f>G89/G12</f>
        <v>#DIV/0!</v>
      </c>
      <c r="I89" s="228"/>
      <c r="J89" s="28" t="e">
        <f>I89/I12</f>
        <v>#DIV/0!</v>
      </c>
      <c r="K89" s="228"/>
      <c r="L89" s="28" t="e">
        <f>K89/K12</f>
        <v>#DIV/0!</v>
      </c>
      <c r="M89" s="228"/>
      <c r="N89" s="91" t="e">
        <f>M89/M12</f>
        <v>#DIV/0!</v>
      </c>
      <c r="O89" s="228"/>
      <c r="P89" s="91" t="e">
        <f>O89/O12</f>
        <v>#DIV/0!</v>
      </c>
      <c r="Q89" s="228"/>
      <c r="R89" s="91" t="e">
        <f>Q89/Q12</f>
        <v>#DIV/0!</v>
      </c>
      <c r="S89" s="228"/>
      <c r="T89" s="28" t="e">
        <f>S89/S12</f>
        <v>#DIV/0!</v>
      </c>
      <c r="U89" s="228"/>
      <c r="V89" s="91" t="e">
        <f>U89/U12</f>
        <v>#DIV/0!</v>
      </c>
      <c r="W89" s="227"/>
      <c r="X89" s="28" t="e">
        <f>W89/W12</f>
        <v>#DIV/0!</v>
      </c>
      <c r="Y89" s="228"/>
      <c r="Z89" s="28" t="e">
        <f>Y89/Y12</f>
        <v>#DIV/0!</v>
      </c>
      <c r="AA89" s="59">
        <f t="shared" si="21"/>
        <v>0</v>
      </c>
      <c r="AB89" s="191" t="e">
        <f t="shared" ref="AB89:AB100" si="22">AA89/AA$12</f>
        <v>#DIV/0!</v>
      </c>
      <c r="AC89" s="160">
        <f t="shared" si="17"/>
        <v>0</v>
      </c>
      <c r="AD89" s="191" t="e">
        <f t="shared" ref="AD89:AD100" si="23">AC89/AC$12</f>
        <v>#DIV/0!</v>
      </c>
      <c r="AE89" s="44">
        <f t="shared" si="18"/>
        <v>0</v>
      </c>
      <c r="AF89" s="21">
        <f t="shared" si="19"/>
        <v>0</v>
      </c>
    </row>
    <row r="90" spans="1:32" s="1" customFormat="1">
      <c r="A90" s="2">
        <v>6303</v>
      </c>
      <c r="B90" s="2" t="s">
        <v>115</v>
      </c>
      <c r="C90" s="228"/>
      <c r="D90" s="28" t="e">
        <f>C90/C12</f>
        <v>#DIV/0!</v>
      </c>
      <c r="E90" s="228"/>
      <c r="F90" s="28" t="e">
        <f>E90/E12</f>
        <v>#DIV/0!</v>
      </c>
      <c r="G90" s="228"/>
      <c r="H90" s="28" t="e">
        <f>G90/G12</f>
        <v>#DIV/0!</v>
      </c>
      <c r="I90" s="228"/>
      <c r="J90" s="28" t="e">
        <f>I90/I12</f>
        <v>#DIV/0!</v>
      </c>
      <c r="K90" s="228"/>
      <c r="L90" s="28" t="e">
        <f>K90/K12</f>
        <v>#DIV/0!</v>
      </c>
      <c r="M90" s="228"/>
      <c r="N90" s="91" t="e">
        <f>M90/M12</f>
        <v>#DIV/0!</v>
      </c>
      <c r="O90" s="228"/>
      <c r="P90" s="91" t="e">
        <f>O90/O12</f>
        <v>#DIV/0!</v>
      </c>
      <c r="Q90" s="228"/>
      <c r="R90" s="91" t="e">
        <f>Q90/Q12</f>
        <v>#DIV/0!</v>
      </c>
      <c r="S90" s="228"/>
      <c r="T90" s="28" t="e">
        <f>S90/S12</f>
        <v>#DIV/0!</v>
      </c>
      <c r="U90" s="228"/>
      <c r="V90" s="91" t="e">
        <f>U90/U12</f>
        <v>#DIV/0!</v>
      </c>
      <c r="W90" s="227"/>
      <c r="X90" s="28" t="e">
        <f>W90/W12</f>
        <v>#DIV/0!</v>
      </c>
      <c r="Y90" s="228"/>
      <c r="Z90" s="28" t="e">
        <f>Y90/Y12</f>
        <v>#DIV/0!</v>
      </c>
      <c r="AA90" s="59">
        <f t="shared" si="21"/>
        <v>0</v>
      </c>
      <c r="AB90" s="191" t="e">
        <f t="shared" si="22"/>
        <v>#DIV/0!</v>
      </c>
      <c r="AC90" s="160">
        <f t="shared" si="17"/>
        <v>0</v>
      </c>
      <c r="AD90" s="191" t="e">
        <f t="shared" si="23"/>
        <v>#DIV/0!</v>
      </c>
      <c r="AE90" s="44">
        <f t="shared" si="18"/>
        <v>0</v>
      </c>
      <c r="AF90" s="21">
        <f t="shared" si="19"/>
        <v>0</v>
      </c>
    </row>
    <row r="91" spans="1:32" s="1" customFormat="1">
      <c r="A91" s="2">
        <v>6304</v>
      </c>
      <c r="B91" s="2" t="s">
        <v>38</v>
      </c>
      <c r="C91" s="228"/>
      <c r="D91" s="28" t="e">
        <f>C91/C12</f>
        <v>#DIV/0!</v>
      </c>
      <c r="E91" s="228"/>
      <c r="F91" s="28" t="e">
        <f>E91/E12</f>
        <v>#DIV/0!</v>
      </c>
      <c r="G91" s="228"/>
      <c r="H91" s="28" t="e">
        <f>G91/G12</f>
        <v>#DIV/0!</v>
      </c>
      <c r="I91" s="228"/>
      <c r="J91" s="28" t="e">
        <f>I91/I12</f>
        <v>#DIV/0!</v>
      </c>
      <c r="K91" s="228"/>
      <c r="L91" s="28" t="e">
        <f>K91/K12</f>
        <v>#DIV/0!</v>
      </c>
      <c r="M91" s="279">
        <v>0</v>
      </c>
      <c r="N91" s="91" t="e">
        <f>M91/M12</f>
        <v>#DIV/0!</v>
      </c>
      <c r="O91" s="280">
        <v>0</v>
      </c>
      <c r="P91" s="28" t="e">
        <f>O91/O12</f>
        <v>#DIV/0!</v>
      </c>
      <c r="Q91" s="281">
        <v>0</v>
      </c>
      <c r="R91" s="91" t="e">
        <f>Q91/Q12</f>
        <v>#DIV/0!</v>
      </c>
      <c r="S91" s="229">
        <v>0</v>
      </c>
      <c r="T91" s="28" t="e">
        <f>S91/S12</f>
        <v>#DIV/0!</v>
      </c>
      <c r="U91" s="228">
        <v>0</v>
      </c>
      <c r="V91" s="91" t="e">
        <f>U91/U12</f>
        <v>#DIV/0!</v>
      </c>
      <c r="W91" s="229">
        <v>0</v>
      </c>
      <c r="X91" s="28" t="e">
        <f>W91/W12</f>
        <v>#DIV/0!</v>
      </c>
      <c r="Y91" s="228">
        <v>0</v>
      </c>
      <c r="Z91" s="28" t="e">
        <f>Y91/Y12</f>
        <v>#DIV/0!</v>
      </c>
      <c r="AA91" s="59">
        <f t="shared" si="21"/>
        <v>0</v>
      </c>
      <c r="AB91" s="191" t="e">
        <f t="shared" si="22"/>
        <v>#DIV/0!</v>
      </c>
      <c r="AC91" s="160">
        <f t="shared" si="17"/>
        <v>0</v>
      </c>
      <c r="AD91" s="191" t="e">
        <f t="shared" si="23"/>
        <v>#DIV/0!</v>
      </c>
      <c r="AE91" s="44">
        <f t="shared" si="18"/>
        <v>0</v>
      </c>
      <c r="AF91" s="21">
        <f t="shared" si="19"/>
        <v>0</v>
      </c>
    </row>
    <row r="92" spans="1:32" s="1" customFormat="1">
      <c r="A92" s="82">
        <v>6305</v>
      </c>
      <c r="B92" s="2" t="s">
        <v>39</v>
      </c>
      <c r="C92" s="228"/>
      <c r="D92" s="28" t="e">
        <f>C92/C12</f>
        <v>#DIV/0!</v>
      </c>
      <c r="E92" s="228"/>
      <c r="F92" s="28" t="e">
        <f>E92/E12</f>
        <v>#DIV/0!</v>
      </c>
      <c r="G92" s="228"/>
      <c r="H92" s="28" t="e">
        <f>G92/G12</f>
        <v>#DIV/0!</v>
      </c>
      <c r="I92" s="228"/>
      <c r="J92" s="28" t="e">
        <f>I92/I12</f>
        <v>#DIV/0!</v>
      </c>
      <c r="K92" s="228"/>
      <c r="L92" s="28" t="e">
        <f>K92/K12</f>
        <v>#DIV/0!</v>
      </c>
      <c r="M92" s="228"/>
      <c r="N92" s="91" t="e">
        <f>M92/M12</f>
        <v>#DIV/0!</v>
      </c>
      <c r="O92" s="280"/>
      <c r="P92" s="28" t="e">
        <f>O92/O12</f>
        <v>#DIV/0!</v>
      </c>
      <c r="Q92" s="228"/>
      <c r="R92" s="91" t="e">
        <f>Q92/Q12</f>
        <v>#DIV/0!</v>
      </c>
      <c r="S92" s="227"/>
      <c r="T92" s="28" t="e">
        <f>S92/S12</f>
        <v>#DIV/0!</v>
      </c>
      <c r="U92" s="228"/>
      <c r="V92" s="91" t="e">
        <f>U92/U12</f>
        <v>#DIV/0!</v>
      </c>
      <c r="W92" s="227"/>
      <c r="X92" s="28" t="e">
        <f>W92/W12</f>
        <v>#DIV/0!</v>
      </c>
      <c r="Y92" s="228"/>
      <c r="Z92" s="28" t="e">
        <f>Y92/Y12</f>
        <v>#DIV/0!</v>
      </c>
      <c r="AA92" s="59">
        <f t="shared" si="21"/>
        <v>0</v>
      </c>
      <c r="AB92" s="191" t="e">
        <f t="shared" si="22"/>
        <v>#DIV/0!</v>
      </c>
      <c r="AC92" s="160">
        <f t="shared" si="17"/>
        <v>0</v>
      </c>
      <c r="AD92" s="191" t="e">
        <f t="shared" si="23"/>
        <v>#DIV/0!</v>
      </c>
      <c r="AE92" s="44">
        <f t="shared" si="18"/>
        <v>0</v>
      </c>
      <c r="AF92" s="21">
        <f t="shared" si="19"/>
        <v>0</v>
      </c>
    </row>
    <row r="93" spans="1:32" s="1" customFormat="1">
      <c r="A93" s="2">
        <v>6306</v>
      </c>
      <c r="B93" s="2" t="s">
        <v>40</v>
      </c>
      <c r="C93" s="228"/>
      <c r="D93" s="28" t="e">
        <f>C93/C12</f>
        <v>#DIV/0!</v>
      </c>
      <c r="E93" s="228"/>
      <c r="F93" s="28" t="e">
        <f>E93/E12</f>
        <v>#DIV/0!</v>
      </c>
      <c r="G93" s="228"/>
      <c r="H93" s="28" t="e">
        <f>G93/G12</f>
        <v>#DIV/0!</v>
      </c>
      <c r="I93" s="228"/>
      <c r="J93" s="28" t="e">
        <f>I93/I12</f>
        <v>#DIV/0!</v>
      </c>
      <c r="K93" s="228"/>
      <c r="L93" s="28" t="e">
        <f>K93/K12</f>
        <v>#DIV/0!</v>
      </c>
      <c r="M93" s="228"/>
      <c r="N93" s="91" t="e">
        <f>M93/M12</f>
        <v>#DIV/0!</v>
      </c>
      <c r="O93" s="280"/>
      <c r="P93" s="28" t="e">
        <f>O93/O12</f>
        <v>#DIV/0!</v>
      </c>
      <c r="Q93" s="228"/>
      <c r="R93" s="91" t="e">
        <f>Q93/Q12</f>
        <v>#DIV/0!</v>
      </c>
      <c r="S93" s="227"/>
      <c r="T93" s="28" t="e">
        <f>S93/S12</f>
        <v>#DIV/0!</v>
      </c>
      <c r="U93" s="228"/>
      <c r="V93" s="91" t="e">
        <f>U93/U12</f>
        <v>#DIV/0!</v>
      </c>
      <c r="W93" s="227"/>
      <c r="X93" s="28" t="e">
        <f>W93/W12</f>
        <v>#DIV/0!</v>
      </c>
      <c r="Y93" s="228"/>
      <c r="Z93" s="28" t="e">
        <f>Y93/Y12</f>
        <v>#DIV/0!</v>
      </c>
      <c r="AA93" s="59">
        <f t="shared" si="21"/>
        <v>0</v>
      </c>
      <c r="AB93" s="191" t="e">
        <f t="shared" si="22"/>
        <v>#DIV/0!</v>
      </c>
      <c r="AC93" s="160">
        <f t="shared" si="17"/>
        <v>0</v>
      </c>
      <c r="AD93" s="191" t="e">
        <f t="shared" si="23"/>
        <v>#DIV/0!</v>
      </c>
      <c r="AE93" s="44">
        <f t="shared" si="18"/>
        <v>0</v>
      </c>
      <c r="AF93" s="21">
        <f t="shared" si="19"/>
        <v>0</v>
      </c>
    </row>
    <row r="94" spans="1:32" s="1" customFormat="1">
      <c r="A94" s="2">
        <v>6308</v>
      </c>
      <c r="B94" s="2" t="s">
        <v>126</v>
      </c>
      <c r="C94" s="228"/>
      <c r="D94" s="28" t="e">
        <f>C94/C12</f>
        <v>#DIV/0!</v>
      </c>
      <c r="E94" s="228"/>
      <c r="F94" s="28" t="e">
        <f>E94/E12</f>
        <v>#DIV/0!</v>
      </c>
      <c r="G94" s="228"/>
      <c r="H94" s="28" t="e">
        <f>G94/G12</f>
        <v>#DIV/0!</v>
      </c>
      <c r="I94" s="228"/>
      <c r="J94" s="28" t="e">
        <f>I94/I12</f>
        <v>#DIV/0!</v>
      </c>
      <c r="K94" s="228"/>
      <c r="L94" s="28" t="e">
        <f>K94/K12</f>
        <v>#DIV/0!</v>
      </c>
      <c r="M94" s="228"/>
      <c r="N94" s="91" t="e">
        <f>M94/M12</f>
        <v>#DIV/0!</v>
      </c>
      <c r="O94" s="280"/>
      <c r="P94" s="28" t="e">
        <f>O94/O12</f>
        <v>#DIV/0!</v>
      </c>
      <c r="Q94" s="228"/>
      <c r="R94" s="91" t="e">
        <f>Q94/Q12</f>
        <v>#DIV/0!</v>
      </c>
      <c r="S94" s="227"/>
      <c r="T94" s="28" t="e">
        <f>S94/S12</f>
        <v>#DIV/0!</v>
      </c>
      <c r="U94" s="228"/>
      <c r="V94" s="91" t="e">
        <f>U94/U12</f>
        <v>#DIV/0!</v>
      </c>
      <c r="W94" s="227"/>
      <c r="X94" s="28" t="e">
        <f>W94/W12</f>
        <v>#DIV/0!</v>
      </c>
      <c r="Y94" s="228"/>
      <c r="Z94" s="28" t="e">
        <f>Y94/Y12</f>
        <v>#DIV/0!</v>
      </c>
      <c r="AA94" s="59">
        <f t="shared" si="21"/>
        <v>0</v>
      </c>
      <c r="AB94" s="191" t="e">
        <f t="shared" si="22"/>
        <v>#DIV/0!</v>
      </c>
      <c r="AC94" s="160">
        <f t="shared" si="17"/>
        <v>0</v>
      </c>
      <c r="AD94" s="191" t="e">
        <f t="shared" si="23"/>
        <v>#DIV/0!</v>
      </c>
      <c r="AE94" s="44">
        <f t="shared" si="18"/>
        <v>0</v>
      </c>
      <c r="AF94" s="21">
        <f t="shared" si="19"/>
        <v>0</v>
      </c>
    </row>
    <row r="95" spans="1:32" s="1" customFormat="1">
      <c r="A95" s="2">
        <v>6309</v>
      </c>
      <c r="B95" s="2" t="s">
        <v>127</v>
      </c>
      <c r="C95" s="230"/>
      <c r="D95" s="28" t="e">
        <f>C95/C$12</f>
        <v>#DIV/0!</v>
      </c>
      <c r="E95" s="230"/>
      <c r="F95" s="28" t="e">
        <f>E95/E12</f>
        <v>#DIV/0!</v>
      </c>
      <c r="G95" s="230"/>
      <c r="H95" s="28" t="e">
        <f>G95/G12</f>
        <v>#DIV/0!</v>
      </c>
      <c r="I95" s="230"/>
      <c r="J95" s="28" t="e">
        <f>I95/I12</f>
        <v>#DIV/0!</v>
      </c>
      <c r="K95" s="230"/>
      <c r="L95" s="28" t="e">
        <f>K95/K12</f>
        <v>#DIV/0!</v>
      </c>
      <c r="M95" s="282">
        <v>0</v>
      </c>
      <c r="N95" s="91" t="e">
        <f>M95/M12</f>
        <v>#DIV/0!</v>
      </c>
      <c r="O95" s="282">
        <v>0</v>
      </c>
      <c r="P95" s="28" t="e">
        <f>O95/O12</f>
        <v>#DIV/0!</v>
      </c>
      <c r="Q95" s="282">
        <v>0</v>
      </c>
      <c r="R95" s="91" t="e">
        <f>Q95/Q12</f>
        <v>#DIV/0!</v>
      </c>
      <c r="S95" s="282">
        <v>0</v>
      </c>
      <c r="T95" s="28" t="e">
        <f>S95/S12</f>
        <v>#DIV/0!</v>
      </c>
      <c r="U95" s="282">
        <v>0</v>
      </c>
      <c r="V95" s="91" t="e">
        <f>U95/U12</f>
        <v>#DIV/0!</v>
      </c>
      <c r="W95" s="282">
        <v>0</v>
      </c>
      <c r="X95" s="28" t="e">
        <f>W95/W12</f>
        <v>#DIV/0!</v>
      </c>
      <c r="Y95" s="282">
        <v>0</v>
      </c>
      <c r="Z95" s="28" t="e">
        <f>Y95/Y12</f>
        <v>#DIV/0!</v>
      </c>
      <c r="AA95" s="59">
        <f t="shared" si="21"/>
        <v>0</v>
      </c>
      <c r="AB95" s="191" t="e">
        <f t="shared" si="22"/>
        <v>#DIV/0!</v>
      </c>
      <c r="AC95" s="160">
        <f t="shared" si="17"/>
        <v>0</v>
      </c>
      <c r="AD95" s="191" t="e">
        <f t="shared" si="23"/>
        <v>#DIV/0!</v>
      </c>
      <c r="AE95" s="44">
        <f t="shared" si="18"/>
        <v>0</v>
      </c>
      <c r="AF95" s="21">
        <f t="shared" si="19"/>
        <v>0</v>
      </c>
    </row>
    <row r="96" spans="1:32" s="1" customFormat="1">
      <c r="A96" s="2">
        <v>6310</v>
      </c>
      <c r="B96" s="2" t="s">
        <v>128</v>
      </c>
      <c r="C96" s="228"/>
      <c r="D96" s="28" t="e">
        <f>C96/C$12</f>
        <v>#DIV/0!</v>
      </c>
      <c r="E96" s="228"/>
      <c r="F96" s="28" t="e">
        <f>E96/E$12</f>
        <v>#DIV/0!</v>
      </c>
      <c r="G96" s="228"/>
      <c r="H96" s="28" t="e">
        <f>G96/G$12</f>
        <v>#DIV/0!</v>
      </c>
      <c r="I96" s="228"/>
      <c r="J96" s="28" t="e">
        <f>I96/I$12</f>
        <v>#DIV/0!</v>
      </c>
      <c r="K96" s="228"/>
      <c r="L96" s="28" t="e">
        <f>K96/K$12</f>
        <v>#DIV/0!</v>
      </c>
      <c r="M96" s="283">
        <v>0</v>
      </c>
      <c r="N96" s="91" t="e">
        <f>M96/M$12</f>
        <v>#DIV/0!</v>
      </c>
      <c r="O96" s="283"/>
      <c r="P96" s="28" t="e">
        <f>O96/O$12</f>
        <v>#DIV/0!</v>
      </c>
      <c r="Q96" s="283"/>
      <c r="R96" s="91" t="e">
        <f>Q96/Q$12</f>
        <v>#DIV/0!</v>
      </c>
      <c r="S96" s="283">
        <v>0</v>
      </c>
      <c r="T96" s="28" t="e">
        <f>S96/S$12</f>
        <v>#DIV/0!</v>
      </c>
      <c r="U96" s="283">
        <v>0</v>
      </c>
      <c r="V96" s="91" t="e">
        <f>U96/U$12</f>
        <v>#DIV/0!</v>
      </c>
      <c r="W96" s="283">
        <v>0</v>
      </c>
      <c r="X96" s="28" t="e">
        <f>W96/W$12</f>
        <v>#DIV/0!</v>
      </c>
      <c r="Y96" s="283">
        <v>0</v>
      </c>
      <c r="Z96" s="28" t="e">
        <f>Y96/Y$12</f>
        <v>#DIV/0!</v>
      </c>
      <c r="AA96" s="59">
        <f t="shared" si="21"/>
        <v>0</v>
      </c>
      <c r="AB96" s="191" t="e">
        <f t="shared" si="22"/>
        <v>#DIV/0!</v>
      </c>
      <c r="AC96" s="160">
        <f t="shared" si="17"/>
        <v>0</v>
      </c>
      <c r="AD96" s="191" t="e">
        <f t="shared" si="23"/>
        <v>#DIV/0!</v>
      </c>
      <c r="AE96" s="44">
        <f t="shared" si="18"/>
        <v>0</v>
      </c>
      <c r="AF96" s="21">
        <f t="shared" si="19"/>
        <v>0</v>
      </c>
    </row>
    <row r="97" spans="1:32" s="1" customFormat="1">
      <c r="A97" s="2">
        <v>6311</v>
      </c>
      <c r="B97" s="2" t="s">
        <v>129</v>
      </c>
      <c r="C97" s="228"/>
      <c r="D97" s="28" t="e">
        <f>C97/C12</f>
        <v>#DIV/0!</v>
      </c>
      <c r="E97" s="228"/>
      <c r="F97" s="28" t="e">
        <f>E97/E12</f>
        <v>#DIV/0!</v>
      </c>
      <c r="G97" s="228"/>
      <c r="H97" s="28" t="e">
        <f>G97/G12</f>
        <v>#DIV/0!</v>
      </c>
      <c r="I97" s="228"/>
      <c r="J97" s="28" t="e">
        <f>I97/I12</f>
        <v>#DIV/0!</v>
      </c>
      <c r="K97" s="228"/>
      <c r="L97" s="28" t="e">
        <f>K97/K12</f>
        <v>#DIV/0!</v>
      </c>
      <c r="M97" s="283">
        <v>0</v>
      </c>
      <c r="N97" s="91" t="e">
        <f>M97/M12</f>
        <v>#DIV/0!</v>
      </c>
      <c r="O97" s="283"/>
      <c r="P97" s="28" t="e">
        <f>O97/O12</f>
        <v>#DIV/0!</v>
      </c>
      <c r="Q97" s="283">
        <v>0</v>
      </c>
      <c r="R97" s="91" t="e">
        <f>Q97/Q12</f>
        <v>#DIV/0!</v>
      </c>
      <c r="S97" s="283"/>
      <c r="T97" s="28" t="e">
        <f>S97/S12</f>
        <v>#DIV/0!</v>
      </c>
      <c r="U97" s="283">
        <v>0</v>
      </c>
      <c r="V97" s="91" t="e">
        <f>U97/U12</f>
        <v>#DIV/0!</v>
      </c>
      <c r="W97" s="283"/>
      <c r="X97" s="28" t="e">
        <f>W97/W12</f>
        <v>#DIV/0!</v>
      </c>
      <c r="Y97" s="283"/>
      <c r="Z97" s="28" t="e">
        <f>Y97/Y12</f>
        <v>#DIV/0!</v>
      </c>
      <c r="AA97" s="59">
        <f t="shared" si="21"/>
        <v>0</v>
      </c>
      <c r="AB97" s="191" t="e">
        <f t="shared" si="22"/>
        <v>#DIV/0!</v>
      </c>
      <c r="AC97" s="160">
        <f t="shared" si="17"/>
        <v>0</v>
      </c>
      <c r="AD97" s="191" t="e">
        <f t="shared" si="23"/>
        <v>#DIV/0!</v>
      </c>
      <c r="AE97" s="44">
        <f t="shared" si="18"/>
        <v>0</v>
      </c>
      <c r="AF97" s="21">
        <f t="shared" si="19"/>
        <v>0</v>
      </c>
    </row>
    <row r="98" spans="1:32" s="1" customFormat="1">
      <c r="A98" s="2">
        <v>6312</v>
      </c>
      <c r="B98" s="2" t="s">
        <v>130</v>
      </c>
      <c r="C98" s="17"/>
      <c r="D98" s="28" t="e">
        <f>C98/C12</f>
        <v>#DIV/0!</v>
      </c>
      <c r="E98" s="17"/>
      <c r="F98" s="28" t="e">
        <f>E98/E12</f>
        <v>#DIV/0!</v>
      </c>
      <c r="G98" s="17"/>
      <c r="H98" s="28" t="e">
        <f>G98/G12</f>
        <v>#DIV/0!</v>
      </c>
      <c r="I98" s="17"/>
      <c r="J98" s="28" t="e">
        <f>I98/I12</f>
        <v>#DIV/0!</v>
      </c>
      <c r="K98" s="17"/>
      <c r="L98" s="28" t="e">
        <f>K98/K12</f>
        <v>#DIV/0!</v>
      </c>
      <c r="M98" s="283">
        <v>0</v>
      </c>
      <c r="N98" s="91" t="e">
        <f>M98/M12</f>
        <v>#DIV/0!</v>
      </c>
      <c r="O98" s="283">
        <v>0</v>
      </c>
      <c r="P98" s="28" t="e">
        <f>O98/O12</f>
        <v>#DIV/0!</v>
      </c>
      <c r="Q98" s="283">
        <v>0</v>
      </c>
      <c r="R98" s="91" t="e">
        <f>Q98/Q12</f>
        <v>#DIV/0!</v>
      </c>
      <c r="S98" s="283">
        <v>0</v>
      </c>
      <c r="T98" s="28" t="e">
        <f>S98/S12</f>
        <v>#DIV/0!</v>
      </c>
      <c r="U98" s="283">
        <v>0</v>
      </c>
      <c r="V98" s="91" t="e">
        <f>U98/U12</f>
        <v>#DIV/0!</v>
      </c>
      <c r="W98" s="283">
        <v>0</v>
      </c>
      <c r="X98" s="28" t="e">
        <f>W98/W12</f>
        <v>#DIV/0!</v>
      </c>
      <c r="Y98" s="283">
        <v>0</v>
      </c>
      <c r="Z98" s="28" t="e">
        <f>Y98/Y12</f>
        <v>#DIV/0!</v>
      </c>
      <c r="AA98" s="59">
        <f t="shared" si="21"/>
        <v>0</v>
      </c>
      <c r="AB98" s="191" t="e">
        <f t="shared" si="22"/>
        <v>#DIV/0!</v>
      </c>
      <c r="AC98" s="160">
        <f t="shared" si="17"/>
        <v>0</v>
      </c>
      <c r="AD98" s="191" t="e">
        <f t="shared" si="23"/>
        <v>#DIV/0!</v>
      </c>
      <c r="AE98" s="44">
        <f t="shared" si="18"/>
        <v>0</v>
      </c>
      <c r="AF98" s="21">
        <f t="shared" si="19"/>
        <v>0</v>
      </c>
    </row>
    <row r="99" spans="1:32" s="1" customFormat="1">
      <c r="A99" s="2">
        <v>6313</v>
      </c>
      <c r="B99" s="2" t="s">
        <v>131</v>
      </c>
      <c r="C99" s="229"/>
      <c r="D99" s="28" t="e">
        <f t="shared" ref="D99" si="24">C99/C$12</f>
        <v>#DIV/0!</v>
      </c>
      <c r="E99" s="228"/>
      <c r="F99" s="91" t="e">
        <f t="shared" ref="F99" si="25">E99/E$12</f>
        <v>#DIV/0!</v>
      </c>
      <c r="G99" s="227"/>
      <c r="H99" s="28" t="e">
        <f t="shared" ref="H99" si="26">G99/G$12</f>
        <v>#DIV/0!</v>
      </c>
      <c r="I99" s="228"/>
      <c r="J99" s="91" t="e">
        <f t="shared" ref="J99" si="27">I99/I$12</f>
        <v>#DIV/0!</v>
      </c>
      <c r="K99" s="227"/>
      <c r="L99" s="28" t="e">
        <f t="shared" ref="L99" si="28">K99/K$12</f>
        <v>#DIV/0!</v>
      </c>
      <c r="M99" s="284">
        <v>0</v>
      </c>
      <c r="N99" s="91" t="e">
        <f t="shared" ref="N99:X99" si="29">M99/M$12</f>
        <v>#DIV/0!</v>
      </c>
      <c r="O99" s="284">
        <v>0</v>
      </c>
      <c r="P99" s="91" t="e">
        <f t="shared" si="29"/>
        <v>#DIV/0!</v>
      </c>
      <c r="Q99" s="284">
        <v>0</v>
      </c>
      <c r="R99" s="91" t="e">
        <f t="shared" si="29"/>
        <v>#DIV/0!</v>
      </c>
      <c r="S99" s="284">
        <v>0</v>
      </c>
      <c r="T99" s="91" t="e">
        <f t="shared" si="29"/>
        <v>#DIV/0!</v>
      </c>
      <c r="U99" s="284">
        <v>0</v>
      </c>
      <c r="V99" s="91" t="e">
        <f t="shared" si="29"/>
        <v>#DIV/0!</v>
      </c>
      <c r="W99" s="284">
        <v>0</v>
      </c>
      <c r="X99" s="91" t="e">
        <f t="shared" si="29"/>
        <v>#DIV/0!</v>
      </c>
      <c r="Y99" s="284">
        <v>0</v>
      </c>
      <c r="Z99" s="91" t="e">
        <f t="shared" ref="Z99" si="30">Y99/Y$12</f>
        <v>#DIV/0!</v>
      </c>
      <c r="AA99" s="59">
        <f t="shared" si="21"/>
        <v>0</v>
      </c>
      <c r="AB99" s="191" t="e">
        <f t="shared" si="22"/>
        <v>#DIV/0!</v>
      </c>
      <c r="AC99" s="160">
        <f t="shared" si="17"/>
        <v>0</v>
      </c>
      <c r="AD99" s="191" t="e">
        <f t="shared" si="23"/>
        <v>#DIV/0!</v>
      </c>
      <c r="AE99" s="44"/>
      <c r="AF99" s="21"/>
    </row>
    <row r="100" spans="1:32" s="1" customFormat="1">
      <c r="A100" s="2">
        <v>6314</v>
      </c>
      <c r="B100" s="2" t="s">
        <v>210</v>
      </c>
      <c r="C100" s="272"/>
      <c r="D100" s="273" t="e">
        <f>C100/C12</f>
        <v>#DIV/0!</v>
      </c>
      <c r="E100" s="274"/>
      <c r="F100" s="275" t="e">
        <f>E100/E12</f>
        <v>#DIV/0!</v>
      </c>
      <c r="G100" s="272"/>
      <c r="H100" s="273" t="e">
        <f>G100/G12</f>
        <v>#DIV/0!</v>
      </c>
      <c r="I100" s="276"/>
      <c r="J100" s="275" t="e">
        <f>I100/I12</f>
        <v>#DIV/0!</v>
      </c>
      <c r="K100" s="277"/>
      <c r="L100" s="273" t="e">
        <f>K100/K12</f>
        <v>#DIV/0!</v>
      </c>
      <c r="M100" s="284">
        <v>0</v>
      </c>
      <c r="N100" s="273" t="e">
        <f>M100/M12</f>
        <v>#DIV/0!</v>
      </c>
      <c r="O100" s="284">
        <v>0</v>
      </c>
      <c r="P100" s="273" t="e">
        <f>O100/O12</f>
        <v>#DIV/0!</v>
      </c>
      <c r="Q100" s="284">
        <v>0</v>
      </c>
      <c r="R100" s="285" t="e">
        <f>Q100/Q12</f>
        <v>#DIV/0!</v>
      </c>
      <c r="S100" s="284">
        <v>0</v>
      </c>
      <c r="T100" s="273" t="e">
        <f>S100/S12</f>
        <v>#DIV/0!</v>
      </c>
      <c r="U100" s="284">
        <v>0</v>
      </c>
      <c r="V100" s="273" t="e">
        <f>U100/U12</f>
        <v>#DIV/0!</v>
      </c>
      <c r="W100" s="284">
        <v>0</v>
      </c>
      <c r="X100" s="286" t="e">
        <f>W100/W12</f>
        <v>#DIV/0!</v>
      </c>
      <c r="Y100" s="284">
        <v>0</v>
      </c>
      <c r="Z100" s="275" t="e">
        <f>Y100/Y12</f>
        <v>#DIV/0!</v>
      </c>
      <c r="AA100" s="59">
        <f t="shared" si="21"/>
        <v>0</v>
      </c>
      <c r="AB100" s="191" t="e">
        <f t="shared" si="22"/>
        <v>#DIV/0!</v>
      </c>
      <c r="AC100" s="160">
        <f t="shared" si="17"/>
        <v>0</v>
      </c>
      <c r="AD100" s="191" t="e">
        <f t="shared" si="23"/>
        <v>#DIV/0!</v>
      </c>
      <c r="AE100" s="44">
        <f t="shared" si="18"/>
        <v>0</v>
      </c>
      <c r="AF100" s="21">
        <f t="shared" si="19"/>
        <v>0</v>
      </c>
    </row>
    <row r="101" spans="1:32" s="1" customFormat="1" ht="15.75" thickBot="1">
      <c r="A101" s="4">
        <v>6399</v>
      </c>
      <c r="B101" s="217" t="s">
        <v>103</v>
      </c>
      <c r="C101" s="168">
        <f>SUM(C88:C100)</f>
        <v>0</v>
      </c>
      <c r="D101" s="167" t="e">
        <f>C101/C12</f>
        <v>#DIV/0!</v>
      </c>
      <c r="E101" s="168">
        <f>SUM(E88:E100)</f>
        <v>0</v>
      </c>
      <c r="F101" s="167" t="e">
        <f>E101/E12</f>
        <v>#DIV/0!</v>
      </c>
      <c r="G101" s="168">
        <f>SUM(G88:G100)</f>
        <v>0</v>
      </c>
      <c r="H101" s="167" t="e">
        <f>G101/G12</f>
        <v>#DIV/0!</v>
      </c>
      <c r="I101" s="168">
        <f>SUM(I88:I100)</f>
        <v>0</v>
      </c>
      <c r="J101" s="167" t="e">
        <f>I101/I12</f>
        <v>#DIV/0!</v>
      </c>
      <c r="K101" s="168">
        <f>SUM(K88:K100)</f>
        <v>0</v>
      </c>
      <c r="L101" s="167" t="e">
        <f>K101/K12</f>
        <v>#DIV/0!</v>
      </c>
      <c r="M101" s="168">
        <f>SUM(M88:M100)</f>
        <v>0</v>
      </c>
      <c r="N101" s="167" t="e">
        <f>M101/M12</f>
        <v>#DIV/0!</v>
      </c>
      <c r="O101" s="168">
        <f>SUM(O88:O100)</f>
        <v>0</v>
      </c>
      <c r="P101" s="167" t="e">
        <f>O101/O12</f>
        <v>#DIV/0!</v>
      </c>
      <c r="Q101" s="168">
        <f>SUM(Q88:Q100)</f>
        <v>0</v>
      </c>
      <c r="R101" s="167" t="e">
        <f>Q101/Q12</f>
        <v>#DIV/0!</v>
      </c>
      <c r="S101" s="168">
        <f>SUM(S88:S100)</f>
        <v>0</v>
      </c>
      <c r="T101" s="167" t="e">
        <f>S101/S12</f>
        <v>#DIV/0!</v>
      </c>
      <c r="U101" s="168">
        <f>SUM(U88:U100)</f>
        <v>0</v>
      </c>
      <c r="V101" s="167" t="e">
        <f>U101/U12</f>
        <v>#DIV/0!</v>
      </c>
      <c r="W101" s="168">
        <f>SUM(W88:W100)</f>
        <v>0</v>
      </c>
      <c r="X101" s="167" t="e">
        <f>W101/W12</f>
        <v>#DIV/0!</v>
      </c>
      <c r="Y101" s="168">
        <f>SUM(Y88:Y100)</f>
        <v>0</v>
      </c>
      <c r="Z101" s="167" t="e">
        <f>Y101/Y12</f>
        <v>#DIV/0!</v>
      </c>
      <c r="AA101" s="189">
        <f>SUM(AA88:AA100)</f>
        <v>0</v>
      </c>
      <c r="AB101" s="167" t="e">
        <f>AA101/AA12</f>
        <v>#DIV/0!</v>
      </c>
      <c r="AC101" s="23">
        <f t="shared" si="17"/>
        <v>0</v>
      </c>
      <c r="AD101" s="167" t="e">
        <f>AC101/AC12</f>
        <v>#DIV/0!</v>
      </c>
      <c r="AE101" s="44">
        <f t="shared" si="18"/>
        <v>0</v>
      </c>
      <c r="AF101" s="21">
        <f t="shared" si="19"/>
        <v>0</v>
      </c>
    </row>
    <row r="102" spans="1:32" s="1" customFormat="1" ht="15.75" thickTop="1">
      <c r="A102" s="15">
        <v>6401</v>
      </c>
      <c r="B102" s="219" t="s">
        <v>89</v>
      </c>
      <c r="C102" s="183"/>
      <c r="D102" s="191" t="e">
        <f>C102/C12</f>
        <v>#DIV/0!</v>
      </c>
      <c r="E102" s="183"/>
      <c r="F102" s="191" t="e">
        <f>E102/E12</f>
        <v>#DIV/0!</v>
      </c>
      <c r="G102" s="183"/>
      <c r="H102" s="191" t="e">
        <f>G102/G12</f>
        <v>#DIV/0!</v>
      </c>
      <c r="I102" s="183"/>
      <c r="J102" s="191" t="e">
        <f>I102/I12</f>
        <v>#DIV/0!</v>
      </c>
      <c r="K102" s="183"/>
      <c r="L102" s="191" t="e">
        <f>K102/K12</f>
        <v>#DIV/0!</v>
      </c>
      <c r="M102" s="183"/>
      <c r="N102" s="191" t="e">
        <f>M102/M12</f>
        <v>#DIV/0!</v>
      </c>
      <c r="O102" s="183"/>
      <c r="P102" s="191" t="e">
        <f>O102/O12</f>
        <v>#DIV/0!</v>
      </c>
      <c r="Q102" s="183"/>
      <c r="R102" s="191" t="e">
        <f>Q102/Q12</f>
        <v>#DIV/0!</v>
      </c>
      <c r="S102" s="183"/>
      <c r="T102" s="191" t="e">
        <f>S102/S12</f>
        <v>#DIV/0!</v>
      </c>
      <c r="U102" s="183"/>
      <c r="V102" s="191" t="e">
        <f>U102/U12</f>
        <v>#DIV/0!</v>
      </c>
      <c r="W102" s="183"/>
      <c r="X102" s="191" t="e">
        <f>W102/W12</f>
        <v>#DIV/0!</v>
      </c>
      <c r="Y102" s="183"/>
      <c r="Z102" s="191" t="e">
        <f>Y102/Y12</f>
        <v>#DIV/0!</v>
      </c>
      <c r="AA102" s="59">
        <f t="shared" ref="AA102:AA113" si="31">C102+E102+G102+I102+K102+M102+O102+Q102+S102+U102+W102+Y102</f>
        <v>0</v>
      </c>
      <c r="AB102" s="191" t="e">
        <f>AA102/AA12</f>
        <v>#DIV/0!</v>
      </c>
      <c r="AC102" s="160">
        <f t="shared" si="17"/>
        <v>0</v>
      </c>
      <c r="AD102" s="191" t="e">
        <f>AC102/AC12</f>
        <v>#DIV/0!</v>
      </c>
      <c r="AE102" s="44">
        <f t="shared" si="18"/>
        <v>0</v>
      </c>
      <c r="AF102" s="21">
        <f t="shared" si="19"/>
        <v>0</v>
      </c>
    </row>
    <row r="103" spans="1:32" s="1" customFormat="1">
      <c r="A103" s="82">
        <v>6402</v>
      </c>
      <c r="B103" s="2" t="s">
        <v>75</v>
      </c>
      <c r="C103" s="19"/>
      <c r="D103" s="28" t="e">
        <f>C103/C12</f>
        <v>#DIV/0!</v>
      </c>
      <c r="E103" s="19"/>
      <c r="F103" s="28" t="e">
        <f>E103/E12</f>
        <v>#DIV/0!</v>
      </c>
      <c r="G103" s="19"/>
      <c r="H103" s="28" t="e">
        <f>G103/G12</f>
        <v>#DIV/0!</v>
      </c>
      <c r="I103" s="19"/>
      <c r="J103" s="28" t="e">
        <f>I103/I12</f>
        <v>#DIV/0!</v>
      </c>
      <c r="K103" s="19"/>
      <c r="L103" s="28" t="e">
        <f>K103/K12</f>
        <v>#DIV/0!</v>
      </c>
      <c r="M103" s="19">
        <v>0</v>
      </c>
      <c r="N103" s="28" t="e">
        <f>M103/M12</f>
        <v>#DIV/0!</v>
      </c>
      <c r="O103" s="19">
        <v>0</v>
      </c>
      <c r="P103" s="28" t="e">
        <f>O103/O12</f>
        <v>#DIV/0!</v>
      </c>
      <c r="Q103" s="19">
        <v>0</v>
      </c>
      <c r="R103" s="28" t="e">
        <f>Q103/Q12</f>
        <v>#DIV/0!</v>
      </c>
      <c r="S103" s="19">
        <v>0</v>
      </c>
      <c r="T103" s="28" t="e">
        <f>S103/S12</f>
        <v>#DIV/0!</v>
      </c>
      <c r="U103" s="19">
        <v>0</v>
      </c>
      <c r="V103" s="28" t="e">
        <f>U103/U12</f>
        <v>#DIV/0!</v>
      </c>
      <c r="W103" s="19">
        <v>0</v>
      </c>
      <c r="X103" s="28" t="e">
        <f>W103/W12</f>
        <v>#DIV/0!</v>
      </c>
      <c r="Y103" s="19">
        <v>0</v>
      </c>
      <c r="Z103" s="28" t="e">
        <f>Y103/Y12</f>
        <v>#DIV/0!</v>
      </c>
      <c r="AA103" s="59">
        <f t="shared" si="31"/>
        <v>0</v>
      </c>
      <c r="AB103" s="28" t="e">
        <f>AA103/AA12</f>
        <v>#DIV/0!</v>
      </c>
      <c r="AC103" s="160">
        <f t="shared" si="17"/>
        <v>0</v>
      </c>
      <c r="AD103" s="28" t="e">
        <f>AC103/AC12</f>
        <v>#DIV/0!</v>
      </c>
      <c r="AE103" s="44">
        <f t="shared" si="18"/>
        <v>0</v>
      </c>
      <c r="AF103" s="21">
        <f t="shared" si="19"/>
        <v>0</v>
      </c>
    </row>
    <row r="104" spans="1:32" s="1" customFormat="1">
      <c r="A104" s="2">
        <v>6404</v>
      </c>
      <c r="B104" s="231" t="s">
        <v>92</v>
      </c>
      <c r="C104" s="19"/>
      <c r="D104" s="28" t="e">
        <f>C104/C12</f>
        <v>#DIV/0!</v>
      </c>
      <c r="E104" s="19"/>
      <c r="F104" s="28" t="e">
        <f>E104/E12</f>
        <v>#DIV/0!</v>
      </c>
      <c r="G104" s="19"/>
      <c r="H104" s="28" t="e">
        <f>G104/G12</f>
        <v>#DIV/0!</v>
      </c>
      <c r="I104" s="19"/>
      <c r="J104" s="28" t="e">
        <f>I104/I12</f>
        <v>#DIV/0!</v>
      </c>
      <c r="K104" s="19"/>
      <c r="L104" s="28" t="e">
        <f>K104/K12</f>
        <v>#DIV/0!</v>
      </c>
      <c r="M104" s="19">
        <v>0</v>
      </c>
      <c r="N104" s="28" t="e">
        <f>M104/M12</f>
        <v>#DIV/0!</v>
      </c>
      <c r="O104" s="19">
        <v>0</v>
      </c>
      <c r="P104" s="28" t="e">
        <f>O104/O12</f>
        <v>#DIV/0!</v>
      </c>
      <c r="Q104" s="19">
        <v>0</v>
      </c>
      <c r="R104" s="28" t="e">
        <f>Q104/Q12</f>
        <v>#DIV/0!</v>
      </c>
      <c r="S104" s="19">
        <v>0</v>
      </c>
      <c r="T104" s="28" t="e">
        <f>S104/S12</f>
        <v>#DIV/0!</v>
      </c>
      <c r="U104" s="19">
        <v>0</v>
      </c>
      <c r="V104" s="28" t="e">
        <f>U104/U12</f>
        <v>#DIV/0!</v>
      </c>
      <c r="W104" s="19">
        <v>0</v>
      </c>
      <c r="X104" s="28" t="e">
        <f>W104/W12</f>
        <v>#DIV/0!</v>
      </c>
      <c r="Y104" s="19">
        <v>0</v>
      </c>
      <c r="Z104" s="28" t="e">
        <f>Y104/Y12</f>
        <v>#DIV/0!</v>
      </c>
      <c r="AA104" s="59">
        <f t="shared" si="31"/>
        <v>0</v>
      </c>
      <c r="AB104" s="28" t="e">
        <f>AA104/AA12</f>
        <v>#DIV/0!</v>
      </c>
      <c r="AC104" s="160">
        <f t="shared" si="17"/>
        <v>0</v>
      </c>
      <c r="AD104" s="28" t="e">
        <f>AC104/AC12</f>
        <v>#DIV/0!</v>
      </c>
      <c r="AE104" s="44">
        <f t="shared" si="18"/>
        <v>0</v>
      </c>
      <c r="AF104" s="21">
        <f t="shared" si="19"/>
        <v>0</v>
      </c>
    </row>
    <row r="105" spans="1:32" s="1" customFormat="1">
      <c r="A105" s="82">
        <v>6406</v>
      </c>
      <c r="B105" s="2" t="s">
        <v>72</v>
      </c>
      <c r="C105" s="16"/>
      <c r="D105" s="28" t="e">
        <f>C105/C12</f>
        <v>#DIV/0!</v>
      </c>
      <c r="E105" s="16"/>
      <c r="F105" s="28" t="e">
        <f>E105/E12</f>
        <v>#DIV/0!</v>
      </c>
      <c r="G105" s="16"/>
      <c r="H105" s="28" t="e">
        <f>G105/G12</f>
        <v>#DIV/0!</v>
      </c>
      <c r="I105" s="16"/>
      <c r="J105" s="28" t="e">
        <f>I105/I12</f>
        <v>#DIV/0!</v>
      </c>
      <c r="K105" s="16"/>
      <c r="L105" s="28" t="e">
        <f>K105/K12</f>
        <v>#DIV/0!</v>
      </c>
      <c r="M105" s="16">
        <v>0</v>
      </c>
      <c r="N105" s="28" t="e">
        <f>M105/M12</f>
        <v>#DIV/0!</v>
      </c>
      <c r="O105" s="16">
        <v>0</v>
      </c>
      <c r="P105" s="28" t="e">
        <f>O105/O12</f>
        <v>#DIV/0!</v>
      </c>
      <c r="Q105" s="16">
        <v>0</v>
      </c>
      <c r="R105" s="28" t="e">
        <f>Q105/Q12</f>
        <v>#DIV/0!</v>
      </c>
      <c r="S105" s="16">
        <v>0</v>
      </c>
      <c r="T105" s="28" t="e">
        <f>S105/S12</f>
        <v>#DIV/0!</v>
      </c>
      <c r="U105" s="16">
        <v>0</v>
      </c>
      <c r="V105" s="28" t="e">
        <f>U105/U12</f>
        <v>#DIV/0!</v>
      </c>
      <c r="W105" s="16">
        <v>0</v>
      </c>
      <c r="X105" s="28" t="e">
        <f>W105/W12</f>
        <v>#DIV/0!</v>
      </c>
      <c r="Y105" s="16">
        <v>0</v>
      </c>
      <c r="Z105" s="28" t="e">
        <f>Y105/Y12</f>
        <v>#DIV/0!</v>
      </c>
      <c r="AA105" s="59">
        <f t="shared" si="31"/>
        <v>0</v>
      </c>
      <c r="AB105" s="28" t="e">
        <f>AA105/AA12</f>
        <v>#DIV/0!</v>
      </c>
      <c r="AC105" s="160">
        <f t="shared" si="17"/>
        <v>0</v>
      </c>
      <c r="AD105" s="28" t="e">
        <f>AC105/AC12</f>
        <v>#DIV/0!</v>
      </c>
      <c r="AE105" s="44">
        <f t="shared" si="18"/>
        <v>0</v>
      </c>
      <c r="AF105" s="21">
        <f t="shared" si="19"/>
        <v>0</v>
      </c>
    </row>
    <row r="106" spans="1:32" s="1" customFormat="1">
      <c r="A106" s="2">
        <v>6407</v>
      </c>
      <c r="B106" s="216" t="s">
        <v>73</v>
      </c>
      <c r="C106" s="158"/>
      <c r="D106" s="28" t="e">
        <f>C106/C12</f>
        <v>#DIV/0!</v>
      </c>
      <c r="E106" s="158"/>
      <c r="F106" s="28" t="e">
        <f>E106/E12</f>
        <v>#DIV/0!</v>
      </c>
      <c r="G106" s="158"/>
      <c r="H106" s="28" t="e">
        <f>G106/G12</f>
        <v>#DIV/0!</v>
      </c>
      <c r="I106" s="158"/>
      <c r="J106" s="28" t="e">
        <f>I106/I12</f>
        <v>#DIV/0!</v>
      </c>
      <c r="K106" s="158"/>
      <c r="L106" s="28" t="e">
        <f>K106/K12</f>
        <v>#DIV/0!</v>
      </c>
      <c r="M106" s="158"/>
      <c r="N106" s="28" t="e">
        <f>M106/M12</f>
        <v>#DIV/0!</v>
      </c>
      <c r="O106" s="158"/>
      <c r="P106" s="28" t="e">
        <f>O106/O12</f>
        <v>#DIV/0!</v>
      </c>
      <c r="Q106" s="158"/>
      <c r="R106" s="28" t="e">
        <f>Q106/Q12</f>
        <v>#DIV/0!</v>
      </c>
      <c r="S106" s="158"/>
      <c r="T106" s="28" t="e">
        <f>S106/S12</f>
        <v>#DIV/0!</v>
      </c>
      <c r="U106" s="158"/>
      <c r="V106" s="28" t="e">
        <f>U106/U12</f>
        <v>#DIV/0!</v>
      </c>
      <c r="W106" s="158"/>
      <c r="X106" s="28">
        <v>0.02</v>
      </c>
      <c r="Y106" s="158"/>
      <c r="Z106" s="28" t="e">
        <f>Y106/Y12</f>
        <v>#DIV/0!</v>
      </c>
      <c r="AA106" s="59">
        <f t="shared" si="31"/>
        <v>0</v>
      </c>
      <c r="AB106" s="28" t="e">
        <f>AA106/AA12</f>
        <v>#DIV/0!</v>
      </c>
      <c r="AC106" s="160">
        <f t="shared" si="17"/>
        <v>0</v>
      </c>
      <c r="AD106" s="28" t="e">
        <f>AC106/AC12</f>
        <v>#DIV/0!</v>
      </c>
      <c r="AE106" s="44">
        <f t="shared" si="18"/>
        <v>0</v>
      </c>
      <c r="AF106" s="21">
        <f t="shared" si="19"/>
        <v>0</v>
      </c>
    </row>
    <row r="107" spans="1:32" s="1" customFormat="1">
      <c r="A107" s="2">
        <v>6408</v>
      </c>
      <c r="B107" s="216" t="s">
        <v>42</v>
      </c>
      <c r="C107" s="158"/>
      <c r="D107" s="28" t="e">
        <f>C107/C12</f>
        <v>#DIV/0!</v>
      </c>
      <c r="E107" s="158"/>
      <c r="F107" s="28" t="e">
        <f>E107/E12</f>
        <v>#DIV/0!</v>
      </c>
      <c r="G107" s="158"/>
      <c r="H107" s="28" t="e">
        <f>G107/G12</f>
        <v>#DIV/0!</v>
      </c>
      <c r="I107" s="158"/>
      <c r="J107" s="28" t="e">
        <f>I107/I12</f>
        <v>#DIV/0!</v>
      </c>
      <c r="K107" s="158"/>
      <c r="L107" s="28" t="e">
        <f>K107/K12</f>
        <v>#DIV/0!</v>
      </c>
      <c r="M107" s="158"/>
      <c r="N107" s="28" t="e">
        <f>M107/M12</f>
        <v>#DIV/0!</v>
      </c>
      <c r="O107" s="158"/>
      <c r="P107" s="28" t="e">
        <f>O107/O12</f>
        <v>#DIV/0!</v>
      </c>
      <c r="Q107" s="158"/>
      <c r="R107" s="28" t="e">
        <f>Q107/Q12</f>
        <v>#DIV/0!</v>
      </c>
      <c r="S107" s="158"/>
      <c r="T107" s="28" t="e">
        <f>S107/S12</f>
        <v>#DIV/0!</v>
      </c>
      <c r="U107" s="158"/>
      <c r="V107" s="28" t="e">
        <f>U107/U12</f>
        <v>#DIV/0!</v>
      </c>
      <c r="W107" s="185"/>
      <c r="X107" s="28" t="e">
        <f>W107/W12</f>
        <v>#DIV/0!</v>
      </c>
      <c r="Y107" s="158"/>
      <c r="Z107" s="28" t="e">
        <f>Y107/Y12</f>
        <v>#DIV/0!</v>
      </c>
      <c r="AA107" s="59">
        <f t="shared" si="31"/>
        <v>0</v>
      </c>
      <c r="AB107" s="28" t="e">
        <f>AA107/AA12</f>
        <v>#DIV/0!</v>
      </c>
      <c r="AC107" s="160">
        <f t="shared" si="17"/>
        <v>0</v>
      </c>
      <c r="AD107" s="28" t="e">
        <f>AC107/AC12</f>
        <v>#DIV/0!</v>
      </c>
      <c r="AE107" s="44">
        <f t="shared" si="18"/>
        <v>0</v>
      </c>
      <c r="AF107" s="21">
        <f t="shared" si="19"/>
        <v>0</v>
      </c>
    </row>
    <row r="108" spans="1:32" s="1" customFormat="1">
      <c r="A108" s="2">
        <v>6410</v>
      </c>
      <c r="B108" s="216" t="s">
        <v>164</v>
      </c>
      <c r="C108" s="158"/>
      <c r="D108" s="191"/>
      <c r="E108" s="158"/>
      <c r="F108" s="191"/>
      <c r="G108" s="158"/>
      <c r="H108" s="191"/>
      <c r="I108" s="158"/>
      <c r="J108" s="191"/>
      <c r="K108" s="158"/>
      <c r="L108" s="191"/>
      <c r="M108" s="158"/>
      <c r="N108" s="191"/>
      <c r="O108" s="158"/>
      <c r="P108" s="191"/>
      <c r="Q108" s="158"/>
      <c r="R108" s="191"/>
      <c r="S108" s="158"/>
      <c r="T108" s="191"/>
      <c r="U108" s="158"/>
      <c r="V108" s="191"/>
      <c r="W108" s="158"/>
      <c r="X108" s="191"/>
      <c r="Y108" s="158"/>
      <c r="Z108" s="191"/>
      <c r="AA108" s="59">
        <f t="shared" si="31"/>
        <v>0</v>
      </c>
      <c r="AB108" s="191"/>
      <c r="AC108" s="160">
        <f t="shared" si="17"/>
        <v>0</v>
      </c>
      <c r="AD108" s="191"/>
      <c r="AE108" s="44">
        <f t="shared" si="18"/>
        <v>0</v>
      </c>
      <c r="AF108" s="21">
        <f t="shared" si="19"/>
        <v>0</v>
      </c>
    </row>
    <row r="109" spans="1:32" s="1" customFormat="1">
      <c r="A109" s="2">
        <v>6411</v>
      </c>
      <c r="B109" s="216" t="s">
        <v>165</v>
      </c>
      <c r="C109" s="158"/>
      <c r="D109" s="191"/>
      <c r="E109" s="158"/>
      <c r="F109" s="191"/>
      <c r="G109" s="158"/>
      <c r="H109" s="191"/>
      <c r="I109" s="158"/>
      <c r="J109" s="191"/>
      <c r="K109" s="158"/>
      <c r="L109" s="191"/>
      <c r="M109" s="158"/>
      <c r="N109" s="191"/>
      <c r="O109" s="158"/>
      <c r="P109" s="191"/>
      <c r="Q109" s="158"/>
      <c r="R109" s="191"/>
      <c r="S109" s="158"/>
      <c r="T109" s="191"/>
      <c r="U109" s="158"/>
      <c r="V109" s="191"/>
      <c r="W109" s="158"/>
      <c r="X109" s="191"/>
      <c r="Y109" s="158"/>
      <c r="Z109" s="191"/>
      <c r="AA109" s="59">
        <f t="shared" si="31"/>
        <v>0</v>
      </c>
      <c r="AB109" s="191"/>
      <c r="AC109" s="160">
        <f t="shared" si="17"/>
        <v>0</v>
      </c>
      <c r="AD109" s="191"/>
      <c r="AE109" s="44">
        <f t="shared" si="18"/>
        <v>0</v>
      </c>
      <c r="AF109" s="21">
        <f t="shared" si="19"/>
        <v>0</v>
      </c>
    </row>
    <row r="110" spans="1:32" s="1" customFormat="1">
      <c r="A110" s="2">
        <v>6412</v>
      </c>
      <c r="B110" s="216" t="s">
        <v>93</v>
      </c>
      <c r="C110" s="158"/>
      <c r="D110" s="191" t="e">
        <f>C110/C12</f>
        <v>#DIV/0!</v>
      </c>
      <c r="E110" s="158"/>
      <c r="F110" s="191" t="e">
        <f>E110/E12</f>
        <v>#DIV/0!</v>
      </c>
      <c r="G110" s="158"/>
      <c r="H110" s="191" t="e">
        <f>G110/G12</f>
        <v>#DIV/0!</v>
      </c>
      <c r="I110" s="158"/>
      <c r="J110" s="191" t="e">
        <f>I110/I12</f>
        <v>#DIV/0!</v>
      </c>
      <c r="K110" s="158"/>
      <c r="L110" s="191" t="e">
        <f>K110/K12</f>
        <v>#DIV/0!</v>
      </c>
      <c r="M110" s="158"/>
      <c r="N110" s="191" t="e">
        <f>M110/M12</f>
        <v>#DIV/0!</v>
      </c>
      <c r="O110" s="158"/>
      <c r="P110" s="191" t="e">
        <f>O110/O12</f>
        <v>#DIV/0!</v>
      </c>
      <c r="Q110" s="158"/>
      <c r="R110" s="191" t="e">
        <f>Q110/Q12</f>
        <v>#DIV/0!</v>
      </c>
      <c r="S110" s="158"/>
      <c r="T110" s="191" t="e">
        <f>S110/S12</f>
        <v>#DIV/0!</v>
      </c>
      <c r="U110" s="158"/>
      <c r="V110" s="191" t="e">
        <f>U110/U12</f>
        <v>#DIV/0!</v>
      </c>
      <c r="W110" s="158"/>
      <c r="X110" s="191" t="e">
        <f>W110/W12</f>
        <v>#DIV/0!</v>
      </c>
      <c r="Y110" s="158"/>
      <c r="Z110" s="191" t="e">
        <f>Y110/Y12</f>
        <v>#DIV/0!</v>
      </c>
      <c r="AA110" s="59">
        <f t="shared" si="31"/>
        <v>0</v>
      </c>
      <c r="AB110" s="191" t="e">
        <f>AA110/AA12</f>
        <v>#DIV/0!</v>
      </c>
      <c r="AC110" s="160">
        <f t="shared" si="17"/>
        <v>0</v>
      </c>
      <c r="AD110" s="191" t="e">
        <f>AC110/AC12</f>
        <v>#DIV/0!</v>
      </c>
      <c r="AE110" s="44">
        <f t="shared" si="18"/>
        <v>0</v>
      </c>
      <c r="AF110" s="21">
        <f t="shared" si="19"/>
        <v>0</v>
      </c>
    </row>
    <row r="111" spans="1:32" s="1" customFormat="1">
      <c r="A111" s="2">
        <v>6413</v>
      </c>
      <c r="B111" s="2" t="s">
        <v>41</v>
      </c>
      <c r="C111" s="16"/>
      <c r="D111" s="28" t="e">
        <f>C111/C12</f>
        <v>#DIV/0!</v>
      </c>
      <c r="E111" s="16"/>
      <c r="F111" s="28" t="e">
        <f>E111/E12</f>
        <v>#DIV/0!</v>
      </c>
      <c r="G111" s="16"/>
      <c r="H111" s="28" t="e">
        <f>G111/G12</f>
        <v>#DIV/0!</v>
      </c>
      <c r="I111" s="16"/>
      <c r="J111" s="28" t="e">
        <f>I111/I12</f>
        <v>#DIV/0!</v>
      </c>
      <c r="K111" s="16"/>
      <c r="L111" s="28" t="e">
        <f>K111/K12</f>
        <v>#DIV/0!</v>
      </c>
      <c r="M111" s="16">
        <f>M5*0.75%</f>
        <v>26167.5</v>
      </c>
      <c r="N111" s="28" t="e">
        <f>M111/M12</f>
        <v>#DIV/0!</v>
      </c>
      <c r="O111" s="16">
        <f>O5*0.75%</f>
        <v>73820.617499999993</v>
      </c>
      <c r="P111" s="28" t="e">
        <f>O111/O12</f>
        <v>#DIV/0!</v>
      </c>
      <c r="Q111" s="16">
        <f>Q5*0.75%</f>
        <v>28615.1325</v>
      </c>
      <c r="R111" s="28" t="e">
        <f>Q111/Q12</f>
        <v>#DIV/0!</v>
      </c>
      <c r="S111" s="16">
        <f>S5*0.75%</f>
        <v>42266.879999999997</v>
      </c>
      <c r="T111" s="28" t="e">
        <f>S111/S12</f>
        <v>#DIV/0!</v>
      </c>
      <c r="U111" s="16">
        <f>U5*0.75%</f>
        <v>37589.206454747218</v>
      </c>
      <c r="V111" s="28" t="e">
        <f>U111/U12</f>
        <v>#DIV/0!</v>
      </c>
      <c r="W111" s="16">
        <f>W5*0.75%</f>
        <v>10928.386459215497</v>
      </c>
      <c r="X111" s="28" t="e">
        <f>W111/W12</f>
        <v>#DIV/0!</v>
      </c>
      <c r="Y111" s="16">
        <f>Y5*0.75%</f>
        <v>28233.934031465957</v>
      </c>
      <c r="Z111" s="28" t="e">
        <f>Y111/Y12</f>
        <v>#DIV/0!</v>
      </c>
      <c r="AA111" s="59">
        <f t="shared" si="31"/>
        <v>247621.65694542867</v>
      </c>
      <c r="AB111" s="28" t="e">
        <f>AA111/AA12</f>
        <v>#DIV/0!</v>
      </c>
      <c r="AC111" s="160">
        <f t="shared" si="17"/>
        <v>35374.522420775524</v>
      </c>
      <c r="AD111" s="28" t="e">
        <f>AC111/AC12</f>
        <v>#DIV/0!</v>
      </c>
      <c r="AE111" s="44">
        <f t="shared" si="18"/>
        <v>247621.65694542867</v>
      </c>
      <c r="AF111" s="21">
        <f t="shared" si="19"/>
        <v>0</v>
      </c>
    </row>
    <row r="112" spans="1:32" s="1" customFormat="1">
      <c r="A112" s="2">
        <v>6414</v>
      </c>
      <c r="B112" s="2" t="s">
        <v>43</v>
      </c>
      <c r="C112" s="16"/>
      <c r="D112" s="28" t="e">
        <f>C112/C12</f>
        <v>#DIV/0!</v>
      </c>
      <c r="E112" s="16"/>
      <c r="F112" s="28" t="e">
        <f>E112/E12</f>
        <v>#DIV/0!</v>
      </c>
      <c r="G112" s="16"/>
      <c r="H112" s="28" t="e">
        <f>G112/G12</f>
        <v>#DIV/0!</v>
      </c>
      <c r="I112" s="16"/>
      <c r="J112" s="28" t="e">
        <f>I112/I12</f>
        <v>#DIV/0!</v>
      </c>
      <c r="K112" s="16"/>
      <c r="L112" s="28" t="e">
        <f>K112/K12</f>
        <v>#DIV/0!</v>
      </c>
      <c r="M112" s="16">
        <v>0</v>
      </c>
      <c r="N112" s="28" t="e">
        <f>M112/M12</f>
        <v>#DIV/0!</v>
      </c>
      <c r="O112" s="16">
        <v>0</v>
      </c>
      <c r="P112" s="28" t="e">
        <f>O112/O12</f>
        <v>#DIV/0!</v>
      </c>
      <c r="Q112" s="16">
        <v>0</v>
      </c>
      <c r="R112" s="28" t="e">
        <f>Q112/Q12</f>
        <v>#DIV/0!</v>
      </c>
      <c r="S112" s="16">
        <v>0</v>
      </c>
      <c r="T112" s="28" t="e">
        <f>S112/S12</f>
        <v>#DIV/0!</v>
      </c>
      <c r="U112" s="16">
        <v>0</v>
      </c>
      <c r="V112" s="28" t="e">
        <f>U112/U12</f>
        <v>#DIV/0!</v>
      </c>
      <c r="W112" s="16">
        <v>0</v>
      </c>
      <c r="X112" s="28" t="e">
        <f>W112/W12</f>
        <v>#DIV/0!</v>
      </c>
      <c r="Y112" s="16">
        <v>0</v>
      </c>
      <c r="Z112" s="28" t="e">
        <f>Y112/Y12</f>
        <v>#DIV/0!</v>
      </c>
      <c r="AA112" s="59">
        <f t="shared" si="31"/>
        <v>0</v>
      </c>
      <c r="AB112" s="28" t="e">
        <f>AA112/AA12</f>
        <v>#DIV/0!</v>
      </c>
      <c r="AC112" s="160">
        <f t="shared" si="17"/>
        <v>0</v>
      </c>
      <c r="AD112" s="28" t="e">
        <f>AC112/AC12</f>
        <v>#DIV/0!</v>
      </c>
      <c r="AE112" s="44">
        <f t="shared" si="18"/>
        <v>0</v>
      </c>
      <c r="AF112" s="21">
        <f t="shared" si="19"/>
        <v>0</v>
      </c>
    </row>
    <row r="113" spans="1:32" s="1" customFormat="1">
      <c r="A113" s="2">
        <v>6415</v>
      </c>
      <c r="B113" s="216" t="s">
        <v>44</v>
      </c>
      <c r="C113" s="16"/>
      <c r="D113" s="28" t="e">
        <f>C113/C12</f>
        <v>#DIV/0!</v>
      </c>
      <c r="E113" s="16"/>
      <c r="F113" s="28" t="e">
        <f>E113/E12</f>
        <v>#DIV/0!</v>
      </c>
      <c r="G113" s="16"/>
      <c r="H113" s="28" t="e">
        <f>G113/G12</f>
        <v>#DIV/0!</v>
      </c>
      <c r="I113" s="16"/>
      <c r="J113" s="28" t="e">
        <f>I113/I12</f>
        <v>#DIV/0!</v>
      </c>
      <c r="K113" s="16"/>
      <c r="L113" s="28" t="e">
        <f>K113/K12</f>
        <v>#DIV/0!</v>
      </c>
      <c r="M113" s="16"/>
      <c r="N113" s="28" t="e">
        <f>M113/M12</f>
        <v>#DIV/0!</v>
      </c>
      <c r="O113" s="16"/>
      <c r="P113" s="28" t="e">
        <f>O113/O12</f>
        <v>#DIV/0!</v>
      </c>
      <c r="Q113" s="16"/>
      <c r="R113" s="28" t="e">
        <f>Q113/Q12</f>
        <v>#DIV/0!</v>
      </c>
      <c r="S113" s="16"/>
      <c r="T113" s="28" t="e">
        <f>S113/S12</f>
        <v>#DIV/0!</v>
      </c>
      <c r="U113" s="16"/>
      <c r="V113" s="28" t="e">
        <f>U113/U12</f>
        <v>#DIV/0!</v>
      </c>
      <c r="W113" s="16"/>
      <c r="X113" s="28" t="e">
        <f>W113/W12</f>
        <v>#DIV/0!</v>
      </c>
      <c r="Y113" s="16"/>
      <c r="Z113" s="28" t="e">
        <f>Y113/Y12</f>
        <v>#DIV/0!</v>
      </c>
      <c r="AA113" s="59">
        <f t="shared" si="31"/>
        <v>0</v>
      </c>
      <c r="AB113" s="28" t="e">
        <f>AA113/AA12</f>
        <v>#DIV/0!</v>
      </c>
      <c r="AC113" s="160">
        <f t="shared" si="17"/>
        <v>0</v>
      </c>
      <c r="AD113" s="28" t="e">
        <f>AC113/AC12</f>
        <v>#DIV/0!</v>
      </c>
      <c r="AE113" s="44">
        <f t="shared" si="18"/>
        <v>0</v>
      </c>
      <c r="AF113" s="21">
        <f t="shared" si="19"/>
        <v>0</v>
      </c>
    </row>
    <row r="114" spans="1:32" s="1" customFormat="1" ht="15.75" thickBot="1">
      <c r="A114" s="4">
        <v>6499</v>
      </c>
      <c r="B114" s="217" t="s">
        <v>104</v>
      </c>
      <c r="C114" s="168">
        <f>SUM(C102:C113)</f>
        <v>0</v>
      </c>
      <c r="D114" s="167" t="e">
        <f>C114/C12</f>
        <v>#DIV/0!</v>
      </c>
      <c r="E114" s="168">
        <f>SUM(E102:E113)</f>
        <v>0</v>
      </c>
      <c r="F114" s="167" t="e">
        <f>E114/E12</f>
        <v>#DIV/0!</v>
      </c>
      <c r="G114" s="168">
        <f>SUM(G102:G113)</f>
        <v>0</v>
      </c>
      <c r="H114" s="167" t="e">
        <f>G114/G12</f>
        <v>#DIV/0!</v>
      </c>
      <c r="I114" s="168">
        <f>SUM(I102:I113)</f>
        <v>0</v>
      </c>
      <c r="J114" s="167" t="e">
        <f>I114/I12</f>
        <v>#DIV/0!</v>
      </c>
      <c r="K114" s="168">
        <f>SUM(K102:K113)</f>
        <v>0</v>
      </c>
      <c r="L114" s="167" t="e">
        <f>K114/K12</f>
        <v>#DIV/0!</v>
      </c>
      <c r="M114" s="168">
        <f>SUM(M102:M113)</f>
        <v>26167.5</v>
      </c>
      <c r="N114" s="167" t="e">
        <f>M114/M12</f>
        <v>#DIV/0!</v>
      </c>
      <c r="O114" s="168">
        <f>SUM(O102:O113)</f>
        <v>73820.617499999993</v>
      </c>
      <c r="P114" s="167" t="e">
        <f>O114/O12</f>
        <v>#DIV/0!</v>
      </c>
      <c r="Q114" s="168">
        <f>SUM(Q102:Q113)</f>
        <v>28615.1325</v>
      </c>
      <c r="R114" s="167" t="e">
        <f>Q114/Q12</f>
        <v>#DIV/0!</v>
      </c>
      <c r="S114" s="168">
        <f>SUM(S102:S113)</f>
        <v>42266.879999999997</v>
      </c>
      <c r="T114" s="167" t="e">
        <f>S114/S12</f>
        <v>#DIV/0!</v>
      </c>
      <c r="U114" s="168">
        <f>SUM(U102:U113)</f>
        <v>37589.206454747218</v>
      </c>
      <c r="V114" s="167" t="e">
        <f>U114/U12</f>
        <v>#DIV/0!</v>
      </c>
      <c r="W114" s="168">
        <f>SUM(W102:W113)</f>
        <v>10928.386459215497</v>
      </c>
      <c r="X114" s="167" t="e">
        <f>W114/W12</f>
        <v>#DIV/0!</v>
      </c>
      <c r="Y114" s="168">
        <f>SUM(Y102:Y113)</f>
        <v>28233.934031465957</v>
      </c>
      <c r="Z114" s="167" t="e">
        <f>Y114/Y12</f>
        <v>#DIV/0!</v>
      </c>
      <c r="AA114" s="189">
        <f>SUM(AA102:AA113)</f>
        <v>247621.65694542867</v>
      </c>
      <c r="AB114" s="167" t="e">
        <f>AA114/AA12</f>
        <v>#DIV/0!</v>
      </c>
      <c r="AC114" s="23">
        <f t="shared" si="17"/>
        <v>35374.522420775524</v>
      </c>
      <c r="AD114" s="167" t="e">
        <f>AC114/AC12</f>
        <v>#DIV/0!</v>
      </c>
      <c r="AE114" s="44">
        <f t="shared" si="18"/>
        <v>247621.65694542867</v>
      </c>
      <c r="AF114" s="21">
        <f t="shared" si="19"/>
        <v>0</v>
      </c>
    </row>
    <row r="115" spans="1:32" s="1" customFormat="1" ht="15.75" thickTop="1">
      <c r="A115" s="89"/>
      <c r="B115" s="232"/>
      <c r="C115" s="183"/>
      <c r="D115" s="233"/>
      <c r="E115" s="183"/>
      <c r="F115" s="233"/>
      <c r="G115" s="183"/>
      <c r="H115" s="233"/>
      <c r="I115" s="183"/>
      <c r="J115" s="233"/>
      <c r="K115" s="183"/>
      <c r="L115" s="233"/>
      <c r="M115" s="183"/>
      <c r="N115" s="233"/>
      <c r="O115" s="183"/>
      <c r="P115" s="233"/>
      <c r="Q115" s="183"/>
      <c r="R115" s="233"/>
      <c r="S115" s="183"/>
      <c r="T115" s="233"/>
      <c r="U115" s="183"/>
      <c r="V115" s="233"/>
      <c r="W115" s="183"/>
      <c r="X115" s="233"/>
      <c r="Y115" s="183"/>
      <c r="Z115" s="233"/>
      <c r="AA115" s="234"/>
      <c r="AB115" s="233"/>
      <c r="AC115" s="234">
        <f t="shared" si="17"/>
        <v>0</v>
      </c>
      <c r="AD115" s="233"/>
      <c r="AE115" s="44">
        <f t="shared" si="18"/>
        <v>0</v>
      </c>
      <c r="AF115" s="21">
        <f t="shared" si="19"/>
        <v>0</v>
      </c>
    </row>
    <row r="116" spans="1:32" s="1" customFormat="1" ht="15.75" thickBot="1">
      <c r="A116" s="4"/>
      <c r="B116" s="217" t="s">
        <v>116</v>
      </c>
      <c r="C116" s="236">
        <f>C37-C41-C70-C87-C101-C114</f>
        <v>-2564353.7653999999</v>
      </c>
      <c r="D116" s="235" t="e">
        <f>C116/C12</f>
        <v>#DIV/0!</v>
      </c>
      <c r="E116" s="236">
        <f>E37-E41-E70-E87-E101-E114</f>
        <v>-2016273.5380000002</v>
      </c>
      <c r="F116" s="235" t="e">
        <f>E116/E12</f>
        <v>#DIV/0!</v>
      </c>
      <c r="G116" s="236">
        <f>G37-G41-G70-G87-G101-G114</f>
        <v>-1938919.1328</v>
      </c>
      <c r="H116" s="235" t="e">
        <f>G116/G12</f>
        <v>#DIV/0!</v>
      </c>
      <c r="I116" s="236">
        <f>I37-I41-I70-I87-I101-I114</f>
        <v>-3555571.702</v>
      </c>
      <c r="J116" s="235" t="e">
        <f>I116/I12</f>
        <v>#DIV/0!</v>
      </c>
      <c r="K116" s="236">
        <f>K37-K41-K70-K87-K101-K114</f>
        <v>-2521011.1950000003</v>
      </c>
      <c r="L116" s="235" t="e">
        <f>K116/K12</f>
        <v>#DIV/0!</v>
      </c>
      <c r="M116" s="236">
        <f>M37-M41-M70-M87-M101-M114</f>
        <v>-1478638.2</v>
      </c>
      <c r="N116" s="235" t="e">
        <f>M116/M12</f>
        <v>#DIV/0!</v>
      </c>
      <c r="O116" s="236">
        <f>O37-O41-O70-O87-O101-O114</f>
        <v>-4117221.9067000002</v>
      </c>
      <c r="P116" s="235" t="e">
        <f>O116/O12</f>
        <v>#DIV/0!</v>
      </c>
      <c r="Q116" s="236">
        <f>Q37-Q41-Q70-Q87-Q101-Q114</f>
        <v>-1630681.0174</v>
      </c>
      <c r="R116" s="235" t="e">
        <f>Q116/Q12</f>
        <v>#DIV/0!</v>
      </c>
      <c r="S116" s="236">
        <f>S37-S41-S70-S87-S101-S114</f>
        <v>-2366945.2799999998</v>
      </c>
      <c r="T116" s="235" t="e">
        <f>S116/S12</f>
        <v>#DIV/0!</v>
      </c>
      <c r="U116" s="236">
        <f>U37-U41-U70-U87-U101-U114</f>
        <v>-2013779.0871356574</v>
      </c>
      <c r="V116" s="235" t="e">
        <f>U116/U12</f>
        <v>#DIV/0!</v>
      </c>
      <c r="W116" s="236">
        <f>W37-W41-W70-W87-W101-W114</f>
        <v>-591152.8515338304</v>
      </c>
      <c r="X116" s="235" t="e">
        <f>W116/W12</f>
        <v>#DIV/0!</v>
      </c>
      <c r="Y116" s="236">
        <f>Y37-Y41-Y70-Y87-Y101-Y114</f>
        <v>-1508821.4346415407</v>
      </c>
      <c r="Z116" s="235" t="e">
        <f>Y116/Y12</f>
        <v>#DIV/0!</v>
      </c>
      <c r="AA116" s="98">
        <f>AA37-AA41-AA70-AA87-AA101-AA114</f>
        <v>-26303369.110611029</v>
      </c>
      <c r="AB116" s="235" t="e">
        <f>AA116/AA12</f>
        <v>#DIV/0!</v>
      </c>
      <c r="AC116" s="237">
        <f t="shared" si="17"/>
        <v>-3757624.1586587182</v>
      </c>
      <c r="AD116" s="235" t="e">
        <f>AC116/AC12</f>
        <v>#DIV/0!</v>
      </c>
      <c r="AE116" s="44">
        <f t="shared" si="18"/>
        <v>-26303369.110611029</v>
      </c>
      <c r="AF116" s="21">
        <f t="shared" si="19"/>
        <v>0</v>
      </c>
    </row>
    <row r="117" spans="1:32" s="1" customFormat="1" ht="15.75" thickTop="1">
      <c r="A117" s="89"/>
      <c r="B117" s="232"/>
      <c r="C117" s="183"/>
      <c r="D117" s="233"/>
      <c r="E117" s="183"/>
      <c r="F117" s="233"/>
      <c r="G117" s="183"/>
      <c r="H117" s="233"/>
      <c r="I117" s="183"/>
      <c r="J117" s="233"/>
      <c r="K117" s="183"/>
      <c r="L117" s="233"/>
      <c r="M117" s="183"/>
      <c r="N117" s="233"/>
      <c r="O117" s="183"/>
      <c r="P117" s="233"/>
      <c r="Q117" s="183"/>
      <c r="R117" s="233"/>
      <c r="S117" s="183"/>
      <c r="T117" s="233"/>
      <c r="U117" s="183"/>
      <c r="V117" s="233"/>
      <c r="W117" s="183"/>
      <c r="X117" s="233"/>
      <c r="Y117" s="183"/>
      <c r="Z117" s="233"/>
      <c r="AA117" s="234"/>
      <c r="AB117" s="233"/>
      <c r="AC117" s="234">
        <f t="shared" si="17"/>
        <v>0</v>
      </c>
      <c r="AD117" s="233"/>
      <c r="AE117" s="44">
        <f t="shared" si="18"/>
        <v>0</v>
      </c>
      <c r="AF117" s="21">
        <f t="shared" si="19"/>
        <v>0</v>
      </c>
    </row>
    <row r="118" spans="1:32" s="1" customFormat="1" ht="15.75" thickBot="1">
      <c r="A118" s="39"/>
      <c r="B118" s="4" t="s">
        <v>125</v>
      </c>
      <c r="C118" s="188"/>
      <c r="D118" s="52"/>
      <c r="E118" s="188"/>
      <c r="F118" s="52"/>
      <c r="G118" s="188"/>
      <c r="H118" s="52"/>
      <c r="I118" s="188"/>
      <c r="J118" s="52"/>
      <c r="K118" s="188"/>
      <c r="L118" s="52"/>
      <c r="M118" s="188"/>
      <c r="N118" s="52"/>
      <c r="O118" s="188"/>
      <c r="P118" s="52"/>
      <c r="Q118" s="188"/>
      <c r="R118" s="52"/>
      <c r="S118" s="188"/>
      <c r="T118" s="52"/>
      <c r="U118" s="188"/>
      <c r="V118" s="52"/>
      <c r="W118" s="188"/>
      <c r="X118" s="52"/>
      <c r="Y118" s="188"/>
      <c r="Z118" s="52"/>
      <c r="AA118" s="238">
        <f>C118+E118+G118+I118+K118+M118+O118+Q118+S118+U118+W118+Y118</f>
        <v>0</v>
      </c>
      <c r="AB118" s="52"/>
      <c r="AC118" s="239">
        <f t="shared" si="17"/>
        <v>0</v>
      </c>
      <c r="AD118" s="52"/>
      <c r="AE118" s="44">
        <f t="shared" si="18"/>
        <v>0</v>
      </c>
      <c r="AF118" s="21">
        <f t="shared" si="19"/>
        <v>0</v>
      </c>
    </row>
    <row r="119" spans="1:32" s="1" customFormat="1" ht="15.75" thickTop="1">
      <c r="A119" s="89"/>
      <c r="B119" s="89"/>
      <c r="C119" s="183"/>
      <c r="D119" s="233"/>
      <c r="E119" s="183"/>
      <c r="F119" s="233"/>
      <c r="G119" s="183"/>
      <c r="H119" s="233"/>
      <c r="I119" s="183"/>
      <c r="J119" s="233"/>
      <c r="K119" s="183"/>
      <c r="L119" s="233"/>
      <c r="M119" s="183"/>
      <c r="N119" s="233"/>
      <c r="O119" s="183"/>
      <c r="P119" s="233"/>
      <c r="Q119" s="183"/>
      <c r="R119" s="233"/>
      <c r="S119" s="183"/>
      <c r="T119" s="233"/>
      <c r="U119" s="183"/>
      <c r="V119" s="233"/>
      <c r="W119" s="183"/>
      <c r="X119" s="233"/>
      <c r="Y119" s="183"/>
      <c r="Z119" s="233"/>
      <c r="AA119" s="234"/>
      <c r="AB119" s="233"/>
      <c r="AC119" s="234">
        <f t="shared" si="17"/>
        <v>0</v>
      </c>
      <c r="AD119" s="233"/>
      <c r="AE119" s="44">
        <f t="shared" si="18"/>
        <v>0</v>
      </c>
      <c r="AF119" s="21">
        <f t="shared" si="19"/>
        <v>0</v>
      </c>
    </row>
    <row r="120" spans="1:32" s="1" customFormat="1" ht="15.75" thickBot="1">
      <c r="A120" s="4"/>
      <c r="B120" s="4" t="s">
        <v>122</v>
      </c>
      <c r="C120" s="23">
        <f>C116-C118</f>
        <v>-2564353.7653999999</v>
      </c>
      <c r="D120" s="220" t="e">
        <f>C120/C12</f>
        <v>#DIV/0!</v>
      </c>
      <c r="E120" s="23">
        <f>E116-E118</f>
        <v>-2016273.5380000002</v>
      </c>
      <c r="F120" s="220" t="e">
        <f>E120/E12</f>
        <v>#DIV/0!</v>
      </c>
      <c r="G120" s="23">
        <f>G116-G118</f>
        <v>-1938919.1328</v>
      </c>
      <c r="H120" s="220" t="e">
        <f>G120/G12</f>
        <v>#DIV/0!</v>
      </c>
      <c r="I120" s="23">
        <f>I116-I118</f>
        <v>-3555571.702</v>
      </c>
      <c r="J120" s="220" t="e">
        <f>I120/I12</f>
        <v>#DIV/0!</v>
      </c>
      <c r="K120" s="23">
        <f>K116-K118</f>
        <v>-2521011.1950000003</v>
      </c>
      <c r="L120" s="220" t="e">
        <f>K120/K12</f>
        <v>#DIV/0!</v>
      </c>
      <c r="M120" s="23">
        <f>M116-M118</f>
        <v>-1478638.2</v>
      </c>
      <c r="N120" s="220" t="e">
        <f>M120/M12</f>
        <v>#DIV/0!</v>
      </c>
      <c r="O120" s="23">
        <f>O116-O118</f>
        <v>-4117221.9067000002</v>
      </c>
      <c r="P120" s="220" t="e">
        <f>O120/O12</f>
        <v>#DIV/0!</v>
      </c>
      <c r="Q120" s="23">
        <f>Q116-Q118</f>
        <v>-1630681.0174</v>
      </c>
      <c r="R120" s="220" t="e">
        <f>Q120/Q12</f>
        <v>#DIV/0!</v>
      </c>
      <c r="S120" s="23">
        <f>S116-S118</f>
        <v>-2366945.2799999998</v>
      </c>
      <c r="T120" s="220" t="e">
        <f>S120/S12</f>
        <v>#DIV/0!</v>
      </c>
      <c r="U120" s="23">
        <f>U116-U118</f>
        <v>-2013779.0871356574</v>
      </c>
      <c r="V120" s="220" t="e">
        <f>U120/U12</f>
        <v>#DIV/0!</v>
      </c>
      <c r="W120" s="23">
        <f>W116-W118</f>
        <v>-591152.8515338304</v>
      </c>
      <c r="X120" s="220" t="e">
        <f>W120/W12</f>
        <v>#DIV/0!</v>
      </c>
      <c r="Y120" s="23">
        <f>Y116-Y118</f>
        <v>-1508821.4346415407</v>
      </c>
      <c r="Z120" s="220" t="e">
        <f>Y120/Y12</f>
        <v>#DIV/0!</v>
      </c>
      <c r="AA120" s="23">
        <f>AA116-AA118</f>
        <v>-26303369.110611029</v>
      </c>
      <c r="AB120" s="220" t="e">
        <f>AA120/AA12</f>
        <v>#DIV/0!</v>
      </c>
      <c r="AC120" s="23">
        <f t="shared" si="17"/>
        <v>-3757624.1586587182</v>
      </c>
      <c r="AD120" s="220" t="e">
        <f>AC120/AC12</f>
        <v>#DIV/0!</v>
      </c>
      <c r="AE120" s="44">
        <f t="shared" si="18"/>
        <v>-26303369.110611029</v>
      </c>
      <c r="AF120" s="21">
        <f t="shared" si="19"/>
        <v>0</v>
      </c>
    </row>
    <row r="121" spans="1:32" s="1" customFormat="1" ht="15.75" thickTop="1">
      <c r="A121" s="15">
        <v>6501</v>
      </c>
      <c r="B121" s="92" t="s">
        <v>124</v>
      </c>
      <c r="C121" s="183"/>
      <c r="D121" s="191" t="e">
        <f>C121/C12</f>
        <v>#DIV/0!</v>
      </c>
      <c r="E121" s="183"/>
      <c r="F121" s="191" t="e">
        <f>E121/E12</f>
        <v>#DIV/0!</v>
      </c>
      <c r="G121" s="183"/>
      <c r="H121" s="191" t="e">
        <f>G121/G12</f>
        <v>#DIV/0!</v>
      </c>
      <c r="I121" s="183"/>
      <c r="J121" s="191" t="e">
        <f>I121/I12</f>
        <v>#DIV/0!</v>
      </c>
      <c r="K121" s="183"/>
      <c r="L121" s="191" t="e">
        <f>K121/K12</f>
        <v>#DIV/0!</v>
      </c>
      <c r="M121" s="183"/>
      <c r="N121" s="191" t="e">
        <f>M121/M12</f>
        <v>#DIV/0!</v>
      </c>
      <c r="O121" s="183"/>
      <c r="P121" s="191" t="e">
        <f>O121/O12</f>
        <v>#DIV/0!</v>
      </c>
      <c r="Q121" s="183"/>
      <c r="R121" s="191" t="e">
        <f>Q121/Q12</f>
        <v>#DIV/0!</v>
      </c>
      <c r="S121" s="183"/>
      <c r="T121" s="191" t="e">
        <f>S121/S12</f>
        <v>#DIV/0!</v>
      </c>
      <c r="U121" s="183"/>
      <c r="V121" s="191" t="e">
        <f>U121/U12</f>
        <v>#DIV/0!</v>
      </c>
      <c r="W121" s="183"/>
      <c r="X121" s="191" t="e">
        <f>W121/W12</f>
        <v>#DIV/0!</v>
      </c>
      <c r="Y121" s="183"/>
      <c r="Z121" s="191" t="e">
        <f>Y121/Y12</f>
        <v>#DIV/0!</v>
      </c>
      <c r="AA121" s="59">
        <f t="shared" ref="AA121:AA128" si="32">C121+E121+G121+I121+K121+M121+O121+Q121+S121+U121+W121+Y121</f>
        <v>0</v>
      </c>
      <c r="AB121" s="191" t="e">
        <f>AA121/AA12</f>
        <v>#DIV/0!</v>
      </c>
      <c r="AC121" s="160">
        <f t="shared" si="17"/>
        <v>0</v>
      </c>
      <c r="AD121" s="191" t="e">
        <f>AC121/AC12</f>
        <v>#DIV/0!</v>
      </c>
      <c r="AE121" s="44">
        <f t="shared" si="18"/>
        <v>0</v>
      </c>
      <c r="AF121" s="21">
        <f t="shared" si="19"/>
        <v>0</v>
      </c>
    </row>
    <row r="122" spans="1:32" s="1" customFormat="1">
      <c r="A122" s="2">
        <v>6502</v>
      </c>
      <c r="B122" s="92" t="s">
        <v>118</v>
      </c>
      <c r="C122" s="21"/>
      <c r="D122" s="191" t="e">
        <f>C122/C12</f>
        <v>#DIV/0!</v>
      </c>
      <c r="E122" s="21"/>
      <c r="F122" s="191" t="e">
        <f>E122/E12</f>
        <v>#DIV/0!</v>
      </c>
      <c r="G122" s="21"/>
      <c r="H122" s="191" t="e">
        <f>G122/G12</f>
        <v>#DIV/0!</v>
      </c>
      <c r="I122" s="21"/>
      <c r="J122" s="191" t="e">
        <f>I122/I12</f>
        <v>#DIV/0!</v>
      </c>
      <c r="K122" s="21"/>
      <c r="L122" s="191" t="e">
        <f>K122/K12</f>
        <v>#DIV/0!</v>
      </c>
      <c r="M122" s="21">
        <v>0</v>
      </c>
      <c r="N122" s="191" t="e">
        <f>M122/M12</f>
        <v>#DIV/0!</v>
      </c>
      <c r="O122" s="21">
        <v>0</v>
      </c>
      <c r="P122" s="191" t="e">
        <f>O122/O12</f>
        <v>#DIV/0!</v>
      </c>
      <c r="Q122" s="21">
        <v>0</v>
      </c>
      <c r="R122" s="191" t="e">
        <f>Q122/Q12</f>
        <v>#DIV/0!</v>
      </c>
      <c r="S122" s="21">
        <v>0</v>
      </c>
      <c r="T122" s="191" t="e">
        <f>S122/S12</f>
        <v>#DIV/0!</v>
      </c>
      <c r="U122" s="21">
        <v>0</v>
      </c>
      <c r="V122" s="191" t="e">
        <f>U122/U12</f>
        <v>#DIV/0!</v>
      </c>
      <c r="W122" s="21">
        <v>0</v>
      </c>
      <c r="X122" s="191" t="e">
        <f>W122/W12</f>
        <v>#DIV/0!</v>
      </c>
      <c r="Y122" s="21">
        <v>0</v>
      </c>
      <c r="Z122" s="191" t="e">
        <f>Y122/Y12</f>
        <v>#DIV/0!</v>
      </c>
      <c r="AA122" s="59">
        <f t="shared" si="32"/>
        <v>0</v>
      </c>
      <c r="AB122" s="191" t="e">
        <f>AA122/AA12</f>
        <v>#DIV/0!</v>
      </c>
      <c r="AC122" s="160">
        <f t="shared" si="17"/>
        <v>0</v>
      </c>
      <c r="AD122" s="191" t="e">
        <f>AC122/AC12</f>
        <v>#DIV/0!</v>
      </c>
      <c r="AE122" s="44">
        <f t="shared" si="18"/>
        <v>0</v>
      </c>
      <c r="AF122" s="21">
        <f t="shared" si="19"/>
        <v>0</v>
      </c>
    </row>
    <row r="123" spans="1:32" s="1" customFormat="1">
      <c r="A123" s="2">
        <v>6503</v>
      </c>
      <c r="B123" s="92" t="s">
        <v>166</v>
      </c>
      <c r="C123" s="21"/>
      <c r="D123" s="191" t="e">
        <f>C123/C12</f>
        <v>#DIV/0!</v>
      </c>
      <c r="E123" s="21"/>
      <c r="F123" s="191" t="e">
        <f>E123/E12</f>
        <v>#DIV/0!</v>
      </c>
      <c r="G123" s="21"/>
      <c r="H123" s="191" t="e">
        <f>G123/G12</f>
        <v>#DIV/0!</v>
      </c>
      <c r="I123" s="21"/>
      <c r="J123" s="191" t="e">
        <f>I123/I12</f>
        <v>#DIV/0!</v>
      </c>
      <c r="K123" s="21"/>
      <c r="L123" s="191" t="e">
        <f>K123/K12</f>
        <v>#DIV/0!</v>
      </c>
      <c r="M123" s="21">
        <v>0</v>
      </c>
      <c r="N123" s="28" t="e">
        <f>M123/M12</f>
        <v>#DIV/0!</v>
      </c>
      <c r="O123" s="21">
        <v>0</v>
      </c>
      <c r="P123" s="28" t="e">
        <f>O123/O12</f>
        <v>#DIV/0!</v>
      </c>
      <c r="Q123" s="21">
        <v>0</v>
      </c>
      <c r="R123" s="28" t="e">
        <f>Q123/Q12</f>
        <v>#DIV/0!</v>
      </c>
      <c r="S123" s="21">
        <v>0</v>
      </c>
      <c r="T123" s="191" t="e">
        <f>S123/S12</f>
        <v>#DIV/0!</v>
      </c>
      <c r="U123" s="21">
        <v>0</v>
      </c>
      <c r="V123" s="191" t="e">
        <f>U123/U12</f>
        <v>#DIV/0!</v>
      </c>
      <c r="W123" s="21">
        <v>0</v>
      </c>
      <c r="X123" s="191" t="e">
        <f>W123/W12</f>
        <v>#DIV/0!</v>
      </c>
      <c r="Y123" s="21">
        <v>0</v>
      </c>
      <c r="Z123" s="191" t="e">
        <f>Y123/Y12</f>
        <v>#DIV/0!</v>
      </c>
      <c r="AA123" s="59">
        <f t="shared" si="32"/>
        <v>0</v>
      </c>
      <c r="AB123" s="240" t="e">
        <f>AA123/AA12</f>
        <v>#DIV/0!</v>
      </c>
      <c r="AC123" s="160">
        <f t="shared" si="17"/>
        <v>0</v>
      </c>
      <c r="AD123" s="240" t="e">
        <f>AC123/AC12</f>
        <v>#DIV/0!</v>
      </c>
      <c r="AE123" s="44">
        <f t="shared" si="18"/>
        <v>0</v>
      </c>
      <c r="AF123" s="21">
        <f t="shared" si="19"/>
        <v>0</v>
      </c>
    </row>
    <row r="124" spans="1:32" s="1" customFormat="1">
      <c r="A124" s="2">
        <v>6504</v>
      </c>
      <c r="B124" s="92" t="s">
        <v>119</v>
      </c>
      <c r="C124" s="43"/>
      <c r="D124" s="191" t="e">
        <f>C124/C12</f>
        <v>#DIV/0!</v>
      </c>
      <c r="E124" s="43"/>
      <c r="F124" s="191" t="e">
        <f>E124/E12</f>
        <v>#DIV/0!</v>
      </c>
      <c r="G124" s="43"/>
      <c r="H124" s="191" t="e">
        <f>G124/G12</f>
        <v>#DIV/0!</v>
      </c>
      <c r="I124" s="43"/>
      <c r="J124" s="191" t="e">
        <f>I124/I12</f>
        <v>#DIV/0!</v>
      </c>
      <c r="K124" s="43"/>
      <c r="L124" s="191" t="e">
        <f>K124/K12</f>
        <v>#DIV/0!</v>
      </c>
      <c r="M124" s="43"/>
      <c r="N124" s="191" t="e">
        <f>M124/M12</f>
        <v>#DIV/0!</v>
      </c>
      <c r="O124" s="43"/>
      <c r="P124" s="191" t="e">
        <f>O124/O12</f>
        <v>#DIV/0!</v>
      </c>
      <c r="Q124" s="43"/>
      <c r="R124" s="191" t="e">
        <f>Q124/Q12</f>
        <v>#DIV/0!</v>
      </c>
      <c r="S124" s="43"/>
      <c r="T124" s="191" t="e">
        <f>S124/S12</f>
        <v>#DIV/0!</v>
      </c>
      <c r="U124" s="43"/>
      <c r="V124" s="191" t="e">
        <f>U124/U12</f>
        <v>#DIV/0!</v>
      </c>
      <c r="W124" s="43"/>
      <c r="X124" s="191" t="e">
        <f>W124/W12</f>
        <v>#DIV/0!</v>
      </c>
      <c r="Y124" s="43"/>
      <c r="Z124" s="191" t="e">
        <f>Y124/Y12</f>
        <v>#DIV/0!</v>
      </c>
      <c r="AA124" s="59">
        <f t="shared" si="32"/>
        <v>0</v>
      </c>
      <c r="AB124" s="191" t="e">
        <f>AA124/AA12</f>
        <v>#DIV/0!</v>
      </c>
      <c r="AC124" s="160">
        <f t="shared" si="17"/>
        <v>0</v>
      </c>
      <c r="AD124" s="191" t="e">
        <f>AC124/AC12</f>
        <v>#DIV/0!</v>
      </c>
      <c r="AE124" s="44">
        <f t="shared" si="18"/>
        <v>0</v>
      </c>
      <c r="AF124" s="21">
        <f t="shared" si="19"/>
        <v>0</v>
      </c>
    </row>
    <row r="125" spans="1:32" s="1" customFormat="1">
      <c r="A125" s="2">
        <v>6505</v>
      </c>
      <c r="B125" s="2" t="s">
        <v>120</v>
      </c>
      <c r="C125" s="43"/>
      <c r="D125" s="191" t="e">
        <f>C125/C12</f>
        <v>#DIV/0!</v>
      </c>
      <c r="E125" s="43"/>
      <c r="F125" s="191" t="e">
        <f>E125/E12</f>
        <v>#DIV/0!</v>
      </c>
      <c r="G125" s="43"/>
      <c r="H125" s="191" t="e">
        <f>G125/G12</f>
        <v>#DIV/0!</v>
      </c>
      <c r="I125" s="43"/>
      <c r="J125" s="191" t="e">
        <f>I125/I12</f>
        <v>#DIV/0!</v>
      </c>
      <c r="K125" s="43"/>
      <c r="L125" s="191" t="e">
        <f>K125/K12</f>
        <v>#DIV/0!</v>
      </c>
      <c r="M125" s="43"/>
      <c r="N125" s="191" t="e">
        <f>M125/M12</f>
        <v>#DIV/0!</v>
      </c>
      <c r="O125" s="43"/>
      <c r="P125" s="191" t="e">
        <f>O125/O12</f>
        <v>#DIV/0!</v>
      </c>
      <c r="Q125" s="43"/>
      <c r="R125" s="191" t="e">
        <f>Q125/Q12</f>
        <v>#DIV/0!</v>
      </c>
      <c r="S125" s="43"/>
      <c r="T125" s="191" t="e">
        <f>S125/S12</f>
        <v>#DIV/0!</v>
      </c>
      <c r="U125" s="43"/>
      <c r="V125" s="191" t="e">
        <f>U125/U12</f>
        <v>#DIV/0!</v>
      </c>
      <c r="W125" s="43"/>
      <c r="X125" s="191" t="e">
        <f>W125/W12</f>
        <v>#DIV/0!</v>
      </c>
      <c r="Y125" s="43"/>
      <c r="Z125" s="191" t="e">
        <f>Y125/Y12</f>
        <v>#DIV/0!</v>
      </c>
      <c r="AA125" s="59">
        <f t="shared" si="32"/>
        <v>0</v>
      </c>
      <c r="AB125" s="191" t="e">
        <f>AA125/AA12</f>
        <v>#DIV/0!</v>
      </c>
      <c r="AC125" s="160">
        <f t="shared" si="17"/>
        <v>0</v>
      </c>
      <c r="AD125" s="191" t="e">
        <f>AC125/AC12</f>
        <v>#DIV/0!</v>
      </c>
      <c r="AE125" s="44">
        <f t="shared" si="18"/>
        <v>0</v>
      </c>
      <c r="AF125" s="21">
        <f t="shared" si="19"/>
        <v>0</v>
      </c>
    </row>
    <row r="126" spans="1:32" s="1" customFormat="1">
      <c r="A126" s="2">
        <v>6506</v>
      </c>
      <c r="B126" s="2" t="s">
        <v>160</v>
      </c>
      <c r="C126" s="21"/>
      <c r="D126" s="241" t="e">
        <f>C126/C12</f>
        <v>#DIV/0!</v>
      </c>
      <c r="E126" s="21"/>
      <c r="F126" s="241" t="e">
        <f>E126/E12</f>
        <v>#DIV/0!</v>
      </c>
      <c r="G126" s="21"/>
      <c r="H126" s="241" t="e">
        <f>G126/G12</f>
        <v>#DIV/0!</v>
      </c>
      <c r="I126" s="21"/>
      <c r="J126" s="241" t="e">
        <f>I126/I12</f>
        <v>#DIV/0!</v>
      </c>
      <c r="K126" s="21"/>
      <c r="L126" s="241" t="e">
        <f>K126/K12</f>
        <v>#DIV/0!</v>
      </c>
      <c r="M126" s="21">
        <v>0</v>
      </c>
      <c r="N126" s="241" t="e">
        <f>M126/M12</f>
        <v>#DIV/0!</v>
      </c>
      <c r="O126" s="21">
        <v>0</v>
      </c>
      <c r="P126" s="241" t="e">
        <f>O126/O12</f>
        <v>#DIV/0!</v>
      </c>
      <c r="Q126" s="21">
        <v>0</v>
      </c>
      <c r="R126" s="241" t="e">
        <f>Q126/Q12</f>
        <v>#DIV/0!</v>
      </c>
      <c r="S126" s="21">
        <v>0</v>
      </c>
      <c r="T126" s="241" t="e">
        <f>S126/S12</f>
        <v>#DIV/0!</v>
      </c>
      <c r="U126" s="21">
        <v>0</v>
      </c>
      <c r="V126" s="241" t="e">
        <f>U126/U12</f>
        <v>#DIV/0!</v>
      </c>
      <c r="W126" s="21">
        <v>0</v>
      </c>
      <c r="X126" s="241" t="e">
        <f>W126/W12</f>
        <v>#DIV/0!</v>
      </c>
      <c r="Y126" s="21">
        <v>0</v>
      </c>
      <c r="Z126" s="241" t="e">
        <f>Y126/Y12</f>
        <v>#DIV/0!</v>
      </c>
      <c r="AA126" s="59">
        <f t="shared" si="32"/>
        <v>0</v>
      </c>
      <c r="AB126" s="241" t="e">
        <f>AA126/AA12</f>
        <v>#DIV/0!</v>
      </c>
      <c r="AC126" s="160">
        <f t="shared" si="17"/>
        <v>0</v>
      </c>
      <c r="AD126" s="241" t="e">
        <f>AC126/AC12</f>
        <v>#DIV/0!</v>
      </c>
      <c r="AE126" s="44">
        <f t="shared" si="18"/>
        <v>0</v>
      </c>
      <c r="AF126" s="21">
        <f t="shared" si="19"/>
        <v>0</v>
      </c>
    </row>
    <row r="127" spans="1:32" s="1" customFormat="1">
      <c r="A127" s="82">
        <v>6604</v>
      </c>
      <c r="B127" s="2" t="s">
        <v>167</v>
      </c>
      <c r="C127" s="16"/>
      <c r="D127" s="241" t="e">
        <f>C127/C12</f>
        <v>#DIV/0!</v>
      </c>
      <c r="E127" s="16"/>
      <c r="F127" s="241" t="e">
        <f>E127/E12</f>
        <v>#DIV/0!</v>
      </c>
      <c r="G127" s="16"/>
      <c r="H127" s="241" t="e">
        <f>G127/G12</f>
        <v>#DIV/0!</v>
      </c>
      <c r="I127" s="16"/>
      <c r="J127" s="241" t="e">
        <f>I127/I12</f>
        <v>#DIV/0!</v>
      </c>
      <c r="K127" s="16"/>
      <c r="L127" s="241" t="e">
        <f>K127/K12</f>
        <v>#DIV/0!</v>
      </c>
      <c r="M127" s="16">
        <v>0</v>
      </c>
      <c r="N127" s="241" t="e">
        <f>M127/M12</f>
        <v>#DIV/0!</v>
      </c>
      <c r="O127" s="16">
        <v>0</v>
      </c>
      <c r="P127" s="241" t="e">
        <f>O127/O12</f>
        <v>#DIV/0!</v>
      </c>
      <c r="Q127" s="16">
        <v>0</v>
      </c>
      <c r="R127" s="241" t="e">
        <f>Q127/Q12</f>
        <v>#DIV/0!</v>
      </c>
      <c r="S127" s="16">
        <v>0</v>
      </c>
      <c r="T127" s="241" t="e">
        <f>S127/S12</f>
        <v>#DIV/0!</v>
      </c>
      <c r="U127" s="16">
        <v>0</v>
      </c>
      <c r="V127" s="241" t="e">
        <f>U127/U12</f>
        <v>#DIV/0!</v>
      </c>
      <c r="W127" s="16">
        <v>0</v>
      </c>
      <c r="X127" s="241" t="e">
        <f>W127/W12</f>
        <v>#DIV/0!</v>
      </c>
      <c r="Y127" s="16">
        <v>0</v>
      </c>
      <c r="Z127" s="241" t="e">
        <f>Y127/Y12</f>
        <v>#DIV/0!</v>
      </c>
      <c r="AA127" s="59">
        <f t="shared" si="32"/>
        <v>0</v>
      </c>
      <c r="AB127" s="241" t="e">
        <f>AA127/AA12</f>
        <v>#DIV/0!</v>
      </c>
      <c r="AC127" s="160">
        <f t="shared" si="17"/>
        <v>0</v>
      </c>
      <c r="AD127" s="241" t="e">
        <f>AC127/AC12</f>
        <v>#DIV/0!</v>
      </c>
      <c r="AE127" s="44">
        <f t="shared" si="18"/>
        <v>0</v>
      </c>
      <c r="AF127" s="21">
        <f t="shared" si="19"/>
        <v>0</v>
      </c>
    </row>
    <row r="128" spans="1:32" s="1" customFormat="1">
      <c r="A128" s="2"/>
      <c r="B128" s="2"/>
      <c r="C128" s="158"/>
      <c r="D128" s="191" t="e">
        <f>C128/C12</f>
        <v>#DIV/0!</v>
      </c>
      <c r="E128" s="158"/>
      <c r="F128" s="191" t="e">
        <f>E128/E12</f>
        <v>#DIV/0!</v>
      </c>
      <c r="G128" s="158"/>
      <c r="H128" s="191" t="e">
        <f>G128/G12</f>
        <v>#DIV/0!</v>
      </c>
      <c r="I128" s="158"/>
      <c r="J128" s="191" t="e">
        <f>I128/I12</f>
        <v>#DIV/0!</v>
      </c>
      <c r="K128" s="158"/>
      <c r="L128" s="191" t="e">
        <f>K128/K12</f>
        <v>#DIV/0!</v>
      </c>
      <c r="M128" s="158"/>
      <c r="N128" s="191" t="e">
        <f>M128/M12</f>
        <v>#DIV/0!</v>
      </c>
      <c r="O128" s="158"/>
      <c r="P128" s="191" t="e">
        <f>O128/O12</f>
        <v>#DIV/0!</v>
      </c>
      <c r="Q128" s="158"/>
      <c r="R128" s="191" t="e">
        <f>Q128/Q12</f>
        <v>#DIV/0!</v>
      </c>
      <c r="S128" s="158"/>
      <c r="T128" s="191" t="e">
        <f>S128/S12</f>
        <v>#DIV/0!</v>
      </c>
      <c r="U128" s="158"/>
      <c r="V128" s="191" t="e">
        <f>U128/U12</f>
        <v>#DIV/0!</v>
      </c>
      <c r="W128" s="158"/>
      <c r="X128" s="191" t="e">
        <f>W128/W12</f>
        <v>#DIV/0!</v>
      </c>
      <c r="Y128" s="158"/>
      <c r="Z128" s="191" t="e">
        <f>Y128/Y12</f>
        <v>#DIV/0!</v>
      </c>
      <c r="AA128" s="59">
        <f t="shared" si="32"/>
        <v>0</v>
      </c>
      <c r="AB128" s="191" t="e">
        <f>AA128/AA12</f>
        <v>#DIV/0!</v>
      </c>
      <c r="AC128" s="160">
        <f t="shared" si="17"/>
        <v>0</v>
      </c>
      <c r="AD128" s="191" t="e">
        <f>AC128/AC12</f>
        <v>#DIV/0!</v>
      </c>
      <c r="AE128" s="44">
        <f t="shared" si="18"/>
        <v>0</v>
      </c>
      <c r="AF128" s="21">
        <f t="shared" si="19"/>
        <v>0</v>
      </c>
    </row>
    <row r="129" spans="1:32" s="1" customFormat="1" ht="15" customHeight="1">
      <c r="A129" s="26">
        <v>6798</v>
      </c>
      <c r="B129" s="26" t="s">
        <v>147</v>
      </c>
      <c r="C129" s="171">
        <f>SUM(C121:C128)</f>
        <v>0</v>
      </c>
      <c r="D129" s="242" t="e">
        <f>C129/C12</f>
        <v>#DIV/0!</v>
      </c>
      <c r="E129" s="171">
        <f>SUM(E121:E128)</f>
        <v>0</v>
      </c>
      <c r="F129" s="242" t="e">
        <f>E129/E12</f>
        <v>#DIV/0!</v>
      </c>
      <c r="G129" s="171">
        <f>SUM(G121:G128)</f>
        <v>0</v>
      </c>
      <c r="H129" s="242" t="e">
        <f>G129/G12</f>
        <v>#DIV/0!</v>
      </c>
      <c r="I129" s="171">
        <f>SUM(I121:I128)</f>
        <v>0</v>
      </c>
      <c r="J129" s="242" t="e">
        <f>I129/I12</f>
        <v>#DIV/0!</v>
      </c>
      <c r="K129" s="171">
        <f>SUM(K121:K128)</f>
        <v>0</v>
      </c>
      <c r="L129" s="242" t="e">
        <f>K129/K12</f>
        <v>#DIV/0!</v>
      </c>
      <c r="M129" s="171">
        <f>SUM(M121:M128)</f>
        <v>0</v>
      </c>
      <c r="N129" s="242" t="e">
        <f>M129/M12</f>
        <v>#DIV/0!</v>
      </c>
      <c r="O129" s="171">
        <f>SUM(O121:O128)</f>
        <v>0</v>
      </c>
      <c r="P129" s="242" t="e">
        <f>O129/O12</f>
        <v>#DIV/0!</v>
      </c>
      <c r="Q129" s="171">
        <f>SUM(Q121:Q128)</f>
        <v>0</v>
      </c>
      <c r="R129" s="242" t="e">
        <f>Q129/Q12</f>
        <v>#DIV/0!</v>
      </c>
      <c r="S129" s="171">
        <f>SUM(S121:S128)</f>
        <v>0</v>
      </c>
      <c r="T129" s="242" t="e">
        <f t="shared" ref="T129" si="33">S129/S$12</f>
        <v>#DIV/0!</v>
      </c>
      <c r="U129" s="171">
        <f>SUM(U121:U128)</f>
        <v>0</v>
      </c>
      <c r="V129" s="242" t="e">
        <f>U129/U12</f>
        <v>#DIV/0!</v>
      </c>
      <c r="W129" s="171">
        <f>SUM(W121:W128)</f>
        <v>0</v>
      </c>
      <c r="X129" s="242" t="e">
        <f>W129/W12</f>
        <v>#DIV/0!</v>
      </c>
      <c r="Y129" s="171">
        <f>SUM(Y121:Y128)</f>
        <v>0</v>
      </c>
      <c r="Z129" s="242" t="e">
        <f t="shared" ref="Z129" si="34">Y129/Y$12</f>
        <v>#DIV/0!</v>
      </c>
      <c r="AA129" s="63">
        <f>SUM(AA121:AA128)</f>
        <v>0</v>
      </c>
      <c r="AB129" s="243" t="e">
        <f t="shared" ref="AB129" si="35">AA129/AA$12</f>
        <v>#DIV/0!</v>
      </c>
      <c r="AC129" s="244">
        <f t="shared" si="17"/>
        <v>0</v>
      </c>
      <c r="AD129" s="245" t="e">
        <f t="shared" ref="AD129" si="36">AC129/AC$12</f>
        <v>#DIV/0!</v>
      </c>
      <c r="AE129" s="44">
        <f t="shared" si="18"/>
        <v>0</v>
      </c>
      <c r="AF129" s="21">
        <f t="shared" si="19"/>
        <v>0</v>
      </c>
    </row>
    <row r="130" spans="1:32" s="1" customFormat="1">
      <c r="A130" s="246">
        <v>6799</v>
      </c>
      <c r="B130" s="26" t="s">
        <v>117</v>
      </c>
      <c r="C130" s="234">
        <f>C41+C70+C87+C101+C114+C129+C118</f>
        <v>0</v>
      </c>
      <c r="D130" s="247" t="e">
        <f>C130/C12</f>
        <v>#DIV/0!</v>
      </c>
      <c r="E130" s="234">
        <f>E41+E70+E87+E101+E114+E129+E118</f>
        <v>0</v>
      </c>
      <c r="F130" s="247" t="e">
        <f>E130/E12</f>
        <v>#DIV/0!</v>
      </c>
      <c r="G130" s="234">
        <f>G41+G70+G87+G101+G114+G129+G118</f>
        <v>0</v>
      </c>
      <c r="H130" s="247" t="e">
        <f>G130/G12</f>
        <v>#DIV/0!</v>
      </c>
      <c r="I130" s="234">
        <f>I41+I70+I87+I101+I114+I129+I118</f>
        <v>0</v>
      </c>
      <c r="J130" s="247" t="e">
        <f>I130/I12</f>
        <v>#DIV/0!</v>
      </c>
      <c r="K130" s="234">
        <f>K41+K70+K87+K101+K114+K129+K118</f>
        <v>0</v>
      </c>
      <c r="L130" s="247" t="e">
        <f>K130/K12</f>
        <v>#DIV/0!</v>
      </c>
      <c r="M130" s="234">
        <f>M41+M70+M87+M101+M114+M129+M118</f>
        <v>26167.5</v>
      </c>
      <c r="N130" s="247" t="e">
        <f>M130/M12</f>
        <v>#DIV/0!</v>
      </c>
      <c r="O130" s="234">
        <f>O41+O70+O87+O101+O114+O129+O118</f>
        <v>73820.617499999993</v>
      </c>
      <c r="P130" s="247" t="e">
        <f>O130/O12</f>
        <v>#DIV/0!</v>
      </c>
      <c r="Q130" s="234">
        <f>Q41+Q70+Q87+Q101+Q114+Q129+Q118</f>
        <v>28615.1325</v>
      </c>
      <c r="R130" s="247" t="e">
        <f>Q130/Q12</f>
        <v>#DIV/0!</v>
      </c>
      <c r="S130" s="234">
        <f>S41+S70+S87+S101+S114+S129+S118</f>
        <v>42266.879999999997</v>
      </c>
      <c r="T130" s="247" t="e">
        <f>S130/S12</f>
        <v>#DIV/0!</v>
      </c>
      <c r="U130" s="234">
        <f>U41+U70+U87+U101+U114+U129+U118</f>
        <v>37589.206454747218</v>
      </c>
      <c r="V130" s="247" t="e">
        <f>U130/U12</f>
        <v>#DIV/0!</v>
      </c>
      <c r="W130" s="234">
        <f>W41+W70+W87+W101+W114+W129+W118</f>
        <v>10928.386459215497</v>
      </c>
      <c r="X130" s="247" t="e">
        <f>W130/W12</f>
        <v>#DIV/0!</v>
      </c>
      <c r="Y130" s="234">
        <f>Y41+Y70+Y87+Y101+Y114+Y129+Y118</f>
        <v>28233.934031465957</v>
      </c>
      <c r="Z130" s="247" t="e">
        <f>Y130/Y12</f>
        <v>#DIV/0!</v>
      </c>
      <c r="AA130" s="234">
        <f>AA41+AA70+AA87+AA101+AA114+AA129+AA118</f>
        <v>247621.65694542867</v>
      </c>
      <c r="AB130" s="247" t="e">
        <f>AA130/AA12</f>
        <v>#DIV/0!</v>
      </c>
      <c r="AC130" s="234">
        <f t="shared" si="17"/>
        <v>35374.522420775524</v>
      </c>
      <c r="AD130" s="247" t="e">
        <f>AC130/AC12</f>
        <v>#DIV/0!</v>
      </c>
      <c r="AE130" s="44">
        <f t="shared" si="18"/>
        <v>247621.65694542867</v>
      </c>
      <c r="AF130" s="21">
        <f t="shared" si="19"/>
        <v>0</v>
      </c>
    </row>
    <row r="131" spans="1:32" s="1" customFormat="1" ht="15.75" thickBot="1">
      <c r="A131" s="8">
        <v>6999</v>
      </c>
      <c r="B131" s="8" t="s">
        <v>123</v>
      </c>
      <c r="C131" s="181">
        <f>C120-C129</f>
        <v>-2564353.7653999999</v>
      </c>
      <c r="D131" s="131" t="e">
        <f>C131/C12</f>
        <v>#DIV/0!</v>
      </c>
      <c r="E131" s="181">
        <f>E120-E129</f>
        <v>-2016273.5380000002</v>
      </c>
      <c r="F131" s="131" t="e">
        <f>E131/E12</f>
        <v>#DIV/0!</v>
      </c>
      <c r="G131" s="181">
        <f>G120-G129</f>
        <v>-1938919.1328</v>
      </c>
      <c r="H131" s="131" t="e">
        <f>G131/G12</f>
        <v>#DIV/0!</v>
      </c>
      <c r="I131" s="181">
        <f>I120-I129</f>
        <v>-3555571.702</v>
      </c>
      <c r="J131" s="131" t="e">
        <f>I131/I12</f>
        <v>#DIV/0!</v>
      </c>
      <c r="K131" s="181">
        <f>K120-K129</f>
        <v>-2521011.1950000003</v>
      </c>
      <c r="L131" s="131" t="e">
        <f>K131/K12</f>
        <v>#DIV/0!</v>
      </c>
      <c r="M131" s="181">
        <f>M120-M129</f>
        <v>-1478638.2</v>
      </c>
      <c r="N131" s="131" t="e">
        <f>M131/M12</f>
        <v>#DIV/0!</v>
      </c>
      <c r="O131" s="181">
        <f>O120-O129</f>
        <v>-4117221.9067000002</v>
      </c>
      <c r="P131" s="131" t="e">
        <f>O131/O12</f>
        <v>#DIV/0!</v>
      </c>
      <c r="Q131" s="181">
        <f>Q120-Q129</f>
        <v>-1630681.0174</v>
      </c>
      <c r="R131" s="131" t="e">
        <f>Q131/Q12</f>
        <v>#DIV/0!</v>
      </c>
      <c r="S131" s="181">
        <f>S120-S129</f>
        <v>-2366945.2799999998</v>
      </c>
      <c r="T131" s="131" t="e">
        <f>S131/S12</f>
        <v>#DIV/0!</v>
      </c>
      <c r="U131" s="181">
        <f>U120-U129</f>
        <v>-2013779.0871356574</v>
      </c>
      <c r="V131" s="131" t="e">
        <f>U131/U12</f>
        <v>#DIV/0!</v>
      </c>
      <c r="W131" s="248">
        <f>W120-W129</f>
        <v>-591152.8515338304</v>
      </c>
      <c r="X131" s="131" t="e">
        <f>W131/W12</f>
        <v>#DIV/0!</v>
      </c>
      <c r="Y131" s="181">
        <f>Y120-Y129</f>
        <v>-1508821.4346415407</v>
      </c>
      <c r="Z131" s="131" t="e">
        <f>Y131/Y12</f>
        <v>#DIV/0!</v>
      </c>
      <c r="AA131" s="249">
        <f>AA120-AA129</f>
        <v>-26303369.110611029</v>
      </c>
      <c r="AB131" s="131" t="e">
        <f>AA131/AA12</f>
        <v>#DIV/0!</v>
      </c>
      <c r="AC131" s="250">
        <f t="shared" si="17"/>
        <v>-3757624.1586587182</v>
      </c>
      <c r="AD131" s="131" t="e">
        <f>AC131/AC12</f>
        <v>#DIV/0!</v>
      </c>
      <c r="AE131" s="44">
        <f t="shared" si="18"/>
        <v>-26303369.110611029</v>
      </c>
      <c r="AF131" s="21">
        <f t="shared" si="19"/>
        <v>0</v>
      </c>
    </row>
    <row r="132" spans="1:32" s="1" customFormat="1" ht="15.75" thickTop="1">
      <c r="C132" s="43"/>
      <c r="D132" s="251"/>
      <c r="E132" s="43"/>
      <c r="F132" s="251"/>
      <c r="G132" s="43"/>
      <c r="H132" s="251"/>
      <c r="I132" s="43"/>
      <c r="J132" s="251"/>
      <c r="K132" s="43"/>
      <c r="L132" s="251"/>
      <c r="M132" s="43"/>
      <c r="N132" s="251"/>
      <c r="O132" s="43"/>
      <c r="P132" s="251"/>
      <c r="Q132" s="43"/>
      <c r="R132" s="251"/>
      <c r="S132" s="43"/>
      <c r="T132" s="251"/>
      <c r="U132" s="43"/>
      <c r="V132" s="251"/>
      <c r="W132" s="43"/>
      <c r="X132" s="251"/>
      <c r="Y132" s="43"/>
      <c r="Z132" s="251"/>
      <c r="AA132" s="234"/>
      <c r="AB132" s="251"/>
      <c r="AC132" s="252">
        <f t="shared" si="17"/>
        <v>0</v>
      </c>
      <c r="AD132" s="251"/>
      <c r="AE132" s="44">
        <f t="shared" si="18"/>
        <v>0</v>
      </c>
      <c r="AF132" s="21">
        <f t="shared" si="19"/>
        <v>0</v>
      </c>
    </row>
    <row r="133" spans="1:32" s="1" customFormat="1" ht="15.75" thickBot="1">
      <c r="A133" s="90"/>
      <c r="B133" s="8" t="s">
        <v>146</v>
      </c>
      <c r="C133" s="97"/>
      <c r="D133" s="253" t="e">
        <f>C133/C12</f>
        <v>#DIV/0!</v>
      </c>
      <c r="E133" s="97"/>
      <c r="F133" s="253" t="e">
        <f>E133/E12</f>
        <v>#DIV/0!</v>
      </c>
      <c r="G133" s="97"/>
      <c r="H133" s="253" t="e">
        <f>G133/G12</f>
        <v>#DIV/0!</v>
      </c>
      <c r="I133" s="97"/>
      <c r="J133" s="253" t="e">
        <f>I133/I12</f>
        <v>#DIV/0!</v>
      </c>
      <c r="K133" s="97"/>
      <c r="L133" s="253" t="e">
        <f>K133/K12</f>
        <v>#DIV/0!</v>
      </c>
      <c r="M133" s="97"/>
      <c r="N133" s="253" t="e">
        <f>M133/M12</f>
        <v>#DIV/0!</v>
      </c>
      <c r="O133" s="97"/>
      <c r="P133" s="253" t="e">
        <f>O133/O12</f>
        <v>#DIV/0!</v>
      </c>
      <c r="Q133" s="97"/>
      <c r="R133" s="253" t="e">
        <f>Q133/Q12</f>
        <v>#DIV/0!</v>
      </c>
      <c r="S133" s="97"/>
      <c r="T133" s="253" t="e">
        <f>S133/S12</f>
        <v>#DIV/0!</v>
      </c>
      <c r="U133" s="97"/>
      <c r="V133" s="253" t="e">
        <f>U133/U12</f>
        <v>#DIV/0!</v>
      </c>
      <c r="W133" s="97"/>
      <c r="X133" s="253" t="e">
        <f>W133/W12</f>
        <v>#DIV/0!</v>
      </c>
      <c r="Y133" s="97"/>
      <c r="Z133" s="253" t="e">
        <f>Y133/Y12</f>
        <v>#DIV/0!</v>
      </c>
      <c r="AA133" s="254">
        <f>C133+E133+G133+I133+K133+M133+O133+Q133+S133+U133+W133+Y133</f>
        <v>0</v>
      </c>
      <c r="AB133" s="253" t="e">
        <f>AA133/AA12</f>
        <v>#DIV/0!</v>
      </c>
      <c r="AC133" s="255">
        <f t="shared" si="17"/>
        <v>0</v>
      </c>
      <c r="AD133" s="253" t="e">
        <f>AC133/AC12</f>
        <v>#DIV/0!</v>
      </c>
      <c r="AE133" s="44">
        <f t="shared" si="18"/>
        <v>0</v>
      </c>
      <c r="AF133" s="21">
        <f t="shared" si="19"/>
        <v>0</v>
      </c>
    </row>
    <row r="134" spans="1:32" s="1" customFormat="1" ht="15.75" thickTop="1">
      <c r="B134" s="46"/>
      <c r="C134" s="21"/>
      <c r="D134" s="241"/>
      <c r="E134" s="21"/>
      <c r="F134" s="241"/>
      <c r="G134" s="21"/>
      <c r="H134" s="241"/>
      <c r="I134" s="21"/>
      <c r="J134" s="241"/>
      <c r="K134" s="21"/>
      <c r="L134" s="241"/>
      <c r="M134" s="21"/>
      <c r="N134" s="241"/>
      <c r="O134" s="21"/>
      <c r="P134" s="241"/>
      <c r="Q134" s="21"/>
      <c r="R134" s="241"/>
      <c r="S134" s="21"/>
      <c r="T134" s="241"/>
      <c r="U134" s="21"/>
      <c r="V134" s="241"/>
      <c r="W134" s="21"/>
      <c r="X134" s="241"/>
      <c r="Y134" s="21"/>
      <c r="Z134" s="241"/>
      <c r="AA134" s="58"/>
      <c r="AB134" s="241"/>
      <c r="AC134" s="146">
        <f t="shared" ref="AC134:AC137" si="37">AA134/7</f>
        <v>0</v>
      </c>
      <c r="AD134" s="241"/>
      <c r="AE134" s="44">
        <f t="shared" si="18"/>
        <v>0</v>
      </c>
      <c r="AF134" s="21">
        <f t="shared" si="19"/>
        <v>0</v>
      </c>
    </row>
    <row r="135" spans="1:32" s="1" customFormat="1" ht="15.75" thickBot="1">
      <c r="A135" s="130"/>
      <c r="B135" s="129" t="s">
        <v>161</v>
      </c>
      <c r="C135" s="130"/>
      <c r="D135" s="256"/>
      <c r="E135" s="130"/>
      <c r="F135" s="258"/>
      <c r="G135" s="130"/>
      <c r="H135" s="258"/>
      <c r="I135" s="130"/>
      <c r="J135" s="258"/>
      <c r="K135" s="130"/>
      <c r="L135" s="258"/>
      <c r="M135" s="130"/>
      <c r="N135" s="258"/>
      <c r="O135" s="130"/>
      <c r="P135" s="258"/>
      <c r="Q135" s="130"/>
      <c r="R135" s="258"/>
      <c r="S135" s="130"/>
      <c r="T135" s="258"/>
      <c r="U135" s="130"/>
      <c r="V135" s="258"/>
      <c r="W135" s="130"/>
      <c r="X135" s="258"/>
      <c r="Y135" s="130"/>
      <c r="Z135" s="258"/>
      <c r="AA135" s="257">
        <f>C135+E135+G135+I135+K135+M135+O135+Q135+S135+U135+W135+Y135</f>
        <v>0</v>
      </c>
      <c r="AB135" s="258"/>
      <c r="AC135" s="257">
        <f t="shared" si="37"/>
        <v>0</v>
      </c>
      <c r="AD135" s="258"/>
      <c r="AE135" s="44">
        <f t="shared" ref="AE135:AE137" si="38">C135+E135+G135+I135+K135+M135+O135+Q135+S135+U135+W135+Y135</f>
        <v>0</v>
      </c>
      <c r="AF135" s="21">
        <f t="shared" ref="AF135:AF137" si="39">AA135-AE135</f>
        <v>0</v>
      </c>
    </row>
    <row r="136" spans="1:32" s="1" customFormat="1" ht="15.75" thickTop="1">
      <c r="B136" s="46"/>
      <c r="C136" s="21"/>
      <c r="D136" s="241"/>
      <c r="E136" s="21"/>
      <c r="F136" s="241"/>
      <c r="G136" s="21"/>
      <c r="H136" s="241"/>
      <c r="I136" s="21"/>
      <c r="J136" s="241"/>
      <c r="K136" s="21"/>
      <c r="L136" s="241"/>
      <c r="M136" s="21"/>
      <c r="N136" s="241"/>
      <c r="O136" s="21"/>
      <c r="P136" s="241"/>
      <c r="Q136" s="21"/>
      <c r="R136" s="241"/>
      <c r="S136" s="21"/>
      <c r="T136" s="241"/>
      <c r="U136" s="21"/>
      <c r="V136" s="241"/>
      <c r="W136" s="21"/>
      <c r="X136" s="241"/>
      <c r="Y136" s="21"/>
      <c r="Z136" s="241"/>
      <c r="AA136" s="58"/>
      <c r="AB136" s="241"/>
      <c r="AC136" s="146">
        <f t="shared" si="37"/>
        <v>0</v>
      </c>
      <c r="AD136" s="241"/>
      <c r="AE136" s="44">
        <f t="shared" si="38"/>
        <v>0</v>
      </c>
      <c r="AF136" s="21">
        <f t="shared" si="39"/>
        <v>0</v>
      </c>
    </row>
    <row r="137" spans="1:32" s="1" customFormat="1" ht="15.75" thickBot="1">
      <c r="A137" s="90"/>
      <c r="B137" s="93" t="s">
        <v>148</v>
      </c>
      <c r="C137" s="97">
        <f>C131-C133-C135</f>
        <v>-2564353.7653999999</v>
      </c>
      <c r="D137" s="253" t="e">
        <f>C137/C12</f>
        <v>#DIV/0!</v>
      </c>
      <c r="E137" s="97">
        <f>E131-E133-E135</f>
        <v>-2016273.5380000002</v>
      </c>
      <c r="F137" s="253" t="e">
        <f>E137/E12</f>
        <v>#DIV/0!</v>
      </c>
      <c r="G137" s="97">
        <f>G131-G133-G135</f>
        <v>-1938919.1328</v>
      </c>
      <c r="H137" s="253" t="e">
        <f>G137/G12</f>
        <v>#DIV/0!</v>
      </c>
      <c r="I137" s="97">
        <f>I131-I133-I135</f>
        <v>-3555571.702</v>
      </c>
      <c r="J137" s="253" t="e">
        <f>I137/I12</f>
        <v>#DIV/0!</v>
      </c>
      <c r="K137" s="97">
        <f>K131-K133-K135</f>
        <v>-2521011.1950000003</v>
      </c>
      <c r="L137" s="253" t="e">
        <f>K137/K12</f>
        <v>#DIV/0!</v>
      </c>
      <c r="M137" s="97">
        <f>M131-M133-M135</f>
        <v>-1478638.2</v>
      </c>
      <c r="N137" s="253" t="e">
        <f>M137/M12</f>
        <v>#DIV/0!</v>
      </c>
      <c r="O137" s="97">
        <f>O131-O133-O135</f>
        <v>-4117221.9067000002</v>
      </c>
      <c r="P137" s="253" t="e">
        <f>O137/O12</f>
        <v>#DIV/0!</v>
      </c>
      <c r="Q137" s="97">
        <f>Q131-Q133-Q135</f>
        <v>-1630681.0174</v>
      </c>
      <c r="R137" s="253" t="e">
        <f>Q137/Q12</f>
        <v>#DIV/0!</v>
      </c>
      <c r="S137" s="97">
        <f>S131-S133-S135</f>
        <v>-2366945.2799999998</v>
      </c>
      <c r="T137" s="253" t="e">
        <f>S137/S12</f>
        <v>#DIV/0!</v>
      </c>
      <c r="U137" s="97">
        <f>U131-U133-U135</f>
        <v>-2013779.0871356574</v>
      </c>
      <c r="V137" s="253" t="e">
        <f>U137/U12</f>
        <v>#DIV/0!</v>
      </c>
      <c r="W137" s="97">
        <f>W131-W133-W135</f>
        <v>-591152.8515338304</v>
      </c>
      <c r="X137" s="253" t="e">
        <f>W137/W12</f>
        <v>#DIV/0!</v>
      </c>
      <c r="Y137" s="97">
        <f>Y131-Y133-Y135</f>
        <v>-1508821.4346415407</v>
      </c>
      <c r="Z137" s="253" t="e">
        <f>Y137/Y12</f>
        <v>#DIV/0!</v>
      </c>
      <c r="AA137" s="259">
        <f>AA131-AA133-AA135</f>
        <v>-26303369.110611029</v>
      </c>
      <c r="AB137" s="253" t="e">
        <f>AA137/AA12</f>
        <v>#DIV/0!</v>
      </c>
      <c r="AC137" s="260">
        <f t="shared" si="37"/>
        <v>-3757624.1586587182</v>
      </c>
      <c r="AD137" s="253" t="e">
        <f>AC137/AC12</f>
        <v>#DIV/0!</v>
      </c>
      <c r="AE137" s="44">
        <f t="shared" si="38"/>
        <v>-26303369.110611029</v>
      </c>
      <c r="AF137" s="21">
        <f t="shared" si="39"/>
        <v>0</v>
      </c>
    </row>
    <row r="138" spans="1:32" s="1" customFormat="1" ht="15.75" thickTop="1">
      <c r="C138" s="44"/>
      <c r="D138" s="14"/>
      <c r="E138" s="44"/>
      <c r="F138" s="14"/>
      <c r="G138" s="44"/>
      <c r="H138" s="14"/>
      <c r="I138" s="44"/>
      <c r="J138" s="14"/>
      <c r="K138" s="21"/>
      <c r="L138" s="14"/>
      <c r="M138" s="44"/>
      <c r="N138" s="14"/>
      <c r="O138" s="21"/>
      <c r="P138" s="261"/>
      <c r="Q138" s="21"/>
      <c r="R138" s="261"/>
      <c r="S138" s="21"/>
      <c r="T138" s="261"/>
      <c r="U138" s="44"/>
      <c r="V138" s="261"/>
      <c r="W138" s="44"/>
      <c r="X138" s="261"/>
      <c r="Y138" s="44"/>
      <c r="Z138" s="261"/>
      <c r="AA138" s="58"/>
      <c r="AB138" s="145"/>
      <c r="AC138" s="146"/>
      <c r="AD138" s="147"/>
      <c r="AF138" s="21"/>
    </row>
    <row r="139" spans="1:32" s="1" customFormat="1">
      <c r="C139" s="44">
        <f>C137</f>
        <v>-2564353.7653999999</v>
      </c>
      <c r="D139" s="14"/>
      <c r="E139" s="44">
        <f>C139+E137</f>
        <v>-4580627.3034000006</v>
      </c>
      <c r="F139" s="14"/>
      <c r="G139" s="44">
        <f>E139+G137</f>
        <v>-6519546.4362000003</v>
      </c>
      <c r="H139" s="14"/>
      <c r="I139" s="44">
        <f>G139+I137</f>
        <v>-10075118.1382</v>
      </c>
      <c r="J139" s="14"/>
      <c r="K139" s="44">
        <f>I139+K137</f>
        <v>-12596129.3332</v>
      </c>
      <c r="L139" s="14"/>
      <c r="M139" s="44">
        <f>K139+M137</f>
        <v>-14074767.533199999</v>
      </c>
      <c r="N139" s="14"/>
      <c r="O139" s="44">
        <f>M139+O137</f>
        <v>-18191989.4399</v>
      </c>
      <c r="P139" s="261"/>
      <c r="Q139" s="44">
        <f>O139+Q137</f>
        <v>-19822670.4573</v>
      </c>
      <c r="R139" s="261"/>
      <c r="S139" s="44">
        <f>Q139+S137</f>
        <v>-22189615.737300001</v>
      </c>
      <c r="T139" s="261"/>
      <c r="U139" s="44">
        <f>S139+U137</f>
        <v>-24203394.824435659</v>
      </c>
      <c r="V139" s="261"/>
      <c r="W139" s="44">
        <f>U139+W137</f>
        <v>-24794547.675969489</v>
      </c>
      <c r="X139" s="261"/>
      <c r="Y139" s="44">
        <f>W139+Y137</f>
        <v>-26303369.110611029</v>
      </c>
      <c r="Z139" s="261"/>
      <c r="AA139" s="287">
        <f>AA130/50%</f>
        <v>495243.31389085733</v>
      </c>
      <c r="AB139" s="145"/>
      <c r="AC139" s="146"/>
      <c r="AD139" s="147"/>
      <c r="AF139" s="21"/>
    </row>
    <row r="140" spans="1:32" s="1" customFormat="1">
      <c r="C140" s="44"/>
      <c r="D140" s="14"/>
      <c r="E140" s="44"/>
      <c r="F140" s="14"/>
      <c r="G140" s="44"/>
      <c r="H140" s="14"/>
      <c r="I140" s="44"/>
      <c r="J140" s="14"/>
      <c r="K140" s="21"/>
      <c r="L140" s="14"/>
      <c r="M140" s="44"/>
      <c r="N140" s="14"/>
      <c r="O140" s="21"/>
      <c r="P140" s="261"/>
      <c r="Q140" s="21"/>
      <c r="R140" s="261"/>
      <c r="S140" s="21"/>
      <c r="T140" s="261"/>
      <c r="U140" s="44"/>
      <c r="V140" s="261"/>
      <c r="W140" s="44"/>
      <c r="X140" s="261"/>
      <c r="Y140" s="44"/>
      <c r="Z140" s="261"/>
      <c r="AA140" s="5"/>
      <c r="AB140" s="144"/>
      <c r="AC140" s="5"/>
      <c r="AD140" s="144"/>
      <c r="AF140" s="21"/>
    </row>
    <row r="141" spans="1:32">
      <c r="M141" s="100"/>
      <c r="AA141" s="20"/>
    </row>
    <row r="142" spans="1:32">
      <c r="M142" s="100"/>
    </row>
    <row r="143" spans="1:32">
      <c r="M143" s="100"/>
      <c r="AA143" s="122">
        <f>AA16</f>
        <v>0</v>
      </c>
    </row>
    <row r="144" spans="1:32">
      <c r="M144" s="100"/>
      <c r="AA144" s="100"/>
    </row>
    <row r="145" spans="13:13">
      <c r="M145" s="100"/>
    </row>
    <row r="146" spans="13:13">
      <c r="M146" s="100"/>
    </row>
    <row r="147" spans="13:13">
      <c r="M147" s="100"/>
    </row>
    <row r="148" spans="13:13">
      <c r="M148" s="100"/>
    </row>
    <row r="149" spans="13:13">
      <c r="M149" s="100"/>
    </row>
    <row r="150" spans="13:13">
      <c r="M150" s="100"/>
    </row>
    <row r="151" spans="13:13">
      <c r="M151" s="100"/>
    </row>
    <row r="152" spans="13:13">
      <c r="M152" s="100"/>
    </row>
    <row r="153" spans="13:13">
      <c r="M153" s="100"/>
    </row>
    <row r="154" spans="13:13">
      <c r="M154" s="100"/>
    </row>
  </sheetData>
  <mergeCells count="1">
    <mergeCell ref="A1:AD1"/>
  </mergeCells>
  <conditionalFormatting sqref="Q131 W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4"/>
  <sheetViews>
    <sheetView zoomScale="85" zoomScaleNormal="85" workbookViewId="0">
      <selection activeCell="D23" sqref="D23"/>
    </sheetView>
  </sheetViews>
  <sheetFormatPr defaultRowHeight="15"/>
  <cols>
    <col min="1" max="1" width="9.85546875" bestFit="1" customWidth="1"/>
    <col min="2" max="3" width="10.85546875" bestFit="1" customWidth="1"/>
    <col min="4" max="4" width="11.5703125" customWidth="1"/>
    <col min="5" max="6" width="11.5703125" style="1" customWidth="1"/>
    <col min="7" max="7" width="11.5703125" customWidth="1"/>
    <col min="8" max="9" width="11.5703125" style="1" customWidth="1"/>
    <col min="10" max="10" width="12.28515625" customWidth="1"/>
    <col min="11" max="11" width="12.28515625" style="1" customWidth="1"/>
    <col min="12" max="13" width="12.28515625" customWidth="1"/>
    <col min="14" max="14" width="12.28515625" style="1" customWidth="1"/>
    <col min="15" max="15" width="14" customWidth="1"/>
    <col min="16" max="16" width="9.140625" customWidth="1"/>
    <col min="17" max="17" width="14.28515625" bestFit="1" customWidth="1"/>
  </cols>
  <sheetData>
    <row r="1" spans="1:17" s="1" customFormat="1">
      <c r="D1" s="83" t="s">
        <v>181</v>
      </c>
      <c r="E1" s="83" t="s">
        <v>182</v>
      </c>
      <c r="F1" s="83" t="s">
        <v>154</v>
      </c>
      <c r="G1" s="83" t="s">
        <v>153</v>
      </c>
      <c r="H1" s="83" t="s">
        <v>204</v>
      </c>
      <c r="I1" s="83" t="s">
        <v>174</v>
      </c>
      <c r="J1" s="83" t="s">
        <v>177</v>
      </c>
      <c r="K1" s="83" t="s">
        <v>230</v>
      </c>
      <c r="L1" s="83" t="s">
        <v>172</v>
      </c>
      <c r="M1" s="83" t="s">
        <v>170</v>
      </c>
      <c r="N1" s="83" t="s">
        <v>229</v>
      </c>
      <c r="O1" s="83" t="s">
        <v>169</v>
      </c>
    </row>
    <row r="2" spans="1:17" s="1" customFormat="1">
      <c r="B2" s="1" t="s">
        <v>108</v>
      </c>
      <c r="C2" s="1" t="s">
        <v>228</v>
      </c>
    </row>
    <row r="3" spans="1:17">
      <c r="A3">
        <v>400</v>
      </c>
      <c r="B3" s="1" t="s">
        <v>183</v>
      </c>
      <c r="C3" s="1" t="s">
        <v>228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7">
      <c r="A4">
        <v>401</v>
      </c>
      <c r="B4" s="1" t="s">
        <v>184</v>
      </c>
      <c r="D4" s="21">
        <v>60000</v>
      </c>
      <c r="E4" s="21">
        <v>60000</v>
      </c>
      <c r="F4" s="21">
        <v>60000</v>
      </c>
      <c r="G4" s="21">
        <v>60000</v>
      </c>
      <c r="H4" s="21">
        <v>60000</v>
      </c>
      <c r="I4" s="21">
        <v>60000</v>
      </c>
      <c r="J4" s="21">
        <v>60000</v>
      </c>
      <c r="K4" s="21">
        <v>60000</v>
      </c>
      <c r="L4" s="21">
        <v>60000</v>
      </c>
      <c r="M4" s="21">
        <v>60000</v>
      </c>
      <c r="N4" s="21">
        <v>60000</v>
      </c>
      <c r="O4" s="21">
        <v>60000</v>
      </c>
      <c r="P4" s="21">
        <v>12</v>
      </c>
      <c r="Q4" s="299">
        <f>SUM(D4:O4)</f>
        <v>720000</v>
      </c>
    </row>
    <row r="5" spans="1:17">
      <c r="A5">
        <v>402</v>
      </c>
      <c r="B5" s="1" t="s">
        <v>185</v>
      </c>
      <c r="D5" s="21">
        <v>60000</v>
      </c>
      <c r="E5" s="21">
        <v>60000</v>
      </c>
      <c r="F5" s="21">
        <v>60000</v>
      </c>
      <c r="G5" s="21">
        <v>60000</v>
      </c>
      <c r="H5" s="21">
        <v>60000</v>
      </c>
      <c r="I5" s="21">
        <v>60000</v>
      </c>
      <c r="J5" s="21">
        <v>60000</v>
      </c>
      <c r="K5" s="21">
        <v>60000</v>
      </c>
      <c r="L5" s="21">
        <v>60000</v>
      </c>
      <c r="M5" s="21">
        <v>60000</v>
      </c>
      <c r="N5" s="21">
        <v>60000</v>
      </c>
      <c r="O5" s="21">
        <v>60000</v>
      </c>
      <c r="P5" s="21">
        <v>12</v>
      </c>
      <c r="Q5" s="299">
        <f t="shared" ref="Q5:Q22" si="0">SUM(D5:O5)</f>
        <v>720000</v>
      </c>
    </row>
    <row r="6" spans="1:17">
      <c r="A6">
        <v>403</v>
      </c>
      <c r="B6" s="1" t="s">
        <v>186</v>
      </c>
      <c r="D6" s="21">
        <v>60000</v>
      </c>
      <c r="E6" s="21">
        <v>60000</v>
      </c>
      <c r="F6" s="21">
        <v>60000</v>
      </c>
      <c r="G6" s="21">
        <v>60000</v>
      </c>
      <c r="H6" s="21">
        <v>60000</v>
      </c>
      <c r="I6" s="21">
        <v>60000</v>
      </c>
      <c r="J6" s="21">
        <v>60000</v>
      </c>
      <c r="K6" s="21">
        <v>60000</v>
      </c>
      <c r="L6" s="21">
        <v>60000</v>
      </c>
      <c r="M6" s="21">
        <v>60000</v>
      </c>
      <c r="N6" s="21">
        <v>60000</v>
      </c>
      <c r="O6" s="21">
        <v>60000</v>
      </c>
      <c r="P6" s="21">
        <v>12</v>
      </c>
      <c r="Q6" s="299">
        <f t="shared" si="0"/>
        <v>720000</v>
      </c>
    </row>
    <row r="7" spans="1:17" s="1" customFormat="1">
      <c r="A7" s="1">
        <v>404</v>
      </c>
      <c r="B7" s="1" t="s">
        <v>187</v>
      </c>
      <c r="C7" s="1" t="s">
        <v>228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44">
        <f t="shared" si="0"/>
        <v>0</v>
      </c>
    </row>
    <row r="8" spans="1:17">
      <c r="A8">
        <v>405</v>
      </c>
      <c r="B8" s="1" t="s">
        <v>188</v>
      </c>
      <c r="D8" s="21">
        <v>60000</v>
      </c>
      <c r="E8" s="21">
        <v>60000</v>
      </c>
      <c r="F8" s="21">
        <v>60000</v>
      </c>
      <c r="G8" s="21">
        <v>60000</v>
      </c>
      <c r="H8" s="21">
        <v>60000</v>
      </c>
      <c r="I8" s="21">
        <v>60000</v>
      </c>
      <c r="J8" s="21">
        <v>60000</v>
      </c>
      <c r="K8" s="21">
        <v>60000</v>
      </c>
      <c r="L8" s="21">
        <v>60000</v>
      </c>
      <c r="M8" s="21">
        <v>60000</v>
      </c>
      <c r="N8" s="21">
        <v>60000</v>
      </c>
      <c r="O8" s="21">
        <v>60000</v>
      </c>
      <c r="P8" s="21">
        <v>12</v>
      </c>
      <c r="Q8" s="299">
        <f t="shared" si="0"/>
        <v>720000</v>
      </c>
    </row>
    <row r="9" spans="1:17" s="1" customFormat="1">
      <c r="A9" s="1">
        <v>406</v>
      </c>
      <c r="B9" s="1" t="s">
        <v>189</v>
      </c>
      <c r="D9" s="21">
        <v>60000</v>
      </c>
      <c r="E9" s="21">
        <v>60000</v>
      </c>
      <c r="F9" s="21">
        <v>60000</v>
      </c>
      <c r="G9" s="21">
        <v>60000</v>
      </c>
      <c r="H9" s="21">
        <v>60000</v>
      </c>
      <c r="I9" s="21">
        <v>60000</v>
      </c>
      <c r="J9" s="21">
        <v>60000</v>
      </c>
      <c r="K9" s="21">
        <v>60000</v>
      </c>
      <c r="L9" s="21">
        <v>60000</v>
      </c>
      <c r="M9" s="21">
        <v>60000</v>
      </c>
      <c r="N9" s="21">
        <v>60000</v>
      </c>
      <c r="O9" s="21">
        <v>60000</v>
      </c>
      <c r="P9" s="21">
        <v>12</v>
      </c>
      <c r="Q9" s="299">
        <f t="shared" si="0"/>
        <v>720000</v>
      </c>
    </row>
    <row r="10" spans="1:17">
      <c r="A10">
        <v>407</v>
      </c>
      <c r="B10" s="1" t="s">
        <v>190</v>
      </c>
      <c r="D10" s="298">
        <v>60000</v>
      </c>
      <c r="E10" s="21">
        <v>60000</v>
      </c>
      <c r="F10" s="21">
        <v>60000</v>
      </c>
      <c r="G10" s="21">
        <v>60000</v>
      </c>
      <c r="H10" s="21">
        <v>60000</v>
      </c>
      <c r="I10" s="21">
        <v>60000</v>
      </c>
      <c r="J10" s="21">
        <v>60000</v>
      </c>
      <c r="K10" s="21">
        <v>60000</v>
      </c>
      <c r="L10" s="21">
        <v>60000</v>
      </c>
      <c r="M10" s="21">
        <v>60000</v>
      </c>
      <c r="N10" s="21">
        <v>60000</v>
      </c>
      <c r="O10" s="21">
        <v>60000</v>
      </c>
      <c r="P10" s="21">
        <v>12</v>
      </c>
      <c r="Q10" s="44">
        <f t="shared" si="0"/>
        <v>720000</v>
      </c>
    </row>
    <row r="11" spans="1:17" s="1" customFormat="1">
      <c r="A11" s="1">
        <v>408</v>
      </c>
      <c r="B11" s="1" t="s">
        <v>155</v>
      </c>
      <c r="C11" s="1" t="s">
        <v>228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44">
        <f t="shared" si="0"/>
        <v>0</v>
      </c>
    </row>
    <row r="12" spans="1:17">
      <c r="A12">
        <v>409</v>
      </c>
      <c r="B12" s="1" t="s">
        <v>191</v>
      </c>
      <c r="D12" s="21">
        <v>60000</v>
      </c>
      <c r="E12" s="21">
        <v>60000</v>
      </c>
      <c r="F12" s="21">
        <v>60000</v>
      </c>
      <c r="G12" s="21">
        <v>60000</v>
      </c>
      <c r="H12" s="21">
        <v>60000</v>
      </c>
      <c r="I12" s="21">
        <v>60000</v>
      </c>
      <c r="J12" s="21">
        <v>60000</v>
      </c>
      <c r="K12" s="21">
        <v>60000</v>
      </c>
      <c r="L12" s="21">
        <v>60000</v>
      </c>
      <c r="M12" s="21">
        <v>60000</v>
      </c>
      <c r="N12" s="21">
        <v>60000</v>
      </c>
      <c r="O12" s="21">
        <v>60000</v>
      </c>
      <c r="P12" s="21">
        <v>12</v>
      </c>
      <c r="Q12" s="299">
        <f t="shared" si="0"/>
        <v>720000</v>
      </c>
    </row>
    <row r="13" spans="1:17">
      <c r="A13">
        <v>410</v>
      </c>
      <c r="B13" s="1" t="s">
        <v>175</v>
      </c>
      <c r="C13" s="1"/>
      <c r="D13" s="21">
        <v>60000</v>
      </c>
      <c r="E13" s="21">
        <v>60000</v>
      </c>
      <c r="F13" s="21">
        <v>60000</v>
      </c>
      <c r="G13" s="21">
        <v>60000</v>
      </c>
      <c r="H13" s="21">
        <v>60000</v>
      </c>
      <c r="I13" s="21">
        <v>60000</v>
      </c>
      <c r="J13" s="21">
        <v>60000</v>
      </c>
      <c r="K13" s="21">
        <v>60000</v>
      </c>
      <c r="L13" s="21">
        <v>60000</v>
      </c>
      <c r="M13" s="21">
        <v>60000</v>
      </c>
      <c r="N13" s="21">
        <v>60000</v>
      </c>
      <c r="O13" s="21">
        <v>60000</v>
      </c>
      <c r="P13" s="21">
        <v>12</v>
      </c>
      <c r="Q13" s="299">
        <f t="shared" si="0"/>
        <v>720000</v>
      </c>
    </row>
    <row r="14" spans="1:17" s="1" customFormat="1">
      <c r="A14" s="1">
        <v>411</v>
      </c>
      <c r="B14" s="1" t="s">
        <v>176</v>
      </c>
      <c r="C14" s="1" t="s">
        <v>228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44">
        <f t="shared" si="0"/>
        <v>0</v>
      </c>
    </row>
    <row r="15" spans="1:17" s="1" customFormat="1">
      <c r="A15" s="1">
        <v>412</v>
      </c>
      <c r="B15" s="293" t="s">
        <v>178</v>
      </c>
      <c r="C15" s="294" t="s">
        <v>154</v>
      </c>
      <c r="D15" s="290"/>
      <c r="E15" s="295">
        <v>60000</v>
      </c>
      <c r="F15" s="295">
        <v>60000</v>
      </c>
      <c r="G15" s="21">
        <v>60000</v>
      </c>
      <c r="H15" s="21">
        <v>60000</v>
      </c>
      <c r="I15" s="21">
        <v>60000</v>
      </c>
      <c r="J15" s="21">
        <v>60000</v>
      </c>
      <c r="K15" s="21">
        <v>60000</v>
      </c>
      <c r="L15" s="21">
        <v>60000</v>
      </c>
      <c r="M15" s="21">
        <v>60000</v>
      </c>
      <c r="N15" s="21">
        <v>60000</v>
      </c>
      <c r="O15" s="21">
        <v>60000</v>
      </c>
      <c r="P15" s="21">
        <v>10</v>
      </c>
      <c r="Q15" s="44">
        <f t="shared" si="0"/>
        <v>660000</v>
      </c>
    </row>
    <row r="16" spans="1:17">
      <c r="A16">
        <v>414</v>
      </c>
      <c r="B16" s="1" t="s">
        <v>173</v>
      </c>
      <c r="C16" s="1"/>
      <c r="D16" s="21">
        <v>60000</v>
      </c>
      <c r="E16" s="21">
        <v>60000</v>
      </c>
      <c r="F16" s="21">
        <v>60000</v>
      </c>
      <c r="G16" s="21">
        <v>60000</v>
      </c>
      <c r="H16" s="21">
        <v>60000</v>
      </c>
      <c r="I16" s="21">
        <v>60000</v>
      </c>
      <c r="J16" s="21">
        <v>60000</v>
      </c>
      <c r="K16" s="21">
        <v>60000</v>
      </c>
      <c r="L16" s="21">
        <v>60000</v>
      </c>
      <c r="M16" s="21">
        <v>60000</v>
      </c>
      <c r="N16" s="21">
        <v>60000</v>
      </c>
      <c r="O16" s="21">
        <v>60000</v>
      </c>
      <c r="P16" s="21">
        <v>12</v>
      </c>
      <c r="Q16" s="299">
        <f t="shared" si="0"/>
        <v>720000</v>
      </c>
    </row>
    <row r="17" spans="1:17">
      <c r="A17">
        <v>415</v>
      </c>
      <c r="B17" s="1" t="s">
        <v>171</v>
      </c>
      <c r="C17" s="1"/>
      <c r="D17" s="21">
        <v>60000</v>
      </c>
      <c r="E17" s="21">
        <v>60000</v>
      </c>
      <c r="F17" s="21">
        <v>60000</v>
      </c>
      <c r="G17" s="21">
        <v>60000</v>
      </c>
      <c r="H17" s="21">
        <v>60000</v>
      </c>
      <c r="I17" s="21">
        <v>60000</v>
      </c>
      <c r="J17" s="21">
        <v>60000</v>
      </c>
      <c r="K17" s="21">
        <v>60000</v>
      </c>
      <c r="L17" s="21">
        <v>60000</v>
      </c>
      <c r="M17" s="21">
        <v>60000</v>
      </c>
      <c r="N17" s="21">
        <v>60000</v>
      </c>
      <c r="O17" s="21">
        <v>60000</v>
      </c>
      <c r="P17" s="21">
        <v>12</v>
      </c>
      <c r="Q17" s="299">
        <f t="shared" si="0"/>
        <v>720000</v>
      </c>
    </row>
    <row r="18" spans="1:17" s="1" customFormat="1">
      <c r="A18" s="1">
        <v>416</v>
      </c>
      <c r="B18" s="1" t="s">
        <v>192</v>
      </c>
      <c r="D18" s="21">
        <v>60000</v>
      </c>
      <c r="E18" s="21">
        <v>60000</v>
      </c>
      <c r="F18" s="21">
        <v>60000</v>
      </c>
      <c r="G18" s="21">
        <v>60000</v>
      </c>
      <c r="H18" s="21">
        <v>60000</v>
      </c>
      <c r="I18" s="21">
        <v>60000</v>
      </c>
      <c r="J18" s="21">
        <v>60000</v>
      </c>
      <c r="K18" s="21">
        <v>60000</v>
      </c>
      <c r="L18" s="21">
        <v>60000</v>
      </c>
      <c r="M18" s="21">
        <v>60000</v>
      </c>
      <c r="N18" s="21">
        <v>60000</v>
      </c>
      <c r="O18" s="21">
        <v>60000</v>
      </c>
      <c r="P18" s="21">
        <v>12</v>
      </c>
      <c r="Q18" s="44">
        <f t="shared" si="0"/>
        <v>720000</v>
      </c>
    </row>
    <row r="19" spans="1:17" s="1" customFormat="1">
      <c r="A19" s="1">
        <v>417</v>
      </c>
      <c r="B19" s="1" t="s">
        <v>226</v>
      </c>
      <c r="D19" s="21">
        <v>60000</v>
      </c>
      <c r="E19" s="21">
        <v>60000</v>
      </c>
      <c r="F19" s="21">
        <v>60000</v>
      </c>
      <c r="G19" s="21">
        <v>60000</v>
      </c>
      <c r="H19" s="21">
        <v>60000</v>
      </c>
      <c r="I19" s="21">
        <v>60000</v>
      </c>
      <c r="J19" s="21">
        <v>60000</v>
      </c>
      <c r="K19" s="21">
        <v>60000</v>
      </c>
      <c r="L19" s="21">
        <v>60000</v>
      </c>
      <c r="M19" s="21">
        <v>60000</v>
      </c>
      <c r="N19" s="21">
        <v>60000</v>
      </c>
      <c r="O19" s="21">
        <v>60000</v>
      </c>
      <c r="P19" s="21">
        <v>12</v>
      </c>
      <c r="Q19" s="299">
        <f t="shared" si="0"/>
        <v>720000</v>
      </c>
    </row>
    <row r="20" spans="1:17" s="1" customFormat="1">
      <c r="B20" s="294" t="s">
        <v>224</v>
      </c>
      <c r="C20" s="294" t="s">
        <v>204</v>
      </c>
      <c r="D20" s="290"/>
      <c r="E20" s="290"/>
      <c r="F20" s="290"/>
      <c r="G20" s="294"/>
      <c r="H20" s="290">
        <v>60000</v>
      </c>
      <c r="I20" s="21">
        <v>60000</v>
      </c>
      <c r="J20" s="21">
        <v>60000</v>
      </c>
      <c r="K20" s="21">
        <v>60000</v>
      </c>
      <c r="L20" s="21">
        <v>60000</v>
      </c>
      <c r="M20" s="21">
        <v>60000</v>
      </c>
      <c r="N20" s="21">
        <v>60000</v>
      </c>
      <c r="O20" s="21">
        <v>60000</v>
      </c>
      <c r="P20" s="21">
        <v>8</v>
      </c>
      <c r="Q20" s="299">
        <f t="shared" si="0"/>
        <v>480000</v>
      </c>
    </row>
    <row r="21" spans="1:17" s="1" customFormat="1">
      <c r="B21" s="293" t="s">
        <v>225</v>
      </c>
      <c r="C21" s="294" t="s">
        <v>154</v>
      </c>
      <c r="D21" s="290"/>
      <c r="E21" s="290"/>
      <c r="F21" s="295">
        <v>60000</v>
      </c>
      <c r="G21" s="297">
        <v>60000</v>
      </c>
      <c r="H21" s="297">
        <v>60000</v>
      </c>
      <c r="I21" s="21">
        <v>60000</v>
      </c>
      <c r="J21" s="21">
        <v>60000</v>
      </c>
      <c r="K21" s="21">
        <v>60000</v>
      </c>
      <c r="L21" s="21">
        <v>60000</v>
      </c>
      <c r="M21" s="21">
        <v>60000</v>
      </c>
      <c r="N21" s="21">
        <v>60000</v>
      </c>
      <c r="O21" s="21">
        <v>60000</v>
      </c>
      <c r="P21" s="21">
        <v>10</v>
      </c>
      <c r="Q21" s="299">
        <f t="shared" si="0"/>
        <v>600000</v>
      </c>
    </row>
    <row r="22" spans="1:17" s="1" customFormat="1">
      <c r="B22" s="293" t="s">
        <v>227</v>
      </c>
      <c r="C22" s="296">
        <v>41640</v>
      </c>
      <c r="D22" s="295"/>
      <c r="E22" s="16"/>
      <c r="F22" s="16"/>
      <c r="G22" s="297">
        <v>60000</v>
      </c>
      <c r="H22" s="297">
        <v>60000</v>
      </c>
      <c r="I22" s="21">
        <v>60000</v>
      </c>
      <c r="J22" s="21">
        <v>60000</v>
      </c>
      <c r="K22" s="21">
        <v>60000</v>
      </c>
      <c r="L22" s="21">
        <v>60000</v>
      </c>
      <c r="M22" s="21">
        <v>60000</v>
      </c>
      <c r="N22" s="21">
        <v>60000</v>
      </c>
      <c r="O22" s="21">
        <v>60000</v>
      </c>
      <c r="P22" s="21">
        <v>9</v>
      </c>
      <c r="Q22" s="44">
        <f t="shared" si="0"/>
        <v>540000</v>
      </c>
    </row>
    <row r="23" spans="1:17">
      <c r="B23" s="56" t="s">
        <v>109</v>
      </c>
      <c r="C23" s="55"/>
      <c r="D23" s="125">
        <f>SUM(D3:D22)</f>
        <v>720000</v>
      </c>
      <c r="E23" s="125">
        <f t="shared" ref="E23:O23" si="1">SUM(E3:E22)</f>
        <v>780000</v>
      </c>
      <c r="F23" s="125">
        <f t="shared" si="1"/>
        <v>840000</v>
      </c>
      <c r="G23" s="125">
        <f t="shared" si="1"/>
        <v>900000</v>
      </c>
      <c r="H23" s="125">
        <f t="shared" si="1"/>
        <v>960000</v>
      </c>
      <c r="I23" s="125">
        <f t="shared" si="1"/>
        <v>960000</v>
      </c>
      <c r="J23" s="125">
        <f t="shared" si="1"/>
        <v>960000</v>
      </c>
      <c r="K23" s="125">
        <f>SUM(K4:K22)</f>
        <v>960000</v>
      </c>
      <c r="L23" s="125">
        <f t="shared" si="1"/>
        <v>960000</v>
      </c>
      <c r="M23" s="125">
        <f t="shared" si="1"/>
        <v>960000</v>
      </c>
      <c r="N23" s="125">
        <f t="shared" si="1"/>
        <v>960000</v>
      </c>
      <c r="O23" s="125">
        <f t="shared" si="1"/>
        <v>960000</v>
      </c>
      <c r="P23" s="125">
        <f t="shared" ref="P23" si="2">SUM(P3:P22)</f>
        <v>181</v>
      </c>
      <c r="Q23" s="126">
        <f>SUM(Q4:Q22)</f>
        <v>10920000</v>
      </c>
    </row>
    <row r="24" spans="1:17">
      <c r="J24" s="16"/>
      <c r="K24" s="16"/>
      <c r="L24" s="16"/>
      <c r="M24" s="16"/>
      <c r="N24" s="16"/>
      <c r="O24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R1" sqref="R1"/>
    </sheetView>
  </sheetViews>
  <sheetFormatPr defaultColWidth="8.85546875" defaultRowHeight="15"/>
  <cols>
    <col min="1" max="1" width="6.28515625" style="1" bestFit="1" customWidth="1"/>
    <col min="2" max="2" width="9" style="1" bestFit="1" customWidth="1"/>
    <col min="3" max="3" width="9.140625" style="1" customWidth="1"/>
    <col min="4" max="5" width="11.42578125" style="1" bestFit="1" customWidth="1"/>
    <col min="6" max="6" width="13.7109375" style="1" bestFit="1" customWidth="1"/>
    <col min="7" max="12" width="16" style="1" customWidth="1"/>
    <col min="13" max="16384" width="8.85546875" style="1"/>
  </cols>
  <sheetData>
    <row r="1" spans="1:13">
      <c r="A1" s="269" t="s">
        <v>205</v>
      </c>
      <c r="B1" s="269" t="s">
        <v>206</v>
      </c>
      <c r="C1" s="269" t="s">
        <v>207</v>
      </c>
      <c r="D1" s="269" t="s">
        <v>181</v>
      </c>
      <c r="E1" s="269" t="s">
        <v>182</v>
      </c>
      <c r="F1" s="269" t="s">
        <v>154</v>
      </c>
      <c r="G1" s="269" t="s">
        <v>153</v>
      </c>
      <c r="H1" s="269" t="s">
        <v>204</v>
      </c>
      <c r="I1" s="269" t="s">
        <v>174</v>
      </c>
      <c r="J1" s="269" t="s">
        <v>177</v>
      </c>
      <c r="K1" s="269" t="s">
        <v>208</v>
      </c>
      <c r="L1" s="269" t="s">
        <v>209</v>
      </c>
      <c r="M1" s="269"/>
    </row>
    <row r="2" spans="1:13">
      <c r="A2" s="269">
        <v>1</v>
      </c>
      <c r="B2" s="269" t="s">
        <v>183</v>
      </c>
      <c r="C2" s="269">
        <v>400</v>
      </c>
      <c r="D2" s="269">
        <v>60000</v>
      </c>
      <c r="E2" s="269"/>
      <c r="F2" s="269"/>
      <c r="G2" s="269"/>
      <c r="H2" s="269"/>
      <c r="I2" s="269"/>
      <c r="J2" s="269"/>
      <c r="K2" s="269"/>
      <c r="L2" s="269"/>
      <c r="M2" s="269">
        <v>12</v>
      </c>
    </row>
    <row r="3" spans="1:13">
      <c r="A3" s="269">
        <v>2</v>
      </c>
      <c r="B3" s="269" t="s">
        <v>184</v>
      </c>
      <c r="C3" s="269">
        <v>401</v>
      </c>
      <c r="D3" s="269">
        <v>60000</v>
      </c>
      <c r="E3" s="269"/>
      <c r="F3" s="269"/>
      <c r="G3" s="269"/>
      <c r="H3" s="269"/>
      <c r="I3" s="269"/>
      <c r="J3" s="269"/>
      <c r="K3" s="269"/>
      <c r="L3" s="269"/>
      <c r="M3" s="269">
        <v>8</v>
      </c>
    </row>
    <row r="4" spans="1:13">
      <c r="A4" s="269">
        <v>3</v>
      </c>
      <c r="B4" s="269" t="s">
        <v>185</v>
      </c>
      <c r="C4" s="269">
        <v>402</v>
      </c>
      <c r="D4" s="269">
        <v>60000</v>
      </c>
      <c r="E4" s="269"/>
      <c r="F4" s="269"/>
      <c r="G4" s="269"/>
      <c r="H4" s="269"/>
      <c r="I4" s="269"/>
      <c r="J4" s="269"/>
      <c r="K4" s="269"/>
      <c r="L4" s="269"/>
      <c r="M4" s="269">
        <v>12</v>
      </c>
    </row>
    <row r="5" spans="1:13">
      <c r="A5" s="269">
        <v>4</v>
      </c>
      <c r="B5" s="269" t="s">
        <v>186</v>
      </c>
      <c r="C5" s="269">
        <v>403</v>
      </c>
      <c r="D5" s="269">
        <v>60000</v>
      </c>
      <c r="E5" s="269"/>
      <c r="F5" s="269"/>
      <c r="G5" s="269"/>
      <c r="H5" s="269"/>
      <c r="I5" s="269"/>
      <c r="J5" s="269"/>
      <c r="K5" s="269"/>
      <c r="L5" s="269"/>
      <c r="M5" s="269">
        <v>12</v>
      </c>
    </row>
    <row r="6" spans="1:13">
      <c r="A6" s="269">
        <v>5</v>
      </c>
      <c r="B6" s="269" t="s">
        <v>187</v>
      </c>
      <c r="C6" s="269">
        <v>404</v>
      </c>
      <c r="D6" s="269"/>
      <c r="E6" s="269"/>
      <c r="F6" s="269"/>
      <c r="G6" s="269"/>
      <c r="H6" s="269"/>
      <c r="I6" s="269"/>
      <c r="J6" s="269"/>
      <c r="K6" s="269"/>
      <c r="L6" s="269"/>
      <c r="M6" s="269">
        <v>12</v>
      </c>
    </row>
    <row r="7" spans="1:13">
      <c r="A7" s="269">
        <v>6</v>
      </c>
      <c r="B7" s="269" t="s">
        <v>188</v>
      </c>
      <c r="C7" s="269">
        <v>405</v>
      </c>
      <c r="D7" s="269">
        <v>60000</v>
      </c>
      <c r="E7" s="269"/>
      <c r="F7" s="269"/>
      <c r="G7" s="269"/>
      <c r="H7" s="269"/>
      <c r="I7" s="269"/>
      <c r="J7" s="269"/>
      <c r="K7" s="269"/>
      <c r="L7" s="269"/>
      <c r="M7" s="269">
        <v>12</v>
      </c>
    </row>
    <row r="8" spans="1:13">
      <c r="A8" s="269">
        <v>7</v>
      </c>
      <c r="B8" s="269" t="s">
        <v>189</v>
      </c>
      <c r="C8" s="269">
        <v>406</v>
      </c>
      <c r="D8" s="269">
        <v>60000</v>
      </c>
      <c r="E8" s="269"/>
      <c r="F8" s="269"/>
      <c r="G8" s="269"/>
      <c r="H8" s="269"/>
      <c r="I8" s="269"/>
      <c r="J8" s="269"/>
      <c r="K8" s="269"/>
      <c r="L8" s="269"/>
      <c r="M8" s="269">
        <v>12</v>
      </c>
    </row>
    <row r="9" spans="1:13">
      <c r="A9" s="269">
        <v>8</v>
      </c>
      <c r="B9" s="269" t="s">
        <v>190</v>
      </c>
      <c r="C9" s="269">
        <v>407</v>
      </c>
      <c r="D9" s="269">
        <v>60000</v>
      </c>
      <c r="E9" s="269"/>
      <c r="F9" s="269"/>
      <c r="G9" s="269"/>
      <c r="H9" s="269"/>
      <c r="I9" s="269"/>
      <c r="J9" s="269"/>
      <c r="K9" s="269"/>
      <c r="L9" s="269"/>
      <c r="M9" s="269">
        <v>12</v>
      </c>
    </row>
    <row r="10" spans="1:13">
      <c r="A10" s="269"/>
      <c r="B10" s="269" t="s">
        <v>155</v>
      </c>
      <c r="C10" s="269">
        <v>408</v>
      </c>
      <c r="D10" s="269"/>
      <c r="E10" s="269"/>
      <c r="F10" s="269"/>
      <c r="G10" s="269"/>
      <c r="H10" s="269"/>
      <c r="I10" s="269"/>
      <c r="J10" s="269"/>
      <c r="K10" s="269"/>
      <c r="L10" s="269"/>
      <c r="M10" s="269"/>
    </row>
    <row r="11" spans="1:13">
      <c r="A11" s="269">
        <v>9</v>
      </c>
      <c r="B11" s="269" t="s">
        <v>191</v>
      </c>
      <c r="C11" s="269">
        <v>409</v>
      </c>
      <c r="D11" s="269">
        <v>60000</v>
      </c>
      <c r="E11" s="269"/>
      <c r="F11" s="269"/>
      <c r="G11" s="269"/>
      <c r="H11" s="269"/>
      <c r="I11" s="269"/>
      <c r="J11" s="269"/>
      <c r="K11" s="269"/>
      <c r="L11" s="269"/>
      <c r="M11" s="269">
        <v>12</v>
      </c>
    </row>
    <row r="12" spans="1:13">
      <c r="A12" s="269">
        <v>10</v>
      </c>
      <c r="B12" s="269" t="s">
        <v>175</v>
      </c>
      <c r="C12" s="269">
        <v>410</v>
      </c>
      <c r="D12" s="269">
        <v>60000</v>
      </c>
      <c r="E12" s="269"/>
      <c r="F12" s="269"/>
      <c r="G12" s="269"/>
      <c r="H12" s="269"/>
      <c r="I12" s="269"/>
      <c r="J12" s="269"/>
      <c r="K12" s="269"/>
      <c r="L12" s="269"/>
      <c r="M12" s="269">
        <v>12</v>
      </c>
    </row>
    <row r="13" spans="1:13">
      <c r="A13" s="269">
        <v>11</v>
      </c>
      <c r="B13" s="269" t="s">
        <v>176</v>
      </c>
      <c r="C13" s="269">
        <v>411</v>
      </c>
      <c r="D13" s="269">
        <v>60000</v>
      </c>
      <c r="E13" s="269"/>
      <c r="F13" s="269"/>
      <c r="G13" s="269"/>
      <c r="H13" s="269"/>
      <c r="I13" s="269"/>
      <c r="J13" s="269"/>
      <c r="K13" s="269"/>
      <c r="L13" s="269"/>
      <c r="M13" s="269">
        <v>12</v>
      </c>
    </row>
    <row r="14" spans="1:13">
      <c r="A14" s="269">
        <v>12</v>
      </c>
      <c r="B14" s="269" t="s">
        <v>178</v>
      </c>
      <c r="C14" s="269">
        <v>412</v>
      </c>
      <c r="D14" s="269"/>
      <c r="E14" s="269"/>
      <c r="F14" s="269"/>
      <c r="G14" s="269"/>
      <c r="H14" s="269"/>
      <c r="I14" s="269">
        <v>60000</v>
      </c>
      <c r="J14" s="269"/>
      <c r="K14" s="269"/>
      <c r="L14" s="269"/>
      <c r="M14" s="269">
        <v>7</v>
      </c>
    </row>
    <row r="15" spans="1:13">
      <c r="A15" s="269">
        <v>13</v>
      </c>
      <c r="B15" s="269" t="s">
        <v>173</v>
      </c>
      <c r="C15" s="269">
        <v>414</v>
      </c>
      <c r="D15" s="269">
        <v>60000</v>
      </c>
      <c r="E15" s="269"/>
      <c r="F15" s="269"/>
      <c r="G15" s="269"/>
      <c r="H15" s="269"/>
      <c r="I15" s="269"/>
      <c r="J15" s="269"/>
      <c r="K15" s="269"/>
      <c r="L15" s="269"/>
      <c r="M15" s="269">
        <v>12</v>
      </c>
    </row>
    <row r="16" spans="1:13">
      <c r="A16" s="269">
        <v>14</v>
      </c>
      <c r="B16" s="269" t="s">
        <v>171</v>
      </c>
      <c r="C16" s="269">
        <v>415</v>
      </c>
      <c r="D16" s="269">
        <v>60000</v>
      </c>
      <c r="E16" s="269"/>
      <c r="F16" s="269"/>
      <c r="G16" s="269"/>
      <c r="H16" s="269"/>
      <c r="I16" s="269"/>
      <c r="J16" s="269"/>
      <c r="K16" s="269"/>
      <c r="L16" s="269"/>
      <c r="M16" s="269">
        <v>12</v>
      </c>
    </row>
    <row r="17" spans="1:13">
      <c r="A17" s="269">
        <v>15</v>
      </c>
      <c r="B17" s="269" t="s">
        <v>192</v>
      </c>
      <c r="C17" s="269">
        <v>416</v>
      </c>
      <c r="D17" s="269">
        <v>60000</v>
      </c>
      <c r="E17" s="269"/>
      <c r="F17" s="269"/>
      <c r="G17" s="269"/>
      <c r="H17" s="269"/>
      <c r="I17" s="269"/>
      <c r="J17" s="269"/>
      <c r="K17" s="269"/>
      <c r="L17" s="269"/>
      <c r="M17" s="269">
        <v>12</v>
      </c>
    </row>
    <row r="18" spans="1:13">
      <c r="A18" s="269">
        <v>16</v>
      </c>
      <c r="B18" s="289" t="s">
        <v>193</v>
      </c>
      <c r="C18" s="269" t="s">
        <v>193</v>
      </c>
      <c r="D18" s="269"/>
      <c r="E18" s="269"/>
      <c r="F18" s="269"/>
      <c r="G18" s="269"/>
      <c r="H18" s="269"/>
      <c r="I18" s="289">
        <v>60000</v>
      </c>
      <c r="J18" s="269"/>
      <c r="K18" s="269"/>
      <c r="L18" s="269"/>
      <c r="M18" s="269">
        <v>7</v>
      </c>
    </row>
    <row r="19" spans="1:13">
      <c r="A19" s="269">
        <v>17</v>
      </c>
      <c r="B19" s="289" t="s">
        <v>194</v>
      </c>
      <c r="C19" s="269" t="s">
        <v>195</v>
      </c>
      <c r="D19" s="269"/>
      <c r="E19" s="269"/>
      <c r="F19" s="269"/>
      <c r="G19" s="269"/>
      <c r="H19" s="269"/>
      <c r="I19" s="289">
        <v>60000</v>
      </c>
      <c r="J19" s="269"/>
      <c r="K19" s="269"/>
      <c r="L19" s="269"/>
      <c r="M19" s="269">
        <v>9</v>
      </c>
    </row>
    <row r="20" spans="1:13">
      <c r="A20" s="269">
        <v>18</v>
      </c>
      <c r="B20" s="289" t="s">
        <v>196</v>
      </c>
      <c r="C20" s="269" t="s">
        <v>196</v>
      </c>
      <c r="D20" s="269"/>
      <c r="E20" s="269"/>
      <c r="F20" s="288">
        <v>60000</v>
      </c>
      <c r="G20" s="269">
        <v>60000</v>
      </c>
      <c r="H20" s="269"/>
      <c r="I20" s="269"/>
      <c r="J20" s="269"/>
      <c r="K20" s="269"/>
      <c r="L20" s="269"/>
      <c r="M20" s="269">
        <v>9</v>
      </c>
    </row>
    <row r="21" spans="1:13">
      <c r="A21" s="269">
        <v>19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</row>
    <row r="22" spans="1:13">
      <c r="A22" s="269"/>
      <c r="B22" s="269"/>
      <c r="C22" s="269"/>
      <c r="D22" s="270">
        <f>SUM(D2:D21)</f>
        <v>780000</v>
      </c>
      <c r="E22" s="270">
        <f>SUM(E2:E21)</f>
        <v>0</v>
      </c>
      <c r="F22" s="270">
        <f>SUM(F2:F21)</f>
        <v>60000</v>
      </c>
      <c r="G22" s="269">
        <f>SUM(G19:G21)</f>
        <v>60000</v>
      </c>
      <c r="H22" s="269"/>
      <c r="I22" s="269">
        <f>SUM(I14:I21)</f>
        <v>180000</v>
      </c>
      <c r="J22" s="269"/>
      <c r="K22" s="269"/>
      <c r="L22" s="269"/>
      <c r="M22" s="269">
        <f>SUM(M2:M21)</f>
        <v>196</v>
      </c>
    </row>
    <row r="23" spans="1:13">
      <c r="A23" s="269"/>
      <c r="B23" s="269"/>
      <c r="C23" s="269"/>
      <c r="D23" s="269"/>
      <c r="E23" s="271"/>
      <c r="F23" s="271">
        <f>F22+E23</f>
        <v>60000</v>
      </c>
      <c r="G23" s="269"/>
      <c r="H23" s="269"/>
      <c r="I23" s="269"/>
      <c r="J23" s="269"/>
      <c r="K23" s="269"/>
      <c r="L23" s="269"/>
      <c r="M23" s="269"/>
    </row>
    <row r="24" spans="1:13">
      <c r="A24" s="269"/>
      <c r="B24" s="269"/>
      <c r="C24" s="269"/>
      <c r="D24" s="271">
        <f>D22</f>
        <v>780000</v>
      </c>
      <c r="E24" s="271">
        <f>E23</f>
        <v>0</v>
      </c>
      <c r="F24" s="271">
        <f>F23*10</f>
        <v>600000</v>
      </c>
      <c r="G24" s="271">
        <f>SUM(D24:F24)+G22</f>
        <v>1440000</v>
      </c>
      <c r="H24" s="271"/>
      <c r="I24" s="271">
        <f>D24+G22+I22</f>
        <v>1020000</v>
      </c>
      <c r="J24" s="271"/>
      <c r="K24" s="271"/>
      <c r="L24" s="271">
        <f>I24-I14</f>
        <v>960000</v>
      </c>
      <c r="M24" s="2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1" sqref="R1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6"/>
  <sheetViews>
    <sheetView topLeftCell="AJ1" workbookViewId="0">
      <selection activeCell="AT20" sqref="AT20"/>
    </sheetView>
  </sheetViews>
  <sheetFormatPr defaultRowHeight="15"/>
  <cols>
    <col min="1" max="1" width="0" hidden="1" customWidth="1"/>
    <col min="2" max="2" width="32.85546875" hidden="1" customWidth="1"/>
    <col min="3" max="3" width="13.28515625" hidden="1" customWidth="1"/>
    <col min="4" max="4" width="1.28515625" hidden="1" customWidth="1"/>
    <col min="5" max="5" width="13.28515625" hidden="1" customWidth="1"/>
    <col min="6" max="6" width="1.140625" hidden="1" customWidth="1"/>
    <col min="7" max="7" width="13.28515625" hidden="1" customWidth="1"/>
    <col min="8" max="8" width="0.5703125" hidden="1" customWidth="1"/>
    <col min="9" max="9" width="13.28515625" hidden="1" customWidth="1"/>
    <col min="10" max="10" width="1.28515625" hidden="1" customWidth="1"/>
    <col min="11" max="11" width="13.28515625" hidden="1" customWidth="1"/>
    <col min="12" max="12" width="0.28515625" hidden="1" customWidth="1"/>
    <col min="13" max="13" width="13.28515625" hidden="1" customWidth="1"/>
    <col min="14" max="14" width="0.85546875" hidden="1" customWidth="1"/>
    <col min="15" max="15" width="13.28515625" hidden="1" customWidth="1"/>
    <col min="16" max="16" width="0.7109375" hidden="1" customWidth="1"/>
    <col min="17" max="17" width="13.28515625" hidden="1" customWidth="1"/>
    <col min="18" max="18" width="0.7109375" hidden="1" customWidth="1"/>
    <col min="19" max="19" width="13.28515625" hidden="1" customWidth="1"/>
    <col min="20" max="20" width="0.85546875" hidden="1" customWidth="1"/>
    <col min="21" max="21" width="11.5703125" hidden="1" customWidth="1"/>
    <col min="22" max="22" width="1.5703125" hidden="1" customWidth="1"/>
    <col min="23" max="23" width="13.28515625" hidden="1" customWidth="1"/>
    <col min="24" max="24" width="1.28515625" hidden="1" customWidth="1"/>
    <col min="25" max="25" width="13.28515625" hidden="1" customWidth="1"/>
    <col min="26" max="26" width="0.5703125" hidden="1" customWidth="1"/>
    <col min="27" max="27" width="14.28515625" hidden="1" customWidth="1"/>
    <col min="28" max="35" width="0" hidden="1" customWidth="1"/>
  </cols>
  <sheetData>
    <row r="1" spans="1:28" s="1" customFormat="1">
      <c r="B1" s="1" t="s">
        <v>108</v>
      </c>
      <c r="C1" s="330" t="s">
        <v>64</v>
      </c>
      <c r="D1" s="332"/>
      <c r="E1" s="333" t="s">
        <v>65</v>
      </c>
      <c r="F1" s="333"/>
      <c r="G1" s="330" t="s">
        <v>81</v>
      </c>
      <c r="H1" s="332"/>
      <c r="I1" s="330" t="s">
        <v>82</v>
      </c>
      <c r="J1" s="332"/>
      <c r="K1" s="330" t="s">
        <v>83</v>
      </c>
      <c r="L1" s="332"/>
      <c r="M1" s="330" t="s">
        <v>84</v>
      </c>
      <c r="N1" s="331"/>
      <c r="O1" s="330" t="s">
        <v>85</v>
      </c>
      <c r="P1" s="332"/>
      <c r="Q1" s="330" t="s">
        <v>86</v>
      </c>
      <c r="R1" s="332"/>
      <c r="S1" s="333" t="s">
        <v>87</v>
      </c>
      <c r="T1" s="333"/>
      <c r="U1" s="330" t="s">
        <v>112</v>
      </c>
      <c r="V1" s="332"/>
      <c r="W1" s="330" t="s">
        <v>113</v>
      </c>
      <c r="X1" s="332"/>
      <c r="Y1" s="333" t="s">
        <v>114</v>
      </c>
      <c r="Z1" s="333"/>
      <c r="AA1" s="334" t="s">
        <v>109</v>
      </c>
      <c r="AB1" s="334"/>
    </row>
    <row r="2" spans="1:28" s="1" customFormat="1" ht="15.75" thickBot="1">
      <c r="A2" s="25">
        <v>5199</v>
      </c>
      <c r="B2" s="25" t="s">
        <v>71</v>
      </c>
      <c r="C2" s="44">
        <f>BTC!C16</f>
        <v>0</v>
      </c>
      <c r="E2" s="44">
        <f>BTC!E16</f>
        <v>0</v>
      </c>
      <c r="G2" s="44">
        <f>BTC!G16</f>
        <v>0</v>
      </c>
      <c r="I2" s="44">
        <f>BTC!I16</f>
        <v>0</v>
      </c>
      <c r="K2" s="44">
        <f>BTC!K16</f>
        <v>0</v>
      </c>
      <c r="M2" s="44">
        <f>BTC!M16</f>
        <v>0</v>
      </c>
      <c r="O2" s="44">
        <f>BTC!O16</f>
        <v>0</v>
      </c>
      <c r="Q2" s="44">
        <f>BTC!Q16</f>
        <v>0</v>
      </c>
      <c r="S2" s="44">
        <f>BTC!S16</f>
        <v>0</v>
      </c>
      <c r="U2" s="44">
        <f>BTC!U16</f>
        <v>0</v>
      </c>
      <c r="W2" s="44">
        <f>BTC!W16</f>
        <v>0</v>
      </c>
      <c r="Y2" s="44">
        <f>BTC!Y16</f>
        <v>0</v>
      </c>
      <c r="AA2" s="44">
        <f>C2+E2+G2+I2+K2+M2+O2+Q2+S2+U2+W2+Y2</f>
        <v>0</v>
      </c>
    </row>
    <row r="3" spans="1:28" s="1" customFormat="1" ht="15.75" thickTop="1">
      <c r="A3" s="323">
        <v>5999</v>
      </c>
      <c r="B3" s="324" t="s">
        <v>100</v>
      </c>
      <c r="C3" s="44">
        <f>BTC!C36</f>
        <v>0</v>
      </c>
      <c r="E3" s="44">
        <f>BTC!E36</f>
        <v>0</v>
      </c>
      <c r="G3" s="44">
        <f>BTC!G36</f>
        <v>0</v>
      </c>
      <c r="H3" s="124"/>
      <c r="I3" s="44">
        <f>BTC!I36</f>
        <v>0</v>
      </c>
      <c r="J3" s="124"/>
      <c r="K3" s="44">
        <f>BTC!K36</f>
        <v>0</v>
      </c>
      <c r="M3" s="44">
        <f>BTC!M36</f>
        <v>0</v>
      </c>
      <c r="O3" s="44">
        <f>BTC!O36</f>
        <v>0</v>
      </c>
      <c r="Q3" s="44">
        <f>BTC!Q36</f>
        <v>0</v>
      </c>
      <c r="S3" s="44">
        <f>BTC!S36</f>
        <v>0</v>
      </c>
      <c r="U3" s="44">
        <f>BTC!U36</f>
        <v>0</v>
      </c>
      <c r="W3" s="44">
        <f>BTC!W36</f>
        <v>0</v>
      </c>
      <c r="Y3" s="44">
        <f>BTC!Y36</f>
        <v>0</v>
      </c>
      <c r="AA3" s="44">
        <f t="shared" ref="AA3:AA7" si="0">C3+E3+G3+I3+K3+M3+O3+Q3+S3+U3+W3+Y3</f>
        <v>0</v>
      </c>
    </row>
    <row r="4" spans="1:28" s="1" customFormat="1">
      <c r="A4" s="26">
        <v>6799</v>
      </c>
      <c r="B4" s="26" t="s">
        <v>117</v>
      </c>
      <c r="C4" s="44">
        <f>BTC!C145-BTC!C142+BTC!C148</f>
        <v>416510.33528013702</v>
      </c>
      <c r="E4" s="44">
        <f>BTC!E145-BTC!E142+BTC!E148</f>
        <v>416510.33528013702</v>
      </c>
      <c r="G4" s="44">
        <f>BTC!G145-BTC!G142+BTC!G148</f>
        <v>416510.33528013702</v>
      </c>
      <c r="H4" s="124"/>
      <c r="I4" s="44">
        <f>BTC!I145-BTC!I142+BTC!I148</f>
        <v>416510.33528013702</v>
      </c>
      <c r="J4" s="124"/>
      <c r="K4" s="44">
        <f>BTC!K145-BTC!K142+BTC!K148</f>
        <v>416510.33528013702</v>
      </c>
      <c r="M4" s="44">
        <f>BTC!M145-BTC!M142+BTC!M148</f>
        <v>419795.33528013702</v>
      </c>
      <c r="N4" s="44">
        <f>BTC!N145-BTC!N142</f>
        <v>134.19128631946066</v>
      </c>
      <c r="O4" s="44">
        <f>BTC!O145-BTC!O142+BTC!O148</f>
        <v>416510.33528013702</v>
      </c>
      <c r="Q4" s="44">
        <f>BTC!Q145-BTC!Q142+BTC!Q148</f>
        <v>416510.33528013702</v>
      </c>
      <c r="S4" s="44">
        <f>BTC!S145-BTC!S142+BTC!S148</f>
        <v>416510.33528013702</v>
      </c>
      <c r="U4" s="44">
        <f>BTC!U145-BTC!U142+BTC!U148</f>
        <v>416510.33528013702</v>
      </c>
      <c r="W4" s="44">
        <f>BTC!W145-BTC!W142+BTC!W148</f>
        <v>416510.33528013702</v>
      </c>
      <c r="Y4" s="44">
        <f>BTC!Y145-BTC!Y142+BTC!Y148</f>
        <v>416510.33528013702</v>
      </c>
      <c r="AA4" s="44">
        <f t="shared" si="0"/>
        <v>5001409.0233616447</v>
      </c>
    </row>
    <row r="5" spans="1:28" s="1" customFormat="1" ht="15.75" thickBot="1">
      <c r="B5" s="93" t="s">
        <v>148</v>
      </c>
      <c r="C5" s="44">
        <f>BTC!C152+BTC!C142</f>
        <v>-416510.33528013702</v>
      </c>
      <c r="E5" s="44">
        <f>BTC!E152+BTC!E142</f>
        <v>-416510.33528013702</v>
      </c>
      <c r="G5" s="44">
        <f>BTC!G152+BTC!G142</f>
        <v>-416510.33528013702</v>
      </c>
      <c r="I5" s="44">
        <f>BTC!I152+BTC!I142</f>
        <v>-416510.33528013702</v>
      </c>
      <c r="K5" s="44">
        <f>BTC!K152+BTC!K142</f>
        <v>-416510.33528013702</v>
      </c>
      <c r="M5" s="44">
        <f>BTC!M152+BTC!M142</f>
        <v>-419795.33528013702</v>
      </c>
      <c r="O5" s="44">
        <f>BTC!O152+BTC!O142</f>
        <v>-416510.33528013702</v>
      </c>
      <c r="Q5" s="44">
        <f>BTC!Q152+BTC!Q142</f>
        <v>-416510.33528013702</v>
      </c>
      <c r="S5" s="44">
        <f>BTC!S152+BTC!S142</f>
        <v>-416510.33528013702</v>
      </c>
      <c r="U5" s="44">
        <f>BTC!U152+BTC!U142</f>
        <v>-416510.33528013702</v>
      </c>
      <c r="W5" s="44">
        <f>BTC!W152+BTC!W142</f>
        <v>-416510.33528013702</v>
      </c>
      <c r="Y5" s="44">
        <f>BTC!Y152+BTC!Y142</f>
        <v>-416510.33528013702</v>
      </c>
      <c r="AA5" s="44">
        <f t="shared" si="0"/>
        <v>-5001409.0233616447</v>
      </c>
    </row>
    <row r="6" spans="1:28" s="1" customFormat="1" ht="15.75" thickTop="1">
      <c r="A6" s="26">
        <v>6798</v>
      </c>
      <c r="B6" s="26" t="s">
        <v>147</v>
      </c>
      <c r="C6" s="44">
        <f>BTC!C144-BTC!C142</f>
        <v>1400</v>
      </c>
      <c r="E6" s="44">
        <f>BTC!E144-BTC!E142</f>
        <v>1400</v>
      </c>
      <c r="G6" s="44">
        <f>BTC!G144-BTC!G142</f>
        <v>1400</v>
      </c>
      <c r="H6" s="124"/>
      <c r="I6" s="44">
        <f>BTC!I144-BTC!I142</f>
        <v>1400</v>
      </c>
      <c r="J6" s="124"/>
      <c r="K6" s="44">
        <f>BTC!K144-BTC!K142</f>
        <v>1400</v>
      </c>
      <c r="M6" s="44">
        <f>BTC!M144-BTC!M142</f>
        <v>1400</v>
      </c>
      <c r="O6" s="44">
        <f>BTC!O144-BTC!O142</f>
        <v>1400</v>
      </c>
      <c r="Q6" s="44">
        <f>BTC!Q144-BTC!Q142</f>
        <v>1400</v>
      </c>
      <c r="S6" s="44">
        <f>BTC!S144-BTC!S142</f>
        <v>1400</v>
      </c>
      <c r="U6" s="44">
        <f>BTC!U144-BTC!U142</f>
        <v>1400</v>
      </c>
      <c r="W6" s="44">
        <f>BTC!W144-BTC!W142</f>
        <v>1400</v>
      </c>
      <c r="Y6" s="44">
        <f>BTC!Y144-BTC!Y142</f>
        <v>1400</v>
      </c>
      <c r="AA6" s="44">
        <f t="shared" si="0"/>
        <v>16800</v>
      </c>
    </row>
    <row r="7" spans="1:28" s="1" customFormat="1" ht="15.75" thickBot="1">
      <c r="A7" s="4">
        <v>6299</v>
      </c>
      <c r="B7" s="4" t="s">
        <v>102</v>
      </c>
      <c r="C7" s="44">
        <f>BTC!C93</f>
        <v>297056.33528013702</v>
      </c>
      <c r="E7" s="44">
        <f>BTC!E93</f>
        <v>297056.33528013702</v>
      </c>
      <c r="G7" s="44">
        <f>BTC!G93</f>
        <v>297056.33528013702</v>
      </c>
      <c r="I7" s="44">
        <f>BTC!I93</f>
        <v>297056.33528013702</v>
      </c>
      <c r="K7" s="44">
        <f>BTC!K93</f>
        <v>297056.33528013702</v>
      </c>
      <c r="M7" s="44">
        <f>BTC!M93</f>
        <v>297056.33528013702</v>
      </c>
      <c r="O7" s="44">
        <f>BTC!O93</f>
        <v>297056.33528013702</v>
      </c>
      <c r="Q7" s="44">
        <f>BTC!Q93</f>
        <v>297056.33528013702</v>
      </c>
      <c r="S7" s="44">
        <f>BTC!S93</f>
        <v>297056.33528013702</v>
      </c>
      <c r="U7" s="44">
        <f>BTC!U93</f>
        <v>297056.33528013702</v>
      </c>
      <c r="W7" s="44">
        <f>BTC!W93</f>
        <v>297056.33528013702</v>
      </c>
      <c r="Y7" s="44">
        <f>BTC!Y93</f>
        <v>297056.33528013702</v>
      </c>
      <c r="AA7" s="44">
        <f t="shared" si="0"/>
        <v>3564676.0233616452</v>
      </c>
    </row>
    <row r="8" spans="1:28" ht="15.75" thickTop="1"/>
    <row r="9" spans="1:28" s="1" customFormat="1">
      <c r="B9" s="1">
        <v>412</v>
      </c>
      <c r="C9" s="330" t="s">
        <v>64</v>
      </c>
      <c r="D9" s="332"/>
      <c r="E9" s="333" t="s">
        <v>65</v>
      </c>
      <c r="F9" s="333"/>
      <c r="G9" s="330" t="s">
        <v>81</v>
      </c>
      <c r="H9" s="332"/>
      <c r="I9" s="330" t="s">
        <v>82</v>
      </c>
      <c r="J9" s="332"/>
      <c r="K9" s="330" t="s">
        <v>83</v>
      </c>
      <c r="L9" s="332"/>
      <c r="M9" s="330" t="s">
        <v>84</v>
      </c>
      <c r="N9" s="331"/>
      <c r="O9" s="330" t="s">
        <v>85</v>
      </c>
      <c r="P9" s="332"/>
      <c r="Q9" s="330" t="s">
        <v>86</v>
      </c>
      <c r="R9" s="332"/>
      <c r="S9" s="333" t="s">
        <v>87</v>
      </c>
      <c r="T9" s="333"/>
      <c r="U9" s="330" t="s">
        <v>112</v>
      </c>
      <c r="V9" s="332"/>
      <c r="W9" s="330" t="s">
        <v>113</v>
      </c>
      <c r="X9" s="332"/>
      <c r="Y9" s="333" t="s">
        <v>114</v>
      </c>
      <c r="Z9" s="333"/>
      <c r="AA9" s="334" t="s">
        <v>109</v>
      </c>
      <c r="AB9" s="334"/>
    </row>
    <row r="10" spans="1:28" s="1" customFormat="1" ht="15.75" thickBot="1">
      <c r="A10" s="25">
        <v>5199</v>
      </c>
      <c r="B10" s="25" t="s">
        <v>71</v>
      </c>
      <c r="C10" s="44">
        <f>'Gulf Mall'!C16</f>
        <v>0</v>
      </c>
      <c r="E10" s="44">
        <f>'Gulf Mall'!E16</f>
        <v>0</v>
      </c>
      <c r="G10" s="44">
        <f>'Gulf Mall'!G16</f>
        <v>0</v>
      </c>
      <c r="I10" s="44">
        <f>'Gulf Mall'!I16</f>
        <v>0</v>
      </c>
      <c r="K10" s="44">
        <f>'Gulf Mall'!K16</f>
        <v>0</v>
      </c>
      <c r="M10" s="44">
        <f>'Gulf Mall'!M16</f>
        <v>0</v>
      </c>
      <c r="O10" s="44">
        <f>'Gulf Mall'!O16</f>
        <v>0</v>
      </c>
      <c r="Q10" s="44">
        <f>'Gulf Mall'!Q16</f>
        <v>0</v>
      </c>
      <c r="S10" s="44">
        <f>'Gulf Mall'!S16</f>
        <v>0</v>
      </c>
      <c r="U10" s="44">
        <f>'Gulf Mall'!U16</f>
        <v>0</v>
      </c>
      <c r="W10" s="44">
        <f>'Gulf Mall'!W16</f>
        <v>0</v>
      </c>
      <c r="Y10" s="44">
        <f>'Gulf Mall'!Y16</f>
        <v>0</v>
      </c>
      <c r="AA10" s="44">
        <f>C10+E10+G10+I10+K10+M10+O10+Q10+S10+U10+W10+Y10</f>
        <v>0</v>
      </c>
    </row>
    <row r="11" spans="1:28" s="1" customFormat="1" ht="15.75" thickTop="1">
      <c r="A11" s="323">
        <v>5999</v>
      </c>
      <c r="B11" s="324" t="s">
        <v>100</v>
      </c>
      <c r="C11" s="44">
        <f>'Gulf Mall'!C36</f>
        <v>0</v>
      </c>
      <c r="E11" s="44">
        <f>'Gulf Mall'!E36</f>
        <v>0</v>
      </c>
      <c r="G11" s="44">
        <f>'Gulf Mall'!G36</f>
        <v>0</v>
      </c>
      <c r="H11" s="124"/>
      <c r="I11" s="44">
        <f>'Gulf Mall'!I36</f>
        <v>0</v>
      </c>
      <c r="J11" s="124"/>
      <c r="K11" s="44">
        <f>'Gulf Mall'!K36</f>
        <v>0</v>
      </c>
      <c r="M11" s="44">
        <f>'Gulf Mall'!M36</f>
        <v>0</v>
      </c>
      <c r="O11" s="44">
        <f>'Gulf Mall'!O36</f>
        <v>0</v>
      </c>
      <c r="Q11" s="44">
        <f>'Gulf Mall'!Q36</f>
        <v>0</v>
      </c>
      <c r="S11" s="44">
        <f>'Gulf Mall'!S36</f>
        <v>0</v>
      </c>
      <c r="U11" s="44">
        <f>'Gulf Mall'!U36</f>
        <v>0</v>
      </c>
      <c r="W11" s="44">
        <f>'Gulf Mall'!W36</f>
        <v>0</v>
      </c>
      <c r="Y11" s="44">
        <f>'Gulf Mall'!Y36</f>
        <v>0</v>
      </c>
      <c r="AA11" s="44">
        <f t="shared" ref="AA11:AA15" si="1">C11+E11+G11+I11+K11+M11+O11+Q11+S11+U11+W11+Y11</f>
        <v>0</v>
      </c>
    </row>
    <row r="12" spans="1:28" s="1" customFormat="1">
      <c r="A12" s="26">
        <v>6799</v>
      </c>
      <c r="B12" s="26" t="s">
        <v>117</v>
      </c>
      <c r="C12" s="44">
        <f>'Gulf Mall'!C145-'Gulf Mall'!C142</f>
        <v>0</v>
      </c>
      <c r="E12" s="44">
        <f>'Gulf Mall'!E145-'Gulf Mall'!E142</f>
        <v>0</v>
      </c>
      <c r="G12" s="44">
        <f>'Gulf Mall'!G145-'Gulf Mall'!G142</f>
        <v>0</v>
      </c>
      <c r="H12" s="124"/>
      <c r="I12" s="44">
        <f>'Gulf Mall'!I145-'Gulf Mall'!I142</f>
        <v>0</v>
      </c>
      <c r="J12" s="124"/>
      <c r="K12" s="44">
        <f>'Gulf Mall'!K145-'Gulf Mall'!K142</f>
        <v>0</v>
      </c>
      <c r="M12" s="44">
        <f>'Gulf Mall'!M145-'Gulf Mall'!M142</f>
        <v>0</v>
      </c>
      <c r="N12" s="83"/>
      <c r="O12" s="44">
        <f>'Gulf Mall'!O145-'Gulf Mall'!O142</f>
        <v>0</v>
      </c>
      <c r="Q12" s="44">
        <f>'Gulf Mall'!Q145-'Gulf Mall'!Q142</f>
        <v>0</v>
      </c>
      <c r="S12" s="44">
        <f>'Gulf Mall'!S145-'Gulf Mall'!S142</f>
        <v>0</v>
      </c>
      <c r="U12" s="44">
        <f>'Gulf Mall'!U145-'Gulf Mall'!U142</f>
        <v>0</v>
      </c>
      <c r="W12" s="44">
        <f>'Gulf Mall'!W145-'Gulf Mall'!W142</f>
        <v>0</v>
      </c>
      <c r="Y12" s="44">
        <f>'Gulf Mall'!Y145-'Gulf Mall'!Y142</f>
        <v>0</v>
      </c>
      <c r="AA12" s="44">
        <f t="shared" si="1"/>
        <v>0</v>
      </c>
    </row>
    <row r="13" spans="1:28" s="1" customFormat="1" ht="15.75" thickBot="1">
      <c r="B13" s="93" t="s">
        <v>148</v>
      </c>
      <c r="C13" s="44">
        <f>'Gulf Mall'!C152+'Gulf Mall'!C142</f>
        <v>0</v>
      </c>
      <c r="E13" s="44">
        <f>'Gulf Mall'!E152+'Gulf Mall'!E142</f>
        <v>0</v>
      </c>
      <c r="G13" s="44">
        <f>'Gulf Mall'!G152+'Gulf Mall'!G142</f>
        <v>0</v>
      </c>
      <c r="I13" s="44">
        <f>'Gulf Mall'!I152+'Gulf Mall'!I142</f>
        <v>0</v>
      </c>
      <c r="K13" s="44">
        <f>'Gulf Mall'!K152+'Gulf Mall'!K142</f>
        <v>0</v>
      </c>
      <c r="M13" s="44">
        <f>'Gulf Mall'!M152+'Gulf Mall'!M142</f>
        <v>0</v>
      </c>
      <c r="O13" s="44">
        <f>'Gulf Mall'!O152+'Gulf Mall'!O142</f>
        <v>0</v>
      </c>
      <c r="Q13" s="44">
        <f>'Gulf Mall'!Q152+'Gulf Mall'!Q142</f>
        <v>0</v>
      </c>
      <c r="S13" s="44">
        <f>'Gulf Mall'!S152+'Gulf Mall'!S142</f>
        <v>0</v>
      </c>
      <c r="U13" s="44">
        <f>'Gulf Mall'!U152+'Gulf Mall'!U142</f>
        <v>0</v>
      </c>
      <c r="W13" s="44">
        <f>'Gulf Mall'!W152+'Gulf Mall'!W142</f>
        <v>0</v>
      </c>
      <c r="Y13" s="44">
        <f>'Gulf Mall'!Y152+'Gulf Mall'!Y142</f>
        <v>0</v>
      </c>
      <c r="AA13" s="44">
        <f t="shared" si="1"/>
        <v>0</v>
      </c>
    </row>
    <row r="14" spans="1:28" s="1" customFormat="1" ht="15.75" thickTop="1">
      <c r="A14" s="26">
        <v>6798</v>
      </c>
      <c r="B14" s="26" t="s">
        <v>147</v>
      </c>
      <c r="C14" s="44">
        <f>'Gulf Mall'!C144-'Gulf Mall'!C142</f>
        <v>0</v>
      </c>
      <c r="E14" s="44">
        <f>'Gulf Mall'!E144-'Gulf Mall'!E142</f>
        <v>0</v>
      </c>
      <c r="G14" s="44">
        <f>'Gulf Mall'!G144-'Gulf Mall'!G142</f>
        <v>0</v>
      </c>
      <c r="H14" s="124"/>
      <c r="I14" s="44">
        <f>'Gulf Mall'!I144-'Gulf Mall'!I142</f>
        <v>0</v>
      </c>
      <c r="J14" s="124"/>
      <c r="K14" s="44">
        <f>'Gulf Mall'!K144-'Gulf Mall'!K142</f>
        <v>0</v>
      </c>
      <c r="M14" s="44">
        <f>'Gulf Mall'!M144-'Gulf Mall'!M142</f>
        <v>0</v>
      </c>
      <c r="O14" s="44">
        <f>'Gulf Mall'!O144-'Gulf Mall'!O142</f>
        <v>0</v>
      </c>
      <c r="Q14" s="44">
        <f>'Gulf Mall'!Q144-'Gulf Mall'!Q142</f>
        <v>0</v>
      </c>
      <c r="S14" s="44">
        <f>'Gulf Mall'!S144-'Gulf Mall'!S142</f>
        <v>0</v>
      </c>
      <c r="U14" s="44">
        <f>'Gulf Mall'!U144-'Gulf Mall'!U142</f>
        <v>0</v>
      </c>
      <c r="W14" s="44">
        <f>'Gulf Mall'!W144-'Gulf Mall'!W142</f>
        <v>0</v>
      </c>
      <c r="Y14" s="44">
        <f>'Gulf Mall'!Y144-'Gulf Mall'!Y142</f>
        <v>0</v>
      </c>
      <c r="AA14" s="44">
        <f t="shared" si="1"/>
        <v>0</v>
      </c>
    </row>
    <row r="15" spans="1:28" s="1" customFormat="1" ht="15.75" thickBot="1">
      <c r="A15" s="4">
        <v>6299</v>
      </c>
      <c r="B15" s="4" t="s">
        <v>102</v>
      </c>
      <c r="C15" s="44">
        <f>'Gulf Mall'!C93</f>
        <v>0</v>
      </c>
      <c r="E15" s="44">
        <f>'Gulf Mall'!E93</f>
        <v>0</v>
      </c>
      <c r="G15" s="44">
        <f>'Gulf Mall'!G93</f>
        <v>0</v>
      </c>
      <c r="I15" s="44">
        <f>'Gulf Mall'!I93</f>
        <v>0</v>
      </c>
      <c r="K15" s="44">
        <f>'Gulf Mall'!K93</f>
        <v>0</v>
      </c>
      <c r="M15" s="44">
        <f>'Gulf Mall'!M93</f>
        <v>0</v>
      </c>
      <c r="O15" s="44">
        <f>'Gulf Mall'!O93</f>
        <v>0</v>
      </c>
      <c r="Q15" s="44">
        <f>'Gulf Mall'!Q93</f>
        <v>0</v>
      </c>
      <c r="S15" s="44">
        <f>'Gulf Mall'!S93</f>
        <v>0</v>
      </c>
      <c r="U15" s="44">
        <f>'Gulf Mall'!U93</f>
        <v>0</v>
      </c>
      <c r="W15" s="44">
        <f>'Gulf Mall'!W93</f>
        <v>0</v>
      </c>
      <c r="Y15" s="44">
        <f>'Gulf Mall'!Y93</f>
        <v>0</v>
      </c>
      <c r="AA15" s="44">
        <f t="shared" si="1"/>
        <v>0</v>
      </c>
    </row>
    <row r="16" spans="1:28" ht="15.75" thickTop="1"/>
  </sheetData>
  <mergeCells count="26">
    <mergeCell ref="C1:D1"/>
    <mergeCell ref="E1:F1"/>
    <mergeCell ref="G1:H1"/>
    <mergeCell ref="I1:J1"/>
    <mergeCell ref="K1:L1"/>
    <mergeCell ref="M9:N9"/>
    <mergeCell ref="O9:P9"/>
    <mergeCell ref="Q9:R9"/>
    <mergeCell ref="S9:T9"/>
    <mergeCell ref="O1:P1"/>
    <mergeCell ref="Q1:R1"/>
    <mergeCell ref="S1:T1"/>
    <mergeCell ref="M1:N1"/>
    <mergeCell ref="C9:D9"/>
    <mergeCell ref="E9:F9"/>
    <mergeCell ref="G9:H9"/>
    <mergeCell ref="I9:J9"/>
    <mergeCell ref="K9:L9"/>
    <mergeCell ref="U9:V9"/>
    <mergeCell ref="W9:X9"/>
    <mergeCell ref="Y9:Z9"/>
    <mergeCell ref="AA9:AB9"/>
    <mergeCell ref="AA1:AB1"/>
    <mergeCell ref="U1:V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Consolidated</vt:lpstr>
      <vt:lpstr>BTC</vt:lpstr>
      <vt:lpstr>Gulf Mall</vt:lpstr>
      <vt:lpstr>Sales Discount (2)</vt:lpstr>
      <vt:lpstr>Sheet6</vt:lpstr>
      <vt:lpstr>Sheet7</vt:lpstr>
      <vt:lpstr>Sheet2</vt:lpstr>
      <vt:lpstr>Sheet1</vt:lpstr>
      <vt:lpstr>BTC!Print_Area</vt:lpstr>
      <vt:lpstr>'Gulf Mall'!Print_Area</vt:lpstr>
      <vt:lpstr>BTC!Print_Titles</vt:lpstr>
      <vt:lpstr>'Gulf Mall'!Print_Titles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2016-01-25T08:53:15Z</cp:lastPrinted>
  <dcterms:created xsi:type="dcterms:W3CDTF">2010-03-10T02:36:12Z</dcterms:created>
  <dcterms:modified xsi:type="dcterms:W3CDTF">2016-12-29T11:32:54Z</dcterms:modified>
</cp:coreProperties>
</file>