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30" windowWidth="11430" windowHeight="8160" tabRatio="682"/>
  </bookViews>
  <sheets>
    <sheet name="CONSOLIDATED" sheetId="12" r:id="rId1"/>
    <sheet name="Sheet2" sheetId="17" state="hidden" r:id="rId2"/>
    <sheet name="STOREWISE NET PROFIT- 2016" sheetId="18" r:id="rId3"/>
    <sheet name="P&amp;L Summary" sheetId="29" r:id="rId4"/>
    <sheet name="STORE" sheetId="27" state="hidden" r:id="rId5"/>
    <sheet name="Sheet10" sheetId="22" state="hidden" r:id="rId6"/>
    <sheet name="2012 (storewise)" sheetId="26" state="hidden" r:id="rId7"/>
    <sheet name="Sheet1" sheetId="28" state="hidden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nm._FilterDatabase" localSheetId="2" hidden="1">'STOREWISE NET PROFIT- 2016'!$A$3:$AC$32</definedName>
    <definedName name="Doha">'STOREWISE NET PROFIT- 2016'!$B$5:$B$20</definedName>
    <definedName name="_xlnm.Print_Area" localSheetId="2">'STOREWISE NET PROFIT- 2016'!#REF!</definedName>
    <definedName name="_xlnm.Print_Titles" localSheetId="0">CONSOLIDATED!$2:$2</definedName>
    <definedName name="_xlnm.Print_Titles" localSheetId="4">STORE!$2:$2</definedName>
    <definedName name="Z_02AA01BD_C75B_4B6E_A8E6_EEB6E90D29E4_.wvu.Cols" localSheetId="0" hidden="1">CONSOLIDATED!#REF!</definedName>
    <definedName name="Z_02AA01BD_C75B_4B6E_A8E6_EEB6E90D29E4_.wvu.Cols" localSheetId="4" hidden="1">STORE!#REF!</definedName>
    <definedName name="Z_02AA01BD_C75B_4B6E_A8E6_EEB6E90D29E4_.wvu.Rows" localSheetId="0" hidden="1">CONSOLIDATED!$153:$153</definedName>
    <definedName name="Z_02AA01BD_C75B_4B6E_A8E6_EEB6E90D29E4_.wvu.Rows" localSheetId="4" hidden="1">STORE!$138:$138</definedName>
    <definedName name="Z_209662B1_09B2_4060_A837_250CED7848ED_.wvu.Cols" localSheetId="0" hidden="1">CONSOLIDATED!#REF!</definedName>
    <definedName name="Z_209662B1_09B2_4060_A837_250CED7848ED_.wvu.Cols" localSheetId="4" hidden="1">STORE!#REF!</definedName>
    <definedName name="Z_209662B1_09B2_4060_A837_250CED7848ED_.wvu.Rows" localSheetId="0" hidden="1">CONSOLIDATED!$153:$153</definedName>
    <definedName name="Z_209662B1_09B2_4060_A837_250CED7848ED_.wvu.Rows" localSheetId="4" hidden="1">STORE!$138:$138</definedName>
    <definedName name="Z_879F34B1_DA85_44D2_99EE_74A633FB2C72_.wvu.Cols" localSheetId="0" hidden="1">CONSOLIDATED!#REF!</definedName>
    <definedName name="Z_879F34B1_DA85_44D2_99EE_74A633FB2C72_.wvu.Cols" localSheetId="4" hidden="1">STORE!#REF!</definedName>
    <definedName name="Z_879F34B1_DA85_44D2_99EE_74A633FB2C72_.wvu.Rows" localSheetId="0" hidden="1">CONSOLIDATED!$153:$153</definedName>
    <definedName name="Z_879F34B1_DA85_44D2_99EE_74A633FB2C72_.wvu.Rows" localSheetId="4" hidden="1">STORE!$138:$138</definedName>
    <definedName name="Z_A8167CC1_C909_4D11_B8D5_4313083C8125_.wvu.Cols" localSheetId="0" hidden="1">CONSOLIDATED!#REF!</definedName>
    <definedName name="Z_A8167CC1_C909_4D11_B8D5_4313083C8125_.wvu.Cols" localSheetId="4" hidden="1">STORE!#REF!</definedName>
    <definedName name="Z_A8167CC1_C909_4D11_B8D5_4313083C8125_.wvu.Rows" localSheetId="0" hidden="1">CONSOLIDATED!$153:$153</definedName>
    <definedName name="Z_A8167CC1_C909_4D11_B8D5_4313083C8125_.wvu.Rows" localSheetId="4" hidden="1">STORE!$138:$138</definedName>
    <definedName name="Z_AA4262F8_9AB3_4147_94E2_8DEF81F7E83C_.wvu.Cols" localSheetId="0" hidden="1">CONSOLIDATED!#REF!</definedName>
    <definedName name="Z_AA4262F8_9AB3_4147_94E2_8DEF81F7E83C_.wvu.Cols" localSheetId="4" hidden="1">STORE!#REF!</definedName>
    <definedName name="Z_AA4262F8_9AB3_4147_94E2_8DEF81F7E83C_.wvu.Rows" localSheetId="0" hidden="1">CONSOLIDATED!$153:$153</definedName>
    <definedName name="Z_AA4262F8_9AB3_4147_94E2_8DEF81F7E83C_.wvu.Rows" localSheetId="4" hidden="1">STORE!$138:$138</definedName>
    <definedName name="Z_B2BB7590_1CD2_4457_858D_F8835B99F338_.wvu.Cols" localSheetId="0" hidden="1">CONSOLIDATED!#REF!</definedName>
    <definedName name="Z_B2BB7590_1CD2_4457_858D_F8835B99F338_.wvu.Cols" localSheetId="4" hidden="1">STORE!#REF!</definedName>
    <definedName name="Z_B2BB7590_1CD2_4457_858D_F8835B99F338_.wvu.Rows" localSheetId="0" hidden="1">CONSOLIDATED!$153:$153</definedName>
    <definedName name="Z_B2BB7590_1CD2_4457_858D_F8835B99F338_.wvu.Rows" localSheetId="4" hidden="1">STORE!$138:$138</definedName>
    <definedName name="Z_BFB0E08A_7D07_48F2_93C4_BE631A8642F6_.wvu.Cols" localSheetId="0" hidden="1">CONSOLIDATED!#REF!</definedName>
    <definedName name="Z_BFB0E08A_7D07_48F2_93C4_BE631A8642F6_.wvu.Cols" localSheetId="4" hidden="1">STORE!#REF!</definedName>
    <definedName name="Z_BFB0E08A_7D07_48F2_93C4_BE631A8642F6_.wvu.Rows" localSheetId="0" hidden="1">CONSOLIDATED!$153:$153</definedName>
    <definedName name="Z_BFB0E08A_7D07_48F2_93C4_BE631A8642F6_.wvu.Rows" localSheetId="4" hidden="1">STORE!$138:$138</definedName>
    <definedName name="Z_E19D3675_E478_4A54_8E7A_94A199F67811_.wvu.Cols" localSheetId="0" hidden="1">CONSOLIDATED!#REF!</definedName>
    <definedName name="Z_E19D3675_E478_4A54_8E7A_94A199F67811_.wvu.Cols" localSheetId="4" hidden="1">STORE!#REF!</definedName>
    <definedName name="Z_E19D3675_E478_4A54_8E7A_94A199F67811_.wvu.Rows" localSheetId="0" hidden="1">CONSOLIDATED!$153:$153</definedName>
    <definedName name="Z_E19D3675_E478_4A54_8E7A_94A199F67811_.wvu.Rows" localSheetId="4" hidden="1">STORE!$138:$138</definedName>
  </definedNames>
  <calcPr calcId="125725"/>
  <customWorkbookViews>
    <customWorkbookView name="MatalanMIS - Personal View" guid="{AA4262F8-9AB3-4147-94E2-8DEF81F7E83C}" mergeInterval="0" personalView="1" maximized="1" xWindow="1" yWindow="1" windowWidth="1276" windowHeight="803" tabRatio="844" activeSheetId="1"/>
    <customWorkbookView name="Nick Chheda - Personal View" guid="{A8167CC1-C909-4D11-B8D5-4313083C8125}" mergeInterval="0" personalView="1" maximized="1" xWindow="1" yWindow="1" windowWidth="1356" windowHeight="525" tabRatio="796" activeSheetId="18"/>
    <customWorkbookView name="m.kaif - Personal View" guid="{C4C974E7-2FCF-4C3A-A063-03001047949F}" mergeInterval="0" personalView="1" maximized="1" xWindow="1" yWindow="1" windowWidth="1024" windowHeight="527" tabRatio="601" activeSheetId="9"/>
    <customWorkbookView name="vasanth - Personal View" guid="{A879B074-133C-4DA1-A94D-0D1575EAAFB0}" mergeInterval="0" personalView="1" maximized="1" xWindow="1" yWindow="1" windowWidth="1020" windowHeight="550" tabRatio="601" activeSheetId="4" showComments="commIndAndComment"/>
    <customWorkbookView name="bs.rajesh - Personal View" guid="{B2BB7590-1CD2-4457-858D-F8835B99F338}" mergeInterval="0" personalView="1" maximized="1" xWindow="1" yWindow="1" windowWidth="1024" windowHeight="547" tabRatio="601" activeSheetId="12"/>
    <customWorkbookView name="Nikhil Chheda - Personal View" guid="{209662B1-09B2-4060-A837-250CED7848ED}" mergeInterval="0" personalView="1" maximized="1" xWindow="1" yWindow="1" windowWidth="1276" windowHeight="500" tabRatio="844" activeSheetId="1"/>
    <customWorkbookView name="d.ramos - Personal View" guid="{02AA01BD-C75B-4B6E-A8E6-EEB6E90D29E4}" mergeInterval="0" personalView="1" maximized="1" xWindow="1" yWindow="1" windowWidth="1024" windowHeight="547" tabRatio="844" activeSheetId="9"/>
    <customWorkbookView name="Rajesh - Personal View" guid="{879F34B1-DA85-44D2-99EE-74A633FB2C72}" mergeInterval="0" personalView="1" maximized="1" xWindow="1" yWindow="1" windowWidth="1356" windowHeight="548" tabRatio="844" activeSheetId="6"/>
    <customWorkbookView name="Abdul Rouf - Personal View" guid="{F3E5B7E7-D3C6-4CDC-BAA7-D62F15A870E4}" mergeInterval="0" personalView="1" maximized="1" xWindow="1" yWindow="1" windowWidth="1276" windowHeight="739" tabRatio="601" activeSheetId="4"/>
    <customWorkbookView name="M Sabeer_2 - Personal View" guid="{D65E0E17-9A53-4B36-ADDE-FDFBD878E6A1}" mergeInterval="0" personalView="1" maximized="1" xWindow="1" yWindow="1" windowWidth="1276" windowHeight="803" tabRatio="601" activeSheetId="11" showComments="commIndAndComment"/>
    <customWorkbookView name="Nirav - Personal View" guid="{BFB0E08A-7D07-48F2-93C4-BE631A8642F6}" mergeInterval="0" personalView="1" maximized="1" xWindow="1" yWindow="1" windowWidth="1024" windowHeight="548" tabRatio="844" activeSheetId="8" showComments="commNone"/>
    <customWorkbookView name="Nikhil Cheda - Personal View" guid="{E19D3675-E478-4A54-8E7A-94A199F67811}" mergeInterval="0" personalView="1" maximized="1" xWindow="1" yWindow="1" windowWidth="1356" windowHeight="525" tabRatio="844" activeSheetId="4"/>
  </customWorkbookViews>
  <fileRecoveryPr autoRecover="0"/>
</workbook>
</file>

<file path=xl/calcChain.xml><?xml version="1.0" encoding="utf-8"?>
<calcChain xmlns="http://schemas.openxmlformats.org/spreadsheetml/2006/main">
  <c r="AI131" i="12"/>
  <c r="AI152"/>
  <c r="AI150"/>
  <c r="AI149"/>
  <c r="AI148"/>
  <c r="AI147"/>
  <c r="AI146"/>
  <c r="AI145"/>
  <c r="AI144"/>
  <c r="AI143"/>
  <c r="AI142"/>
  <c r="AI141"/>
  <c r="AI140"/>
  <c r="AI139"/>
  <c r="AI138"/>
  <c r="AI137"/>
  <c r="AI136"/>
  <c r="AI135"/>
  <c r="AI134"/>
  <c r="AI133"/>
  <c r="AI132"/>
  <c r="AI130"/>
  <c r="AI129"/>
  <c r="AI128"/>
  <c r="AI127"/>
  <c r="AI126"/>
  <c r="AI125"/>
  <c r="AI124"/>
  <c r="AI123"/>
  <c r="AI122"/>
  <c r="AI121"/>
  <c r="AI120"/>
  <c r="AI119"/>
  <c r="AI117"/>
  <c r="AI116"/>
  <c r="AI115"/>
  <c r="AI114"/>
  <c r="AI113"/>
  <c r="AI112"/>
  <c r="AI111"/>
  <c r="AI110"/>
  <c r="AI109"/>
  <c r="AI108"/>
  <c r="AI107"/>
  <c r="AI106"/>
  <c r="AI105"/>
  <c r="AI104"/>
  <c r="AI103"/>
  <c r="AI102"/>
  <c r="AI101"/>
  <c r="AI100"/>
  <c r="AI99"/>
  <c r="AI98"/>
  <c r="AI97"/>
  <c r="AI96"/>
  <c r="AI95"/>
  <c r="AI94"/>
  <c r="AI93"/>
  <c r="AI92"/>
  <c r="AI91"/>
  <c r="AI90"/>
  <c r="AI89"/>
  <c r="AI88"/>
  <c r="AI87"/>
  <c r="AI86"/>
  <c r="AI85"/>
  <c r="AI84"/>
  <c r="AI83"/>
  <c r="AI82"/>
  <c r="AI81"/>
  <c r="AI80"/>
  <c r="AI79"/>
  <c r="AI78"/>
  <c r="AI77"/>
  <c r="AI76"/>
  <c r="AI75"/>
  <c r="AI74"/>
  <c r="AI73"/>
  <c r="AI72"/>
  <c r="AI71"/>
  <c r="AI70"/>
  <c r="AI69"/>
  <c r="AI68"/>
  <c r="AI67"/>
  <c r="AI66"/>
  <c r="AI65"/>
  <c r="AI64"/>
  <c r="AI63"/>
  <c r="AI62"/>
  <c r="AI61"/>
  <c r="AI60"/>
  <c r="AI59"/>
  <c r="AI58"/>
  <c r="AI57"/>
  <c r="AI56"/>
  <c r="AI55"/>
  <c r="AI54"/>
  <c r="AI53"/>
  <c r="AI52"/>
  <c r="AI51"/>
  <c r="AI50"/>
  <c r="AI49"/>
  <c r="AI48"/>
  <c r="AI47"/>
  <c r="AI46"/>
  <c r="AI45"/>
  <c r="AI44"/>
  <c r="AI43"/>
  <c r="AI42"/>
  <c r="AI41"/>
  <c r="AI40"/>
  <c r="AI39"/>
  <c r="AI38"/>
  <c r="AI37"/>
  <c r="AI36"/>
  <c r="AI35"/>
  <c r="AI34"/>
  <c r="AI33"/>
  <c r="AI32"/>
  <c r="AI31"/>
  <c r="AI30"/>
  <c r="AI29"/>
  <c r="AI28"/>
  <c r="AI27"/>
  <c r="AI26"/>
  <c r="AI25"/>
  <c r="AI24"/>
  <c r="AI23"/>
  <c r="AI22"/>
  <c r="AI21"/>
  <c r="AI20"/>
  <c r="AI19"/>
  <c r="AI18"/>
  <c r="AI17"/>
  <c r="AI16"/>
  <c r="AI15"/>
  <c r="AI14"/>
  <c r="AI13"/>
  <c r="AI12"/>
  <c r="AI11"/>
  <c r="AI10"/>
  <c r="AI9"/>
  <c r="AI8"/>
  <c r="AI7"/>
  <c r="AI6"/>
  <c r="AI5"/>
  <c r="Z23" i="18" l="1"/>
  <c r="AB28"/>
  <c r="Z28"/>
  <c r="X28"/>
  <c r="V28"/>
  <c r="T28"/>
  <c r="R28"/>
  <c r="P28"/>
  <c r="N28"/>
  <c r="L28"/>
  <c r="J28"/>
  <c r="H28"/>
  <c r="F28"/>
  <c r="D28"/>
  <c r="D4" l="1"/>
  <c r="F4"/>
  <c r="H4"/>
  <c r="J4"/>
  <c r="L4"/>
  <c r="N4"/>
  <c r="P4"/>
  <c r="R4"/>
  <c r="T4"/>
  <c r="V4"/>
  <c r="X4"/>
  <c r="Z4"/>
  <c r="D17"/>
  <c r="F17"/>
  <c r="H17"/>
  <c r="J17"/>
  <c r="L17"/>
  <c r="N17"/>
  <c r="P17"/>
  <c r="R17"/>
  <c r="T17"/>
  <c r="V17"/>
  <c r="X17"/>
  <c r="Z17"/>
  <c r="D5"/>
  <c r="F5"/>
  <c r="H5"/>
  <c r="J5"/>
  <c r="L5"/>
  <c r="N5"/>
  <c r="P5"/>
  <c r="R5"/>
  <c r="T5"/>
  <c r="V5"/>
  <c r="X5"/>
  <c r="Z5"/>
  <c r="D9"/>
  <c r="F9"/>
  <c r="H9"/>
  <c r="J9"/>
  <c r="L9"/>
  <c r="N9"/>
  <c r="P9"/>
  <c r="R9"/>
  <c r="T9"/>
  <c r="V9"/>
  <c r="X9"/>
  <c r="Z9"/>
  <c r="D16"/>
  <c r="F16"/>
  <c r="H16"/>
  <c r="J16"/>
  <c r="L16"/>
  <c r="N16"/>
  <c r="P16"/>
  <c r="R16"/>
  <c r="T16"/>
  <c r="V16"/>
  <c r="X16"/>
  <c r="Z16"/>
  <c r="D26"/>
  <c r="F26"/>
  <c r="H26"/>
  <c r="J26"/>
  <c r="L26"/>
  <c r="N26"/>
  <c r="P26"/>
  <c r="R26"/>
  <c r="T26"/>
  <c r="V26"/>
  <c r="X26"/>
  <c r="Z26"/>
  <c r="D27"/>
  <c r="F27"/>
  <c r="H27"/>
  <c r="J27"/>
  <c r="L27"/>
  <c r="N27"/>
  <c r="P27"/>
  <c r="R27"/>
  <c r="T27"/>
  <c r="V27"/>
  <c r="X27"/>
  <c r="Z27"/>
  <c r="D6"/>
  <c r="F6"/>
  <c r="H6"/>
  <c r="J6"/>
  <c r="L6"/>
  <c r="N6"/>
  <c r="P6"/>
  <c r="R6"/>
  <c r="T6"/>
  <c r="V6"/>
  <c r="X6"/>
  <c r="Z6"/>
  <c r="D7"/>
  <c r="F7"/>
  <c r="H7"/>
  <c r="J7"/>
  <c r="L7"/>
  <c r="N7"/>
  <c r="P7"/>
  <c r="R7"/>
  <c r="T7"/>
  <c r="V7"/>
  <c r="X7"/>
  <c r="Z7"/>
  <c r="D8"/>
  <c r="F8"/>
  <c r="H8"/>
  <c r="J8"/>
  <c r="L8"/>
  <c r="N8"/>
  <c r="P8"/>
  <c r="R8"/>
  <c r="T8"/>
  <c r="V8"/>
  <c r="X8"/>
  <c r="Z8"/>
  <c r="D10"/>
  <c r="F10"/>
  <c r="H10"/>
  <c r="J10"/>
  <c r="L10"/>
  <c r="N10"/>
  <c r="P10"/>
  <c r="R10"/>
  <c r="T10"/>
  <c r="V10"/>
  <c r="X10"/>
  <c r="Z10"/>
  <c r="D11"/>
  <c r="F11"/>
  <c r="H11"/>
  <c r="J11"/>
  <c r="L11"/>
  <c r="N11"/>
  <c r="P11"/>
  <c r="R11"/>
  <c r="T11"/>
  <c r="V11"/>
  <c r="X11"/>
  <c r="Z11"/>
  <c r="D13"/>
  <c r="F13"/>
  <c r="H13"/>
  <c r="J13"/>
  <c r="L13"/>
  <c r="N13"/>
  <c r="P13"/>
  <c r="R13"/>
  <c r="T13"/>
  <c r="V13"/>
  <c r="X13"/>
  <c r="Z13"/>
  <c r="D14"/>
  <c r="F14"/>
  <c r="H14"/>
  <c r="J14"/>
  <c r="L14"/>
  <c r="N14"/>
  <c r="P14"/>
  <c r="R14"/>
  <c r="T14"/>
  <c r="V14"/>
  <c r="X14"/>
  <c r="Z14"/>
  <c r="D15"/>
  <c r="F15"/>
  <c r="H15"/>
  <c r="J15"/>
  <c r="L15"/>
  <c r="N15"/>
  <c r="P15"/>
  <c r="R15"/>
  <c r="T15"/>
  <c r="V15"/>
  <c r="X15"/>
  <c r="Z15"/>
  <c r="D18"/>
  <c r="F18"/>
  <c r="H18"/>
  <c r="J18"/>
  <c r="L18"/>
  <c r="N18"/>
  <c r="P18"/>
  <c r="R18"/>
  <c r="T18"/>
  <c r="V18"/>
  <c r="X18"/>
  <c r="Z18"/>
  <c r="D19"/>
  <c r="F19"/>
  <c r="H19"/>
  <c r="J19"/>
  <c r="L19"/>
  <c r="N19"/>
  <c r="P19"/>
  <c r="R19"/>
  <c r="T19"/>
  <c r="V19"/>
  <c r="X19"/>
  <c r="Z19"/>
  <c r="D21"/>
  <c r="F21"/>
  <c r="H21"/>
  <c r="J21"/>
  <c r="L21"/>
  <c r="N21"/>
  <c r="P21"/>
  <c r="R21"/>
  <c r="T21"/>
  <c r="V21"/>
  <c r="X21"/>
  <c r="Z21"/>
  <c r="D22"/>
  <c r="F22"/>
  <c r="H22"/>
  <c r="J22"/>
  <c r="L22"/>
  <c r="N22"/>
  <c r="P22"/>
  <c r="R22"/>
  <c r="T22"/>
  <c r="V22"/>
  <c r="X22"/>
  <c r="Z22"/>
  <c r="D23"/>
  <c r="F23"/>
  <c r="H23"/>
  <c r="J23"/>
  <c r="L23"/>
  <c r="N23"/>
  <c r="P23"/>
  <c r="R23"/>
  <c r="T23"/>
  <c r="V23"/>
  <c r="X23"/>
  <c r="D12"/>
  <c r="D73" s="1"/>
  <c r="F12"/>
  <c r="H12"/>
  <c r="J12"/>
  <c r="L12"/>
  <c r="L73" s="1"/>
  <c r="N12"/>
  <c r="P12"/>
  <c r="R12"/>
  <c r="T12"/>
  <c r="V12"/>
  <c r="X12"/>
  <c r="Z12"/>
  <c r="D24"/>
  <c r="F24"/>
  <c r="H24"/>
  <c r="J24"/>
  <c r="L24"/>
  <c r="N24"/>
  <c r="P24"/>
  <c r="R24"/>
  <c r="T24"/>
  <c r="V24"/>
  <c r="X24"/>
  <c r="Z24"/>
  <c r="D20"/>
  <c r="F20"/>
  <c r="H20"/>
  <c r="J20"/>
  <c r="L20"/>
  <c r="N20"/>
  <c r="P20"/>
  <c r="R20"/>
  <c r="T20"/>
  <c r="V20"/>
  <c r="X20"/>
  <c r="Z20"/>
  <c r="D25"/>
  <c r="F25"/>
  <c r="H25"/>
  <c r="J25"/>
  <c r="L25"/>
  <c r="N25"/>
  <c r="P25"/>
  <c r="R25"/>
  <c r="T25"/>
  <c r="V25"/>
  <c r="X25"/>
  <c r="Z25"/>
  <c r="AE11"/>
  <c r="Y150" i="12"/>
  <c r="Y162" s="1"/>
  <c r="Y148"/>
  <c r="Y143"/>
  <c r="Y142"/>
  <c r="Y140"/>
  <c r="Y139"/>
  <c r="Y138"/>
  <c r="Y137"/>
  <c r="Y136"/>
  <c r="Y133"/>
  <c r="Y164" s="1"/>
  <c r="Y128"/>
  <c r="Y127"/>
  <c r="Y126"/>
  <c r="Y125"/>
  <c r="Y124"/>
  <c r="Y123"/>
  <c r="Y122"/>
  <c r="Y121"/>
  <c r="Y120"/>
  <c r="Y119"/>
  <c r="Y118"/>
  <c r="Y117"/>
  <c r="Y116"/>
  <c r="Y114"/>
  <c r="Y113"/>
  <c r="Y112"/>
  <c r="Y111"/>
  <c r="Y110"/>
  <c r="Y109"/>
  <c r="Y108"/>
  <c r="Y107"/>
  <c r="Y106"/>
  <c r="Y105"/>
  <c r="Y104"/>
  <c r="Y103"/>
  <c r="Y102"/>
  <c r="Y101"/>
  <c r="Y100"/>
  <c r="Y99"/>
  <c r="Y98"/>
  <c r="Y97"/>
  <c r="Y96"/>
  <c r="Y95"/>
  <c r="Y94"/>
  <c r="Y92"/>
  <c r="Y91"/>
  <c r="Y90"/>
  <c r="Y89"/>
  <c r="Y88"/>
  <c r="Y87"/>
  <c r="Y86"/>
  <c r="Y85"/>
  <c r="Y84"/>
  <c r="Y83"/>
  <c r="Y82"/>
  <c r="Y81"/>
  <c r="Y80"/>
  <c r="Y79"/>
  <c r="Y78"/>
  <c r="Y77"/>
  <c r="Y75"/>
  <c r="Y74"/>
  <c r="Y73"/>
  <c r="Y72"/>
  <c r="Y71"/>
  <c r="Y70"/>
  <c r="Y69"/>
  <c r="Y68"/>
  <c r="Y67"/>
  <c r="Y66"/>
  <c r="Y65"/>
  <c r="Y64"/>
  <c r="Y63"/>
  <c r="Y62"/>
  <c r="Y61"/>
  <c r="Y60"/>
  <c r="Y59"/>
  <c r="Y58"/>
  <c r="Y57"/>
  <c r="Y56"/>
  <c r="Y55"/>
  <c r="Y54"/>
  <c r="Y53"/>
  <c r="Y52"/>
  <c r="Y51"/>
  <c r="Y50"/>
  <c r="Y49"/>
  <c r="Y48"/>
  <c r="Y47"/>
  <c r="Y46"/>
  <c r="Y45"/>
  <c r="Y44"/>
  <c r="Y43"/>
  <c r="Y40"/>
  <c r="Y39"/>
  <c r="Y38"/>
  <c r="Y34"/>
  <c r="Y33"/>
  <c r="Y32"/>
  <c r="Y31"/>
  <c r="Y30"/>
  <c r="Y29"/>
  <c r="Y28"/>
  <c r="Y27"/>
  <c r="Y26"/>
  <c r="Y25"/>
  <c r="Y24"/>
  <c r="Y23"/>
  <c r="Y22"/>
  <c r="Y20"/>
  <c r="Y19"/>
  <c r="Y18"/>
  <c r="Y17"/>
  <c r="Y14"/>
  <c r="Y13"/>
  <c r="Y11"/>
  <c r="Y10"/>
  <c r="Y9"/>
  <c r="Y8"/>
  <c r="Y7"/>
  <c r="Y6"/>
  <c r="Y5"/>
  <c r="W150"/>
  <c r="W162" s="1"/>
  <c r="W148"/>
  <c r="W143"/>
  <c r="W142"/>
  <c r="W140"/>
  <c r="W139"/>
  <c r="W138"/>
  <c r="W137"/>
  <c r="W136"/>
  <c r="W133"/>
  <c r="W128"/>
  <c r="W127"/>
  <c r="W126"/>
  <c r="W125"/>
  <c r="W124"/>
  <c r="W123"/>
  <c r="W122"/>
  <c r="W121"/>
  <c r="W120"/>
  <c r="W119"/>
  <c r="W118"/>
  <c r="W117"/>
  <c r="W116"/>
  <c r="W114"/>
  <c r="W113"/>
  <c r="W112"/>
  <c r="W111"/>
  <c r="W110"/>
  <c r="W109"/>
  <c r="W108"/>
  <c r="W107"/>
  <c r="W106"/>
  <c r="W105"/>
  <c r="W104"/>
  <c r="W103"/>
  <c r="W102"/>
  <c r="W101"/>
  <c r="W100"/>
  <c r="W99"/>
  <c r="W98"/>
  <c r="W97"/>
  <c r="W96"/>
  <c r="W95"/>
  <c r="W94"/>
  <c r="W115" s="1"/>
  <c r="W92"/>
  <c r="W91"/>
  <c r="W90"/>
  <c r="W89"/>
  <c r="W88"/>
  <c r="W87"/>
  <c r="W86"/>
  <c r="W85"/>
  <c r="W84"/>
  <c r="W83"/>
  <c r="W82"/>
  <c r="W81"/>
  <c r="W80"/>
  <c r="W79"/>
  <c r="W78"/>
  <c r="W77"/>
  <c r="W75"/>
  <c r="W74"/>
  <c r="W73"/>
  <c r="W72"/>
  <c r="W71"/>
  <c r="W70"/>
  <c r="W69"/>
  <c r="W68"/>
  <c r="W67"/>
  <c r="W66"/>
  <c r="W65"/>
  <c r="W64"/>
  <c r="W63"/>
  <c r="W62"/>
  <c r="W61"/>
  <c r="W60"/>
  <c r="W59"/>
  <c r="W58"/>
  <c r="W57"/>
  <c r="W56"/>
  <c r="W55"/>
  <c r="W54"/>
  <c r="W53"/>
  <c r="W52"/>
  <c r="W51"/>
  <c r="W50"/>
  <c r="W49"/>
  <c r="W48"/>
  <c r="W47"/>
  <c r="W46"/>
  <c r="W45"/>
  <c r="W44"/>
  <c r="W43"/>
  <c r="W40"/>
  <c r="W39"/>
  <c r="W38"/>
  <c r="W41" s="1"/>
  <c r="W34"/>
  <c r="W33"/>
  <c r="W32"/>
  <c r="W31"/>
  <c r="W30"/>
  <c r="W29"/>
  <c r="W28"/>
  <c r="W27"/>
  <c r="W26"/>
  <c r="W25"/>
  <c r="W24"/>
  <c r="W23"/>
  <c r="W22"/>
  <c r="W20"/>
  <c r="W19"/>
  <c r="W18"/>
  <c r="W17"/>
  <c r="W14"/>
  <c r="W13"/>
  <c r="W11"/>
  <c r="W10"/>
  <c r="W9"/>
  <c r="W8"/>
  <c r="W7"/>
  <c r="W6"/>
  <c r="W5"/>
  <c r="U150"/>
  <c r="U162" s="1"/>
  <c r="U148"/>
  <c r="U143"/>
  <c r="U142"/>
  <c r="U140"/>
  <c r="U139"/>
  <c r="U138"/>
  <c r="U137"/>
  <c r="U136"/>
  <c r="U133"/>
  <c r="U128"/>
  <c r="U127"/>
  <c r="U126"/>
  <c r="U125"/>
  <c r="U124"/>
  <c r="U123"/>
  <c r="U122"/>
  <c r="U121"/>
  <c r="U120"/>
  <c r="U119"/>
  <c r="U118"/>
  <c r="U117"/>
  <c r="U116"/>
  <c r="U114"/>
  <c r="U113"/>
  <c r="U112"/>
  <c r="U111"/>
  <c r="U110"/>
  <c r="U109"/>
  <c r="U108"/>
  <c r="U107"/>
  <c r="U106"/>
  <c r="U105"/>
  <c r="U104"/>
  <c r="U103"/>
  <c r="U102"/>
  <c r="U101"/>
  <c r="U100"/>
  <c r="U99"/>
  <c r="U98"/>
  <c r="U97"/>
  <c r="U96"/>
  <c r="U95"/>
  <c r="U94"/>
  <c r="U92"/>
  <c r="U91"/>
  <c r="U90"/>
  <c r="U89"/>
  <c r="U88"/>
  <c r="U87"/>
  <c r="U86"/>
  <c r="U85"/>
  <c r="U84"/>
  <c r="U83"/>
  <c r="U82"/>
  <c r="U81"/>
  <c r="U80"/>
  <c r="U79"/>
  <c r="U78"/>
  <c r="U77"/>
  <c r="U75"/>
  <c r="U74"/>
  <c r="U73"/>
  <c r="U72"/>
  <c r="U71"/>
  <c r="U70"/>
  <c r="U69"/>
  <c r="U68"/>
  <c r="U67"/>
  <c r="U66"/>
  <c r="U65"/>
  <c r="U64"/>
  <c r="U63"/>
  <c r="U62"/>
  <c r="U61"/>
  <c r="U60"/>
  <c r="U59"/>
  <c r="U58"/>
  <c r="U57"/>
  <c r="U56"/>
  <c r="U55"/>
  <c r="U54"/>
  <c r="U53"/>
  <c r="U52"/>
  <c r="U51"/>
  <c r="U50"/>
  <c r="U49"/>
  <c r="U48"/>
  <c r="U47"/>
  <c r="U46"/>
  <c r="U45"/>
  <c r="U44"/>
  <c r="U43"/>
  <c r="U40"/>
  <c r="U39"/>
  <c r="U38"/>
  <c r="U34"/>
  <c r="U33"/>
  <c r="U32"/>
  <c r="U31"/>
  <c r="U30"/>
  <c r="U29"/>
  <c r="U28"/>
  <c r="U27"/>
  <c r="U26"/>
  <c r="U25"/>
  <c r="U24"/>
  <c r="U23"/>
  <c r="U22"/>
  <c r="U20"/>
  <c r="U19"/>
  <c r="U18"/>
  <c r="U17"/>
  <c r="U14"/>
  <c r="U13"/>
  <c r="U11"/>
  <c r="U10"/>
  <c r="U9"/>
  <c r="U8"/>
  <c r="U7"/>
  <c r="U6"/>
  <c r="U5"/>
  <c r="V8" s="1"/>
  <c r="S150"/>
  <c r="S148"/>
  <c r="S143"/>
  <c r="S142"/>
  <c r="S140"/>
  <c r="S139"/>
  <c r="S138"/>
  <c r="S137"/>
  <c r="S136"/>
  <c r="S133"/>
  <c r="S128"/>
  <c r="S127"/>
  <c r="S126"/>
  <c r="S125"/>
  <c r="S124"/>
  <c r="S123"/>
  <c r="S122"/>
  <c r="S121"/>
  <c r="S120"/>
  <c r="S119"/>
  <c r="S118"/>
  <c r="S117"/>
  <c r="S116"/>
  <c r="S114"/>
  <c r="S113"/>
  <c r="S112"/>
  <c r="S111"/>
  <c r="S110"/>
  <c r="S109"/>
  <c r="S108"/>
  <c r="S107"/>
  <c r="S106"/>
  <c r="S105"/>
  <c r="S104"/>
  <c r="S103"/>
  <c r="S102"/>
  <c r="S101"/>
  <c r="S100"/>
  <c r="S99"/>
  <c r="S98"/>
  <c r="S97"/>
  <c r="S96"/>
  <c r="S95"/>
  <c r="S94"/>
  <c r="S92"/>
  <c r="S91"/>
  <c r="S90"/>
  <c r="S89"/>
  <c r="S88"/>
  <c r="S87"/>
  <c r="S86"/>
  <c r="S85"/>
  <c r="S84"/>
  <c r="S83"/>
  <c r="S82"/>
  <c r="S81"/>
  <c r="S80"/>
  <c r="S79"/>
  <c r="S78"/>
  <c r="S77"/>
  <c r="S75"/>
  <c r="S74"/>
  <c r="S73"/>
  <c r="S72"/>
  <c r="S71"/>
  <c r="S70"/>
  <c r="S69"/>
  <c r="S68"/>
  <c r="S67"/>
  <c r="S66"/>
  <c r="S65"/>
  <c r="S64"/>
  <c r="S63"/>
  <c r="S62"/>
  <c r="S61"/>
  <c r="S60"/>
  <c r="S59"/>
  <c r="S58"/>
  <c r="S57"/>
  <c r="S56"/>
  <c r="S55"/>
  <c r="S54"/>
  <c r="S53"/>
  <c r="S52"/>
  <c r="S51"/>
  <c r="S50"/>
  <c r="S49"/>
  <c r="S48"/>
  <c r="S47"/>
  <c r="S46"/>
  <c r="S45"/>
  <c r="S44"/>
  <c r="S43"/>
  <c r="S42"/>
  <c r="S40"/>
  <c r="S39"/>
  <c r="S38"/>
  <c r="S34"/>
  <c r="S33"/>
  <c r="S32"/>
  <c r="S31"/>
  <c r="S30"/>
  <c r="S29"/>
  <c r="S28"/>
  <c r="S27"/>
  <c r="S26"/>
  <c r="S25"/>
  <c r="S24"/>
  <c r="S23"/>
  <c r="S22"/>
  <c r="S20"/>
  <c r="S19"/>
  <c r="S18"/>
  <c r="S17"/>
  <c r="S14"/>
  <c r="S13"/>
  <c r="S11"/>
  <c r="S10"/>
  <c r="S9"/>
  <c r="S8"/>
  <c r="S7"/>
  <c r="S6"/>
  <c r="S5"/>
  <c r="Q150"/>
  <c r="Q148"/>
  <c r="Q143"/>
  <c r="Q142"/>
  <c r="Q140"/>
  <c r="Q139"/>
  <c r="Q138"/>
  <c r="Q137"/>
  <c r="Q136"/>
  <c r="Q133"/>
  <c r="Q164" s="1"/>
  <c r="Q128"/>
  <c r="Q127"/>
  <c r="Q126"/>
  <c r="Q125"/>
  <c r="Q124"/>
  <c r="Q123"/>
  <c r="Q122"/>
  <c r="Q121"/>
  <c r="Q120"/>
  <c r="Q119"/>
  <c r="Q118"/>
  <c r="Q117"/>
  <c r="Q116"/>
  <c r="Q114"/>
  <c r="Q113"/>
  <c r="Q112"/>
  <c r="Q111"/>
  <c r="Q110"/>
  <c r="Q109"/>
  <c r="Q108"/>
  <c r="Q107"/>
  <c r="Q106"/>
  <c r="Q105"/>
  <c r="Q104"/>
  <c r="Q103"/>
  <c r="Q102"/>
  <c r="Q101"/>
  <c r="Q100"/>
  <c r="Q99"/>
  <c r="Q98"/>
  <c r="Q97"/>
  <c r="Q96"/>
  <c r="Q95"/>
  <c r="Q94"/>
  <c r="Q92"/>
  <c r="Q91"/>
  <c r="Q90"/>
  <c r="Q89"/>
  <c r="Q88"/>
  <c r="Q87"/>
  <c r="Q86"/>
  <c r="Q85"/>
  <c r="Q84"/>
  <c r="Q83"/>
  <c r="Q82"/>
  <c r="Q81"/>
  <c r="Q80"/>
  <c r="Q79"/>
  <c r="Q78"/>
  <c r="Q77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0"/>
  <c r="Q39"/>
  <c r="Q38"/>
  <c r="Q34"/>
  <c r="Q33"/>
  <c r="Q32"/>
  <c r="Q31"/>
  <c r="Q30"/>
  <c r="Q29"/>
  <c r="Q28"/>
  <c r="Q27"/>
  <c r="Q26"/>
  <c r="Q25"/>
  <c r="Q24"/>
  <c r="Q23"/>
  <c r="Q22"/>
  <c r="Q20"/>
  <c r="Q19"/>
  <c r="Q18"/>
  <c r="Q17"/>
  <c r="Q14"/>
  <c r="Q13"/>
  <c r="Q11"/>
  <c r="Q10"/>
  <c r="Q9"/>
  <c r="Q8"/>
  <c r="Q7"/>
  <c r="Q6"/>
  <c r="Q5"/>
  <c r="O150"/>
  <c r="O162" s="1"/>
  <c r="O148"/>
  <c r="O143"/>
  <c r="O142"/>
  <c r="O140"/>
  <c r="O139"/>
  <c r="O138"/>
  <c r="O137"/>
  <c r="O136"/>
  <c r="O133"/>
  <c r="O164" s="1"/>
  <c r="O128"/>
  <c r="O127"/>
  <c r="O126"/>
  <c r="O125"/>
  <c r="O124"/>
  <c r="O123"/>
  <c r="O122"/>
  <c r="O121"/>
  <c r="O120"/>
  <c r="O119"/>
  <c r="O118"/>
  <c r="O117"/>
  <c r="O116"/>
  <c r="O114"/>
  <c r="O113"/>
  <c r="O112"/>
  <c r="O111"/>
  <c r="O110"/>
  <c r="O109"/>
  <c r="O108"/>
  <c r="O107"/>
  <c r="O106"/>
  <c r="O105"/>
  <c r="O104"/>
  <c r="O103"/>
  <c r="O102"/>
  <c r="O101"/>
  <c r="O100"/>
  <c r="O99"/>
  <c r="O98"/>
  <c r="O97"/>
  <c r="O96"/>
  <c r="O95"/>
  <c r="O94"/>
  <c r="O92"/>
  <c r="O91"/>
  <c r="O90"/>
  <c r="O89"/>
  <c r="O88"/>
  <c r="O87"/>
  <c r="O86"/>
  <c r="O85"/>
  <c r="O84"/>
  <c r="O83"/>
  <c r="O82"/>
  <c r="O81"/>
  <c r="O80"/>
  <c r="O79"/>
  <c r="O78"/>
  <c r="O77"/>
  <c r="O75"/>
  <c r="O74"/>
  <c r="O73"/>
  <c r="O7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0"/>
  <c r="O39"/>
  <c r="O38"/>
  <c r="O34"/>
  <c r="O33"/>
  <c r="O32"/>
  <c r="O31"/>
  <c r="O30"/>
  <c r="O29"/>
  <c r="O28"/>
  <c r="O27"/>
  <c r="O26"/>
  <c r="O25"/>
  <c r="O24"/>
  <c r="O23"/>
  <c r="O22"/>
  <c r="O20"/>
  <c r="O19"/>
  <c r="O18"/>
  <c r="O17"/>
  <c r="O14"/>
  <c r="O13"/>
  <c r="O11"/>
  <c r="O10"/>
  <c r="O9"/>
  <c r="O8"/>
  <c r="O7"/>
  <c r="O6"/>
  <c r="O5"/>
  <c r="M150"/>
  <c r="M148"/>
  <c r="M143"/>
  <c r="M142"/>
  <c r="M140"/>
  <c r="M139"/>
  <c r="M138"/>
  <c r="M137"/>
  <c r="M136"/>
  <c r="M133"/>
  <c r="M128"/>
  <c r="M127"/>
  <c r="M126"/>
  <c r="M125"/>
  <c r="M124"/>
  <c r="M123"/>
  <c r="M122"/>
  <c r="M121"/>
  <c r="M120"/>
  <c r="M119"/>
  <c r="M118"/>
  <c r="M117"/>
  <c r="M116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2"/>
  <c r="M91"/>
  <c r="M90"/>
  <c r="M89"/>
  <c r="M88"/>
  <c r="M87"/>
  <c r="M86"/>
  <c r="M85"/>
  <c r="M84"/>
  <c r="M83"/>
  <c r="M82"/>
  <c r="M81"/>
  <c r="M80"/>
  <c r="M79"/>
  <c r="M78"/>
  <c r="M77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0"/>
  <c r="M39"/>
  <c r="M38"/>
  <c r="M34"/>
  <c r="M33"/>
  <c r="M32"/>
  <c r="M31"/>
  <c r="M30"/>
  <c r="M29"/>
  <c r="M28"/>
  <c r="M27"/>
  <c r="M26"/>
  <c r="M25"/>
  <c r="M24"/>
  <c r="M23"/>
  <c r="M22"/>
  <c r="M20"/>
  <c r="M19"/>
  <c r="M18"/>
  <c r="M17"/>
  <c r="M14"/>
  <c r="M13"/>
  <c r="M11"/>
  <c r="M10"/>
  <c r="M9"/>
  <c r="M8"/>
  <c r="M7"/>
  <c r="M6"/>
  <c r="M5"/>
  <c r="K150"/>
  <c r="K148"/>
  <c r="K143"/>
  <c r="K142"/>
  <c r="K140"/>
  <c r="K139"/>
  <c r="K138"/>
  <c r="K137"/>
  <c r="K136"/>
  <c r="K133"/>
  <c r="K128"/>
  <c r="K127"/>
  <c r="K126"/>
  <c r="K125"/>
  <c r="K124"/>
  <c r="K123"/>
  <c r="K122"/>
  <c r="K121"/>
  <c r="K120"/>
  <c r="K119"/>
  <c r="K118"/>
  <c r="K117"/>
  <c r="K116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2"/>
  <c r="K91"/>
  <c r="K90"/>
  <c r="K89"/>
  <c r="K88"/>
  <c r="K87"/>
  <c r="K86"/>
  <c r="K85"/>
  <c r="K84"/>
  <c r="K83"/>
  <c r="K82"/>
  <c r="K81"/>
  <c r="K80"/>
  <c r="K79"/>
  <c r="K78"/>
  <c r="K77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0"/>
  <c r="K39"/>
  <c r="K38"/>
  <c r="K34"/>
  <c r="K33"/>
  <c r="K32"/>
  <c r="K31"/>
  <c r="K30"/>
  <c r="K29"/>
  <c r="K28"/>
  <c r="K27"/>
  <c r="K26"/>
  <c r="K25"/>
  <c r="K24"/>
  <c r="K23"/>
  <c r="K22"/>
  <c r="K20"/>
  <c r="K19"/>
  <c r="K18"/>
  <c r="K17"/>
  <c r="K14"/>
  <c r="K13"/>
  <c r="K11"/>
  <c r="K10"/>
  <c r="K9"/>
  <c r="K8"/>
  <c r="K7"/>
  <c r="K6"/>
  <c r="K5"/>
  <c r="I150"/>
  <c r="I148"/>
  <c r="I143"/>
  <c r="I142"/>
  <c r="I140"/>
  <c r="I139"/>
  <c r="I138"/>
  <c r="I137"/>
  <c r="I136"/>
  <c r="I133"/>
  <c r="I164" s="1"/>
  <c r="I128"/>
  <c r="I127"/>
  <c r="I126"/>
  <c r="I125"/>
  <c r="I124"/>
  <c r="I123"/>
  <c r="I122"/>
  <c r="I121"/>
  <c r="I120"/>
  <c r="I119"/>
  <c r="I118"/>
  <c r="I117"/>
  <c r="I116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2"/>
  <c r="I91"/>
  <c r="I90"/>
  <c r="I89"/>
  <c r="I88"/>
  <c r="I87"/>
  <c r="I86"/>
  <c r="I85"/>
  <c r="I84"/>
  <c r="I83"/>
  <c r="I82"/>
  <c r="I81"/>
  <c r="I80"/>
  <c r="I79"/>
  <c r="I78"/>
  <c r="I77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0"/>
  <c r="I39"/>
  <c r="I38"/>
  <c r="I34"/>
  <c r="I33"/>
  <c r="I32"/>
  <c r="I31"/>
  <c r="I30"/>
  <c r="I29"/>
  <c r="I28"/>
  <c r="I27"/>
  <c r="I26"/>
  <c r="I25"/>
  <c r="I24"/>
  <c r="I23"/>
  <c r="I22"/>
  <c r="I20"/>
  <c r="I19"/>
  <c r="I18"/>
  <c r="I17"/>
  <c r="I14"/>
  <c r="I13"/>
  <c r="I11"/>
  <c r="I10"/>
  <c r="I9"/>
  <c r="I8"/>
  <c r="I7"/>
  <c r="I6"/>
  <c r="I5"/>
  <c r="G150"/>
  <c r="G162" s="1"/>
  <c r="G148"/>
  <c r="G143"/>
  <c r="G142"/>
  <c r="G140"/>
  <c r="G139"/>
  <c r="G138"/>
  <c r="G137"/>
  <c r="G136"/>
  <c r="G133"/>
  <c r="G164" s="1"/>
  <c r="G128"/>
  <c r="G127"/>
  <c r="G126"/>
  <c r="G125"/>
  <c r="G124"/>
  <c r="G123"/>
  <c r="G122"/>
  <c r="G121"/>
  <c r="G120"/>
  <c r="G119"/>
  <c r="G118"/>
  <c r="G117"/>
  <c r="G116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2"/>
  <c r="G91"/>
  <c r="G90"/>
  <c r="G89"/>
  <c r="G88"/>
  <c r="G87"/>
  <c r="G86"/>
  <c r="G85"/>
  <c r="G84"/>
  <c r="G83"/>
  <c r="G82"/>
  <c r="G81"/>
  <c r="G80"/>
  <c r="G79"/>
  <c r="G78"/>
  <c r="G77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0"/>
  <c r="G39"/>
  <c r="G38"/>
  <c r="G34"/>
  <c r="G33"/>
  <c r="G32"/>
  <c r="G31"/>
  <c r="G30"/>
  <c r="G29"/>
  <c r="G28"/>
  <c r="G27"/>
  <c r="G26"/>
  <c r="G25"/>
  <c r="G24"/>
  <c r="G23"/>
  <c r="G22"/>
  <c r="G20"/>
  <c r="G19"/>
  <c r="G18"/>
  <c r="G17"/>
  <c r="G14"/>
  <c r="G13"/>
  <c r="G11"/>
  <c r="G10"/>
  <c r="G9"/>
  <c r="G8"/>
  <c r="G7"/>
  <c r="G6"/>
  <c r="G5"/>
  <c r="E150"/>
  <c r="E23" i="22" s="1"/>
  <c r="E148" i="12"/>
  <c r="E22" i="22" s="1"/>
  <c r="E143" i="12"/>
  <c r="E142"/>
  <c r="E140"/>
  <c r="E139"/>
  <c r="E138"/>
  <c r="E137"/>
  <c r="E136"/>
  <c r="E133"/>
  <c r="E164" s="1"/>
  <c r="E128"/>
  <c r="E127"/>
  <c r="E126"/>
  <c r="E125"/>
  <c r="E124"/>
  <c r="E123"/>
  <c r="E122"/>
  <c r="E121"/>
  <c r="E120"/>
  <c r="E119"/>
  <c r="E118"/>
  <c r="E117"/>
  <c r="E116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2"/>
  <c r="E91"/>
  <c r="E90"/>
  <c r="E89"/>
  <c r="E88"/>
  <c r="E87"/>
  <c r="E86"/>
  <c r="E85"/>
  <c r="E84"/>
  <c r="E83"/>
  <c r="E82"/>
  <c r="E81"/>
  <c r="E80"/>
  <c r="E79"/>
  <c r="E78"/>
  <c r="E77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0"/>
  <c r="E39"/>
  <c r="E38"/>
  <c r="E34"/>
  <c r="E33"/>
  <c r="E32"/>
  <c r="E31"/>
  <c r="E30"/>
  <c r="E29"/>
  <c r="E28"/>
  <c r="E27"/>
  <c r="E26"/>
  <c r="E25"/>
  <c r="E24"/>
  <c r="E23"/>
  <c r="E22"/>
  <c r="E20"/>
  <c r="E19"/>
  <c r="E18"/>
  <c r="E17"/>
  <c r="E14"/>
  <c r="E13"/>
  <c r="E11"/>
  <c r="E10"/>
  <c r="E9"/>
  <c r="E8"/>
  <c r="E7"/>
  <c r="E6"/>
  <c r="E5"/>
  <c r="C133"/>
  <c r="C164" s="1"/>
  <c r="C150"/>
  <c r="C162" s="1"/>
  <c r="C148"/>
  <c r="C143"/>
  <c r="C142"/>
  <c r="C140"/>
  <c r="C139"/>
  <c r="C138"/>
  <c r="C137"/>
  <c r="C136"/>
  <c r="C128"/>
  <c r="C127"/>
  <c r="C126"/>
  <c r="C125"/>
  <c r="C124"/>
  <c r="C123"/>
  <c r="C122"/>
  <c r="C121"/>
  <c r="C120"/>
  <c r="C119"/>
  <c r="C118"/>
  <c r="C117"/>
  <c r="C116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2"/>
  <c r="C91"/>
  <c r="C90"/>
  <c r="C89"/>
  <c r="C88"/>
  <c r="C87"/>
  <c r="C86"/>
  <c r="C85"/>
  <c r="C84"/>
  <c r="C83"/>
  <c r="C82"/>
  <c r="C81"/>
  <c r="C80"/>
  <c r="C79"/>
  <c r="C78"/>
  <c r="C77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0"/>
  <c r="C38"/>
  <c r="C39"/>
  <c r="C34"/>
  <c r="C33"/>
  <c r="C32"/>
  <c r="C31"/>
  <c r="C30"/>
  <c r="C29"/>
  <c r="C28"/>
  <c r="C27"/>
  <c r="C26"/>
  <c r="C25"/>
  <c r="C24"/>
  <c r="C23"/>
  <c r="C22"/>
  <c r="C20"/>
  <c r="C19"/>
  <c r="C18"/>
  <c r="C17"/>
  <c r="C14"/>
  <c r="C13"/>
  <c r="C11"/>
  <c r="C10"/>
  <c r="C9"/>
  <c r="C8"/>
  <c r="C7"/>
  <c r="C6"/>
  <c r="C5"/>
  <c r="Y41"/>
  <c r="O15"/>
  <c r="P15" s="1"/>
  <c r="S15"/>
  <c r="T15" s="1"/>
  <c r="U41"/>
  <c r="N12" i="29"/>
  <c r="N10"/>
  <c r="N8"/>
  <c r="N6"/>
  <c r="AA176" i="12"/>
  <c r="AF116"/>
  <c r="AG151"/>
  <c r="AA132"/>
  <c r="AA147"/>
  <c r="AA149"/>
  <c r="AA174"/>
  <c r="BG159" i="27" s="1"/>
  <c r="AB93" i="18"/>
  <c r="Z45"/>
  <c r="Z57"/>
  <c r="AB56"/>
  <c r="AB55"/>
  <c r="AB52"/>
  <c r="AB53"/>
  <c r="AB51"/>
  <c r="AB50"/>
  <c r="AB49"/>
  <c r="AB48"/>
  <c r="AB47"/>
  <c r="AB46"/>
  <c r="AB44"/>
  <c r="AB43"/>
  <c r="AB42"/>
  <c r="AB41"/>
  <c r="AB40"/>
  <c r="AB39"/>
  <c r="AB38"/>
  <c r="X57"/>
  <c r="V57"/>
  <c r="T57"/>
  <c r="R57"/>
  <c r="P57"/>
  <c r="N57"/>
  <c r="L57"/>
  <c r="J57"/>
  <c r="H57"/>
  <c r="F57"/>
  <c r="D57"/>
  <c r="D58"/>
  <c r="AB45"/>
  <c r="F58"/>
  <c r="H58"/>
  <c r="J58"/>
  <c r="L58"/>
  <c r="N58"/>
  <c r="P58"/>
  <c r="R58"/>
  <c r="T58"/>
  <c r="V58"/>
  <c r="X58"/>
  <c r="Z58"/>
  <c r="AB37"/>
  <c r="AB57"/>
  <c r="AA187" i="12"/>
  <c r="BG138" i="27"/>
  <c r="BG140"/>
  <c r="BG142"/>
  <c r="BG144"/>
  <c r="BG146"/>
  <c r="BG148"/>
  <c r="BG150"/>
  <c r="BG152"/>
  <c r="BG158"/>
  <c r="BG160"/>
  <c r="BG164"/>
  <c r="BG166"/>
  <c r="BG167"/>
  <c r="BG168"/>
  <c r="BG169"/>
  <c r="F84" i="18"/>
  <c r="D84"/>
  <c r="F83"/>
  <c r="D83"/>
  <c r="D82"/>
  <c r="F81"/>
  <c r="D81"/>
  <c r="D80"/>
  <c r="D79"/>
  <c r="F78"/>
  <c r="D78"/>
  <c r="D76"/>
  <c r="D75"/>
  <c r="F73"/>
  <c r="D71"/>
  <c r="D69"/>
  <c r="D67"/>
  <c r="AA178" i="12"/>
  <c r="C161" i="27"/>
  <c r="F66" i="18"/>
  <c r="F70"/>
  <c r="F77"/>
  <c r="D66"/>
  <c r="D70"/>
  <c r="D77"/>
  <c r="I16" i="28"/>
  <c r="I15"/>
  <c r="I7"/>
  <c r="I8"/>
  <c r="I9"/>
  <c r="I10"/>
  <c r="I11"/>
  <c r="I12"/>
  <c r="I13"/>
  <c r="I14"/>
  <c r="I6"/>
  <c r="I5"/>
  <c r="I4"/>
  <c r="I3"/>
  <c r="K6"/>
  <c r="L6"/>
  <c r="I18"/>
  <c r="K3"/>
  <c r="K9"/>
  <c r="L9"/>
  <c r="E4"/>
  <c r="F4"/>
  <c r="K4"/>
  <c r="L4"/>
  <c r="E6"/>
  <c r="F6"/>
  <c r="E7"/>
  <c r="F7"/>
  <c r="K7"/>
  <c r="L7"/>
  <c r="E8"/>
  <c r="F8"/>
  <c r="K8"/>
  <c r="L8"/>
  <c r="E9"/>
  <c r="F9"/>
  <c r="E10"/>
  <c r="F10"/>
  <c r="K10"/>
  <c r="L10"/>
  <c r="E11"/>
  <c r="F11"/>
  <c r="K11"/>
  <c r="L11"/>
  <c r="E15"/>
  <c r="F15"/>
  <c r="K15"/>
  <c r="L15"/>
  <c r="E3"/>
  <c r="F3"/>
  <c r="K18"/>
  <c r="L18"/>
  <c r="L3"/>
  <c r="F18"/>
  <c r="AR137" i="27"/>
  <c r="AR136"/>
  <c r="AR135"/>
  <c r="AR134"/>
  <c r="AR133"/>
  <c r="AR132"/>
  <c r="AR131"/>
  <c r="AR130"/>
  <c r="AR129"/>
  <c r="AR128"/>
  <c r="AR127"/>
  <c r="AR126"/>
  <c r="AR125"/>
  <c r="AR124"/>
  <c r="AR123"/>
  <c r="AR122"/>
  <c r="AR121"/>
  <c r="AR120"/>
  <c r="AR119"/>
  <c r="AR118"/>
  <c r="AR117"/>
  <c r="AR116"/>
  <c r="AR115"/>
  <c r="AR114"/>
  <c r="AR113"/>
  <c r="AR112"/>
  <c r="AR111"/>
  <c r="AR110"/>
  <c r="AR109"/>
  <c r="AR108"/>
  <c r="AR107"/>
  <c r="AR106"/>
  <c r="AR105"/>
  <c r="AR104"/>
  <c r="AR103"/>
  <c r="AR102"/>
  <c r="AR101"/>
  <c r="AR100"/>
  <c r="AR99"/>
  <c r="AR98"/>
  <c r="AR97"/>
  <c r="AR96"/>
  <c r="AR95"/>
  <c r="AR94"/>
  <c r="AR93"/>
  <c r="AR92"/>
  <c r="AR91"/>
  <c r="AR90"/>
  <c r="AR89"/>
  <c r="AR88"/>
  <c r="AR87"/>
  <c r="AR86"/>
  <c r="AR85"/>
  <c r="AR84"/>
  <c r="AR83"/>
  <c r="AR82"/>
  <c r="AR81"/>
  <c r="AR80"/>
  <c r="AR79"/>
  <c r="AR78"/>
  <c r="AR77"/>
  <c r="AR76"/>
  <c r="AR75"/>
  <c r="AR74"/>
  <c r="AR73"/>
  <c r="AR72"/>
  <c r="AR71"/>
  <c r="AR70"/>
  <c r="AR69"/>
  <c r="AR68"/>
  <c r="AR67"/>
  <c r="AR66"/>
  <c r="AR65"/>
  <c r="AR64"/>
  <c r="AR63"/>
  <c r="AR62"/>
  <c r="AR61"/>
  <c r="AR60"/>
  <c r="AR59"/>
  <c r="AR58"/>
  <c r="AR57"/>
  <c r="AR56"/>
  <c r="AR55"/>
  <c r="AR54"/>
  <c r="AR53"/>
  <c r="AR52"/>
  <c r="AR51"/>
  <c r="AR50"/>
  <c r="AR49"/>
  <c r="AR48"/>
  <c r="AR47"/>
  <c r="AR46"/>
  <c r="AR45"/>
  <c r="AR44"/>
  <c r="AR43"/>
  <c r="AR42"/>
  <c r="AR41"/>
  <c r="AR40"/>
  <c r="AR39"/>
  <c r="AR38"/>
  <c r="AR37"/>
  <c r="AR36"/>
  <c r="AR35"/>
  <c r="AR34"/>
  <c r="AR33"/>
  <c r="AR32"/>
  <c r="AR31"/>
  <c r="AR30"/>
  <c r="AR29"/>
  <c r="AR28"/>
  <c r="AR27"/>
  <c r="AR26"/>
  <c r="AR25"/>
  <c r="AR24"/>
  <c r="AR23"/>
  <c r="AR22"/>
  <c r="AR21"/>
  <c r="AR20"/>
  <c r="AR19"/>
  <c r="AR18"/>
  <c r="AR17"/>
  <c r="AR16"/>
  <c r="AR15"/>
  <c r="AR14"/>
  <c r="AR13"/>
  <c r="AR12"/>
  <c r="J16"/>
  <c r="H16"/>
  <c r="AR11"/>
  <c r="AR10"/>
  <c r="AR9"/>
  <c r="AR8"/>
  <c r="AR7"/>
  <c r="M164" i="12"/>
  <c r="N16" i="27"/>
  <c r="V16"/>
  <c r="AD16"/>
  <c r="AL16"/>
  <c r="AJ16"/>
  <c r="T75"/>
  <c r="T83"/>
  <c r="T107"/>
  <c r="T111"/>
  <c r="T116"/>
  <c r="T131"/>
  <c r="T135"/>
  <c r="T16"/>
  <c r="T71"/>
  <c r="T79"/>
  <c r="T103"/>
  <c r="T115"/>
  <c r="L75"/>
  <c r="L79"/>
  <c r="L83"/>
  <c r="L103"/>
  <c r="L115"/>
  <c r="L71"/>
  <c r="L107"/>
  <c r="L111"/>
  <c r="L116"/>
  <c r="L131"/>
  <c r="L135"/>
  <c r="L16"/>
  <c r="AH72"/>
  <c r="Z76"/>
  <c r="Z80"/>
  <c r="Z84"/>
  <c r="R104"/>
  <c r="AH104"/>
  <c r="Z108"/>
  <c r="R112"/>
  <c r="AH112"/>
  <c r="R117"/>
  <c r="AH117"/>
  <c r="Z132"/>
  <c r="R136"/>
  <c r="Z136"/>
  <c r="AH136"/>
  <c r="R137"/>
  <c r="Z137"/>
  <c r="AP137"/>
  <c r="P16"/>
  <c r="X16"/>
  <c r="AF16"/>
  <c r="R72"/>
  <c r="Z72"/>
  <c r="R76"/>
  <c r="AH76"/>
  <c r="R80"/>
  <c r="AH80"/>
  <c r="R84"/>
  <c r="AH84"/>
  <c r="Z104"/>
  <c r="R108"/>
  <c r="AH108"/>
  <c r="Z112"/>
  <c r="Z117"/>
  <c r="R132"/>
  <c r="AH132"/>
  <c r="AH137"/>
  <c r="R16"/>
  <c r="Z16"/>
  <c r="AH16"/>
  <c r="AP16"/>
  <c r="J80"/>
  <c r="AB98"/>
  <c r="J104"/>
  <c r="J112"/>
  <c r="J117"/>
  <c r="J132"/>
  <c r="J136"/>
  <c r="J137"/>
  <c r="AB16"/>
  <c r="J72"/>
  <c r="J76"/>
  <c r="J84"/>
  <c r="AB94"/>
  <c r="J108"/>
  <c r="AB130"/>
  <c r="F16"/>
  <c r="AJ116"/>
  <c r="D71"/>
  <c r="D75"/>
  <c r="D79"/>
  <c r="D83"/>
  <c r="D103"/>
  <c r="D107"/>
  <c r="D111"/>
  <c r="D115"/>
  <c r="D120"/>
  <c r="D135"/>
  <c r="AL70"/>
  <c r="AL74"/>
  <c r="AL78"/>
  <c r="AL82"/>
  <c r="AL119"/>
  <c r="AL134"/>
  <c r="AL19"/>
  <c r="AJ20"/>
  <c r="AL23"/>
  <c r="AJ24"/>
  <c r="AL43"/>
  <c r="AJ44"/>
  <c r="AL47"/>
  <c r="AJ48"/>
  <c r="AL51"/>
  <c r="AJ52"/>
  <c r="AJ120"/>
  <c r="AL123"/>
  <c r="AJ124"/>
  <c r="AL127"/>
  <c r="AB26"/>
  <c r="AB30"/>
  <c r="AB34"/>
  <c r="AB38"/>
  <c r="AB42"/>
  <c r="AB46"/>
  <c r="AB50"/>
  <c r="AB54"/>
  <c r="AB58"/>
  <c r="AB62"/>
  <c r="AB66"/>
  <c r="V71"/>
  <c r="AL71"/>
  <c r="L72"/>
  <c r="T72"/>
  <c r="AJ72"/>
  <c r="J73"/>
  <c r="R73"/>
  <c r="Z73"/>
  <c r="AH73"/>
  <c r="V75"/>
  <c r="AL75"/>
  <c r="L76"/>
  <c r="T76"/>
  <c r="AJ76"/>
  <c r="J77"/>
  <c r="R77"/>
  <c r="Z77"/>
  <c r="AH77"/>
  <c r="V79"/>
  <c r="AL79"/>
  <c r="L80"/>
  <c r="T80"/>
  <c r="AJ80"/>
  <c r="J81"/>
  <c r="R81"/>
  <c r="Z81"/>
  <c r="AH81"/>
  <c r="V83"/>
  <c r="AL83"/>
  <c r="L84"/>
  <c r="T84"/>
  <c r="AJ84"/>
  <c r="J85"/>
  <c r="R85"/>
  <c r="Z85"/>
  <c r="AH85"/>
  <c r="AB90"/>
  <c r="J92"/>
  <c r="R92"/>
  <c r="Z92"/>
  <c r="AH92"/>
  <c r="AL94"/>
  <c r="L95"/>
  <c r="T95"/>
  <c r="J96"/>
  <c r="R96"/>
  <c r="Z96"/>
  <c r="AH96"/>
  <c r="AL98"/>
  <c r="L99"/>
  <c r="T99"/>
  <c r="J100"/>
  <c r="R100"/>
  <c r="Z100"/>
  <c r="AH100"/>
  <c r="J101"/>
  <c r="R101"/>
  <c r="Z101"/>
  <c r="AH101"/>
  <c r="V103"/>
  <c r="AL103"/>
  <c r="L104"/>
  <c r="T104"/>
  <c r="AJ104"/>
  <c r="J105"/>
  <c r="R105"/>
  <c r="Z105"/>
  <c r="AH105"/>
  <c r="V107"/>
  <c r="AL107"/>
  <c r="L108"/>
  <c r="T108"/>
  <c r="AJ108"/>
  <c r="J109"/>
  <c r="R109"/>
  <c r="Z109"/>
  <c r="AH109"/>
  <c r="V111"/>
  <c r="AL111"/>
  <c r="L112"/>
  <c r="T112"/>
  <c r="AJ112"/>
  <c r="J113"/>
  <c r="R113"/>
  <c r="Z113"/>
  <c r="AH113"/>
  <c r="V115"/>
  <c r="AL115"/>
  <c r="AB122"/>
  <c r="AB126"/>
  <c r="AL130"/>
  <c r="V131"/>
  <c r="AL131"/>
  <c r="L132"/>
  <c r="T132"/>
  <c r="AJ132"/>
  <c r="J133"/>
  <c r="R133"/>
  <c r="Z133"/>
  <c r="AH133"/>
  <c r="V135"/>
  <c r="AL135"/>
  <c r="L136"/>
  <c r="T136"/>
  <c r="AJ136"/>
  <c r="AB137"/>
  <c r="AL102"/>
  <c r="AL106"/>
  <c r="AL110"/>
  <c r="AL114"/>
  <c r="AL27"/>
  <c r="AJ28"/>
  <c r="AL31"/>
  <c r="AJ32"/>
  <c r="AL35"/>
  <c r="AJ36"/>
  <c r="AL39"/>
  <c r="AJ40"/>
  <c r="AL55"/>
  <c r="AJ56"/>
  <c r="AL59"/>
  <c r="AJ60"/>
  <c r="AL63"/>
  <c r="AJ64"/>
  <c r="AL67"/>
  <c r="AJ68"/>
  <c r="AL86"/>
  <c r="AL87"/>
  <c r="AJ88"/>
  <c r="AL91"/>
  <c r="AL118"/>
  <c r="AJ128"/>
  <c r="AL18"/>
  <c r="AL22"/>
  <c r="AL26"/>
  <c r="AL30"/>
  <c r="AL34"/>
  <c r="AL38"/>
  <c r="AL42"/>
  <c r="AL46"/>
  <c r="AL50"/>
  <c r="AL54"/>
  <c r="AL58"/>
  <c r="AL62"/>
  <c r="AL66"/>
  <c r="AL90"/>
  <c r="AJ92"/>
  <c r="AL95"/>
  <c r="AJ96"/>
  <c r="AL99"/>
  <c r="AJ100"/>
  <c r="AL122"/>
  <c r="AL126"/>
  <c r="F132"/>
  <c r="N132"/>
  <c r="F136"/>
  <c r="N136"/>
  <c r="T20"/>
  <c r="T24"/>
  <c r="T28"/>
  <c r="T32"/>
  <c r="T36"/>
  <c r="T40"/>
  <c r="T44"/>
  <c r="T48"/>
  <c r="T52"/>
  <c r="T56"/>
  <c r="T60"/>
  <c r="T64"/>
  <c r="T68"/>
  <c r="AB70"/>
  <c r="AB74"/>
  <c r="AB78"/>
  <c r="AB82"/>
  <c r="T88"/>
  <c r="AB102"/>
  <c r="AB106"/>
  <c r="AB110"/>
  <c r="AB114"/>
  <c r="T119"/>
  <c r="T120"/>
  <c r="T124"/>
  <c r="T128"/>
  <c r="T19"/>
  <c r="AB19"/>
  <c r="T23"/>
  <c r="T27"/>
  <c r="T31"/>
  <c r="T35"/>
  <c r="T39"/>
  <c r="T43"/>
  <c r="T47"/>
  <c r="T51"/>
  <c r="T55"/>
  <c r="T59"/>
  <c r="T63"/>
  <c r="T67"/>
  <c r="AB86"/>
  <c r="T87"/>
  <c r="T91"/>
  <c r="T92"/>
  <c r="T96"/>
  <c r="T100"/>
  <c r="AB118"/>
  <c r="T123"/>
  <c r="T127"/>
  <c r="AB133"/>
  <c r="AF69"/>
  <c r="AF74"/>
  <c r="AF78"/>
  <c r="AF82"/>
  <c r="AF93"/>
  <c r="AF97"/>
  <c r="AF106"/>
  <c r="AF110"/>
  <c r="AF114"/>
  <c r="AF134"/>
  <c r="AF77"/>
  <c r="AF86"/>
  <c r="AF105"/>
  <c r="AF109"/>
  <c r="AF133"/>
  <c r="J17"/>
  <c r="R17"/>
  <c r="Z17"/>
  <c r="AH17"/>
  <c r="AF18"/>
  <c r="V19"/>
  <c r="L20"/>
  <c r="J21"/>
  <c r="R21"/>
  <c r="Z21"/>
  <c r="AH21"/>
  <c r="AF22"/>
  <c r="V23"/>
  <c r="L24"/>
  <c r="J25"/>
  <c r="R25"/>
  <c r="Z25"/>
  <c r="AH25"/>
  <c r="AF26"/>
  <c r="V27"/>
  <c r="L28"/>
  <c r="J29"/>
  <c r="R29"/>
  <c r="Z29"/>
  <c r="AH29"/>
  <c r="AF30"/>
  <c r="V31"/>
  <c r="L32"/>
  <c r="J33"/>
  <c r="R33"/>
  <c r="Z33"/>
  <c r="AH33"/>
  <c r="AF34"/>
  <c r="V35"/>
  <c r="L36"/>
  <c r="J37"/>
  <c r="R37"/>
  <c r="Z37"/>
  <c r="AH37"/>
  <c r="AF38"/>
  <c r="V39"/>
  <c r="L40"/>
  <c r="J41"/>
  <c r="R41"/>
  <c r="Z41"/>
  <c r="AH41"/>
  <c r="AF42"/>
  <c r="V43"/>
  <c r="L44"/>
  <c r="J45"/>
  <c r="R45"/>
  <c r="Z45"/>
  <c r="AH45"/>
  <c r="AF46"/>
  <c r="V47"/>
  <c r="L48"/>
  <c r="J49"/>
  <c r="R49"/>
  <c r="Z49"/>
  <c r="AH49"/>
  <c r="AF50"/>
  <c r="V51"/>
  <c r="L52"/>
  <c r="J53"/>
  <c r="R53"/>
  <c r="Z53"/>
  <c r="AH53"/>
  <c r="AF54"/>
  <c r="V55"/>
  <c r="L56"/>
  <c r="J57"/>
  <c r="R57"/>
  <c r="Z57"/>
  <c r="AH57"/>
  <c r="AF58"/>
  <c r="V59"/>
  <c r="L60"/>
  <c r="J61"/>
  <c r="R61"/>
  <c r="Z61"/>
  <c r="AH61"/>
  <c r="AF62"/>
  <c r="V63"/>
  <c r="L64"/>
  <c r="J65"/>
  <c r="R65"/>
  <c r="Z65"/>
  <c r="AH65"/>
  <c r="AF66"/>
  <c r="V67"/>
  <c r="L68"/>
  <c r="V87"/>
  <c r="L88"/>
  <c r="J89"/>
  <c r="R89"/>
  <c r="Z89"/>
  <c r="AH89"/>
  <c r="AF90"/>
  <c r="V91"/>
  <c r="J116"/>
  <c r="R116"/>
  <c r="Z116"/>
  <c r="AH116"/>
  <c r="AF117"/>
  <c r="L119"/>
  <c r="L120"/>
  <c r="J121"/>
  <c r="R121"/>
  <c r="Z121"/>
  <c r="AH121"/>
  <c r="AF122"/>
  <c r="V123"/>
  <c r="L124"/>
  <c r="J125"/>
  <c r="R125"/>
  <c r="Z125"/>
  <c r="AH125"/>
  <c r="AF126"/>
  <c r="V127"/>
  <c r="L128"/>
  <c r="J129"/>
  <c r="R129"/>
  <c r="Z129"/>
  <c r="AH129"/>
  <c r="AF137"/>
  <c r="AF70"/>
  <c r="AF102"/>
  <c r="AF73"/>
  <c r="AF81"/>
  <c r="AF85"/>
  <c r="AF101"/>
  <c r="AF113"/>
  <c r="AF118"/>
  <c r="V119"/>
  <c r="AF17"/>
  <c r="L19"/>
  <c r="J20"/>
  <c r="R20"/>
  <c r="Z20"/>
  <c r="AH20"/>
  <c r="AF21"/>
  <c r="L23"/>
  <c r="J24"/>
  <c r="R24"/>
  <c r="Z24"/>
  <c r="AH24"/>
  <c r="AF25"/>
  <c r="L27"/>
  <c r="J28"/>
  <c r="R28"/>
  <c r="Z28"/>
  <c r="AH28"/>
  <c r="AF29"/>
  <c r="L31"/>
  <c r="J32"/>
  <c r="R32"/>
  <c r="Z32"/>
  <c r="AH32"/>
  <c r="AF33"/>
  <c r="L35"/>
  <c r="J36"/>
  <c r="R36"/>
  <c r="Z36"/>
  <c r="AH36"/>
  <c r="AF37"/>
  <c r="L39"/>
  <c r="J40"/>
  <c r="R40"/>
  <c r="Z40"/>
  <c r="AH40"/>
  <c r="AF41"/>
  <c r="L43"/>
  <c r="J44"/>
  <c r="R44"/>
  <c r="Z44"/>
  <c r="AH44"/>
  <c r="AF45"/>
  <c r="L47"/>
  <c r="J48"/>
  <c r="R48"/>
  <c r="Z48"/>
  <c r="AH48"/>
  <c r="AF49"/>
  <c r="L51"/>
  <c r="J52"/>
  <c r="R52"/>
  <c r="Z52"/>
  <c r="AH52"/>
  <c r="AF53"/>
  <c r="L55"/>
  <c r="J56"/>
  <c r="R56"/>
  <c r="Z56"/>
  <c r="AH56"/>
  <c r="AF57"/>
  <c r="L59"/>
  <c r="J60"/>
  <c r="R60"/>
  <c r="Z60"/>
  <c r="AH60"/>
  <c r="AF61"/>
  <c r="L63"/>
  <c r="J64"/>
  <c r="R64"/>
  <c r="Z64"/>
  <c r="AH64"/>
  <c r="AF65"/>
  <c r="L67"/>
  <c r="J68"/>
  <c r="R68"/>
  <c r="Z68"/>
  <c r="AH68"/>
  <c r="J69"/>
  <c r="R69"/>
  <c r="Z69"/>
  <c r="AH69"/>
  <c r="L87"/>
  <c r="J88"/>
  <c r="R88"/>
  <c r="Z88"/>
  <c r="AH88"/>
  <c r="AF89"/>
  <c r="L91"/>
  <c r="L92"/>
  <c r="J93"/>
  <c r="R93"/>
  <c r="Z93"/>
  <c r="AH93"/>
  <c r="AF94"/>
  <c r="V95"/>
  <c r="L96"/>
  <c r="J97"/>
  <c r="R97"/>
  <c r="Z97"/>
  <c r="AH97"/>
  <c r="AF98"/>
  <c r="V99"/>
  <c r="L100"/>
  <c r="J120"/>
  <c r="R120"/>
  <c r="Z120"/>
  <c r="AH120"/>
  <c r="AF121"/>
  <c r="L123"/>
  <c r="J124"/>
  <c r="R124"/>
  <c r="Z124"/>
  <c r="AH124"/>
  <c r="AF125"/>
  <c r="L127"/>
  <c r="J128"/>
  <c r="R128"/>
  <c r="Z128"/>
  <c r="AH128"/>
  <c r="AF129"/>
  <c r="AF130"/>
  <c r="AD119"/>
  <c r="AD19"/>
  <c r="D24"/>
  <c r="D28"/>
  <c r="D32"/>
  <c r="AD35"/>
  <c r="D40"/>
  <c r="AD43"/>
  <c r="D48"/>
  <c r="AD51"/>
  <c r="AD55"/>
  <c r="AD59"/>
  <c r="AD63"/>
  <c r="AD67"/>
  <c r="D87"/>
  <c r="D88"/>
  <c r="D92"/>
  <c r="AD123"/>
  <c r="D128"/>
  <c r="AD71"/>
  <c r="D72"/>
  <c r="AD75"/>
  <c r="D76"/>
  <c r="AD79"/>
  <c r="D80"/>
  <c r="AD83"/>
  <c r="D84"/>
  <c r="D95"/>
  <c r="D99"/>
  <c r="AD103"/>
  <c r="D104"/>
  <c r="AD107"/>
  <c r="D108"/>
  <c r="AD111"/>
  <c r="D112"/>
  <c r="AD115"/>
  <c r="D116"/>
  <c r="AD131"/>
  <c r="D132"/>
  <c r="AD135"/>
  <c r="D136"/>
  <c r="D20"/>
  <c r="AD23"/>
  <c r="AD27"/>
  <c r="AD31"/>
  <c r="D36"/>
  <c r="AD39"/>
  <c r="D44"/>
  <c r="AD47"/>
  <c r="D52"/>
  <c r="D56"/>
  <c r="D60"/>
  <c r="D64"/>
  <c r="D68"/>
  <c r="AD87"/>
  <c r="AD91"/>
  <c r="D119"/>
  <c r="D124"/>
  <c r="AD127"/>
  <c r="D19"/>
  <c r="D23"/>
  <c r="D27"/>
  <c r="D31"/>
  <c r="D35"/>
  <c r="D39"/>
  <c r="D43"/>
  <c r="D47"/>
  <c r="D51"/>
  <c r="D55"/>
  <c r="D59"/>
  <c r="D63"/>
  <c r="D67"/>
  <c r="D91"/>
  <c r="AD95"/>
  <c r="D96"/>
  <c r="AD99"/>
  <c r="D100"/>
  <c r="D123"/>
  <c r="AP17"/>
  <c r="P18"/>
  <c r="AP21"/>
  <c r="P22"/>
  <c r="AP25"/>
  <c r="P26"/>
  <c r="AP29"/>
  <c r="P30"/>
  <c r="H34"/>
  <c r="P34"/>
  <c r="H38"/>
  <c r="X38"/>
  <c r="AP41"/>
  <c r="P42"/>
  <c r="AP45"/>
  <c r="P46"/>
  <c r="H50"/>
  <c r="X50"/>
  <c r="H54"/>
  <c r="AP57"/>
  <c r="P58"/>
  <c r="AP61"/>
  <c r="P62"/>
  <c r="H66"/>
  <c r="X66"/>
  <c r="AP69"/>
  <c r="P70"/>
  <c r="X74"/>
  <c r="P78"/>
  <c r="H82"/>
  <c r="X82"/>
  <c r="AP85"/>
  <c r="P86"/>
  <c r="H90"/>
  <c r="X90"/>
  <c r="AP93"/>
  <c r="X94"/>
  <c r="AP97"/>
  <c r="P98"/>
  <c r="X98"/>
  <c r="H102"/>
  <c r="X102"/>
  <c r="H106"/>
  <c r="X106"/>
  <c r="H110"/>
  <c r="X110"/>
  <c r="AP113"/>
  <c r="X114"/>
  <c r="H118"/>
  <c r="X118"/>
  <c r="AP121"/>
  <c r="P122"/>
  <c r="AP125"/>
  <c r="P126"/>
  <c r="H130"/>
  <c r="AP133"/>
  <c r="P134"/>
  <c r="X17"/>
  <c r="V18"/>
  <c r="AJ19"/>
  <c r="AP20"/>
  <c r="P21"/>
  <c r="AD22"/>
  <c r="AP24"/>
  <c r="P25"/>
  <c r="V26"/>
  <c r="AJ27"/>
  <c r="H29"/>
  <c r="X29"/>
  <c r="V30"/>
  <c r="AJ31"/>
  <c r="AP32"/>
  <c r="P33"/>
  <c r="V34"/>
  <c r="AJ35"/>
  <c r="AP36"/>
  <c r="P37"/>
  <c r="V38"/>
  <c r="AJ39"/>
  <c r="AP40"/>
  <c r="P41"/>
  <c r="AD42"/>
  <c r="AP44"/>
  <c r="P45"/>
  <c r="X45"/>
  <c r="AD46"/>
  <c r="H49"/>
  <c r="X49"/>
  <c r="AD50"/>
  <c r="H53"/>
  <c r="X53"/>
  <c r="V54"/>
  <c r="AJ55"/>
  <c r="H57"/>
  <c r="X57"/>
  <c r="AD58"/>
  <c r="AP60"/>
  <c r="P61"/>
  <c r="V62"/>
  <c r="AJ63"/>
  <c r="H65"/>
  <c r="X65"/>
  <c r="AD66"/>
  <c r="H69"/>
  <c r="X69"/>
  <c r="AD70"/>
  <c r="H73"/>
  <c r="X73"/>
  <c r="V74"/>
  <c r="AJ75"/>
  <c r="H77"/>
  <c r="X77"/>
  <c r="V78"/>
  <c r="AJ79"/>
  <c r="AP80"/>
  <c r="P81"/>
  <c r="V82"/>
  <c r="AP84"/>
  <c r="X85"/>
  <c r="V86"/>
  <c r="AJ87"/>
  <c r="H89"/>
  <c r="X89"/>
  <c r="AD90"/>
  <c r="AP92"/>
  <c r="P93"/>
  <c r="AD94"/>
  <c r="AP96"/>
  <c r="P97"/>
  <c r="V98"/>
  <c r="AP100"/>
  <c r="X101"/>
  <c r="AP108"/>
  <c r="P109"/>
  <c r="AD110"/>
  <c r="H113"/>
  <c r="X113"/>
  <c r="V114"/>
  <c r="AJ115"/>
  <c r="AP116"/>
  <c r="P117"/>
  <c r="V118"/>
  <c r="AJ119"/>
  <c r="H121"/>
  <c r="X121"/>
  <c r="V122"/>
  <c r="AJ123"/>
  <c r="AP124"/>
  <c r="X125"/>
  <c r="AD126"/>
  <c r="AJ127"/>
  <c r="AP128"/>
  <c r="P129"/>
  <c r="AD130"/>
  <c r="H133"/>
  <c r="P133"/>
  <c r="AD134"/>
  <c r="AJ135"/>
  <c r="H137"/>
  <c r="X137"/>
  <c r="D17"/>
  <c r="H18"/>
  <c r="X18"/>
  <c r="H22"/>
  <c r="X22"/>
  <c r="H26"/>
  <c r="X26"/>
  <c r="H30"/>
  <c r="X30"/>
  <c r="AP33"/>
  <c r="X34"/>
  <c r="AP37"/>
  <c r="P38"/>
  <c r="H42"/>
  <c r="X42"/>
  <c r="H46"/>
  <c r="X46"/>
  <c r="AP49"/>
  <c r="P50"/>
  <c r="AP53"/>
  <c r="P54"/>
  <c r="X54"/>
  <c r="H58"/>
  <c r="X58"/>
  <c r="H62"/>
  <c r="X62"/>
  <c r="AP65"/>
  <c r="P66"/>
  <c r="H70"/>
  <c r="X70"/>
  <c r="AP73"/>
  <c r="H74"/>
  <c r="P74"/>
  <c r="AP77"/>
  <c r="H78"/>
  <c r="X78"/>
  <c r="AP81"/>
  <c r="P82"/>
  <c r="H86"/>
  <c r="X86"/>
  <c r="AP89"/>
  <c r="P90"/>
  <c r="H94"/>
  <c r="P94"/>
  <c r="H98"/>
  <c r="AP101"/>
  <c r="P102"/>
  <c r="AP105"/>
  <c r="P106"/>
  <c r="AP109"/>
  <c r="P110"/>
  <c r="H114"/>
  <c r="P114"/>
  <c r="AP117"/>
  <c r="P118"/>
  <c r="H122"/>
  <c r="X122"/>
  <c r="H126"/>
  <c r="X126"/>
  <c r="AP129"/>
  <c r="P130"/>
  <c r="X130"/>
  <c r="H134"/>
  <c r="X134"/>
  <c r="H17"/>
  <c r="P17"/>
  <c r="AD18"/>
  <c r="H21"/>
  <c r="X21"/>
  <c r="V22"/>
  <c r="AJ23"/>
  <c r="H25"/>
  <c r="X25"/>
  <c r="AD26"/>
  <c r="AP28"/>
  <c r="P29"/>
  <c r="AD30"/>
  <c r="H33"/>
  <c r="X33"/>
  <c r="AD34"/>
  <c r="H37"/>
  <c r="X37"/>
  <c r="AD38"/>
  <c r="H41"/>
  <c r="X41"/>
  <c r="V42"/>
  <c r="AJ43"/>
  <c r="H45"/>
  <c r="V46"/>
  <c r="AJ47"/>
  <c r="AP48"/>
  <c r="P49"/>
  <c r="V50"/>
  <c r="AJ51"/>
  <c r="AP52"/>
  <c r="P53"/>
  <c r="AD54"/>
  <c r="AP56"/>
  <c r="P57"/>
  <c r="V58"/>
  <c r="AJ59"/>
  <c r="H61"/>
  <c r="X61"/>
  <c r="AD62"/>
  <c r="AP64"/>
  <c r="P65"/>
  <c r="V66"/>
  <c r="AJ67"/>
  <c r="AP68"/>
  <c r="P69"/>
  <c r="V70"/>
  <c r="AJ71"/>
  <c r="AP72"/>
  <c r="P73"/>
  <c r="AD74"/>
  <c r="AP76"/>
  <c r="P77"/>
  <c r="AD78"/>
  <c r="H81"/>
  <c r="X81"/>
  <c r="AD82"/>
  <c r="AJ83"/>
  <c r="H85"/>
  <c r="P85"/>
  <c r="AD86"/>
  <c r="AP88"/>
  <c r="P89"/>
  <c r="V90"/>
  <c r="AJ91"/>
  <c r="H93"/>
  <c r="X93"/>
  <c r="V94"/>
  <c r="AJ95"/>
  <c r="H97"/>
  <c r="X97"/>
  <c r="AD98"/>
  <c r="AJ99"/>
  <c r="H101"/>
  <c r="P101"/>
  <c r="V102"/>
  <c r="AD102"/>
  <c r="AJ103"/>
  <c r="AP104"/>
  <c r="H105"/>
  <c r="P105"/>
  <c r="X105"/>
  <c r="V106"/>
  <c r="AD106"/>
  <c r="AJ107"/>
  <c r="H109"/>
  <c r="X109"/>
  <c r="V110"/>
  <c r="AJ111"/>
  <c r="AP112"/>
  <c r="P113"/>
  <c r="AD114"/>
  <c r="H117"/>
  <c r="X117"/>
  <c r="AD118"/>
  <c r="AP120"/>
  <c r="P121"/>
  <c r="AD122"/>
  <c r="H125"/>
  <c r="P125"/>
  <c r="V126"/>
  <c r="H129"/>
  <c r="X129"/>
  <c r="V130"/>
  <c r="AJ131"/>
  <c r="AP132"/>
  <c r="X133"/>
  <c r="V134"/>
  <c r="AP136"/>
  <c r="P137"/>
  <c r="V17"/>
  <c r="AD17"/>
  <c r="AL17"/>
  <c r="D18"/>
  <c r="AS115"/>
  <c r="H115"/>
  <c r="L17"/>
  <c r="T17"/>
  <c r="AJ17"/>
  <c r="J18"/>
  <c r="R18"/>
  <c r="Z18"/>
  <c r="AH18"/>
  <c r="AP18"/>
  <c r="H19"/>
  <c r="P19"/>
  <c r="X19"/>
  <c r="AF19"/>
  <c r="V20"/>
  <c r="AD20"/>
  <c r="AL20"/>
  <c r="D21"/>
  <c r="L21"/>
  <c r="T21"/>
  <c r="AJ21"/>
  <c r="J22"/>
  <c r="R22"/>
  <c r="Z22"/>
  <c r="AH22"/>
  <c r="AP22"/>
  <c r="H23"/>
  <c r="P23"/>
  <c r="X23"/>
  <c r="AF23"/>
  <c r="V24"/>
  <c r="AD24"/>
  <c r="AL24"/>
  <c r="D25"/>
  <c r="L25"/>
  <c r="T25"/>
  <c r="AJ25"/>
  <c r="J26"/>
  <c r="R26"/>
  <c r="Z26"/>
  <c r="AH26"/>
  <c r="AP26"/>
  <c r="H27"/>
  <c r="P27"/>
  <c r="X27"/>
  <c r="AF27"/>
  <c r="V28"/>
  <c r="AD28"/>
  <c r="AL28"/>
  <c r="D29"/>
  <c r="L29"/>
  <c r="T29"/>
  <c r="AJ29"/>
  <c r="J30"/>
  <c r="R30"/>
  <c r="Z30"/>
  <c r="AH30"/>
  <c r="AP30"/>
  <c r="H31"/>
  <c r="P31"/>
  <c r="X31"/>
  <c r="AF31"/>
  <c r="V32"/>
  <c r="AD32"/>
  <c r="AL32"/>
  <c r="D33"/>
  <c r="L33"/>
  <c r="T33"/>
  <c r="AJ33"/>
  <c r="J34"/>
  <c r="R34"/>
  <c r="Z34"/>
  <c r="AH34"/>
  <c r="AP34"/>
  <c r="H35"/>
  <c r="P35"/>
  <c r="X35"/>
  <c r="AF35"/>
  <c r="V36"/>
  <c r="AD36"/>
  <c r="AL36"/>
  <c r="D37"/>
  <c r="L37"/>
  <c r="T37"/>
  <c r="AJ37"/>
  <c r="J38"/>
  <c r="R38"/>
  <c r="Z38"/>
  <c r="AH38"/>
  <c r="AP38"/>
  <c r="H39"/>
  <c r="P39"/>
  <c r="X39"/>
  <c r="AF39"/>
  <c r="V40"/>
  <c r="AD40"/>
  <c r="AL40"/>
  <c r="D41"/>
  <c r="L41"/>
  <c r="T41"/>
  <c r="AJ41"/>
  <c r="J42"/>
  <c r="R42"/>
  <c r="Z42"/>
  <c r="AH42"/>
  <c r="AP42"/>
  <c r="H43"/>
  <c r="P43"/>
  <c r="X43"/>
  <c r="AF43"/>
  <c r="V44"/>
  <c r="AD44"/>
  <c r="AL44"/>
  <c r="D45"/>
  <c r="L45"/>
  <c r="T45"/>
  <c r="AJ45"/>
  <c r="J46"/>
  <c r="R46"/>
  <c r="Z46"/>
  <c r="AH46"/>
  <c r="AP46"/>
  <c r="H47"/>
  <c r="P47"/>
  <c r="X47"/>
  <c r="AF47"/>
  <c r="V48"/>
  <c r="AD48"/>
  <c r="AL48"/>
  <c r="D49"/>
  <c r="L49"/>
  <c r="T49"/>
  <c r="AJ49"/>
  <c r="J50"/>
  <c r="R50"/>
  <c r="Z50"/>
  <c r="AH50"/>
  <c r="AP50"/>
  <c r="H51"/>
  <c r="P51"/>
  <c r="X51"/>
  <c r="AF51"/>
  <c r="V52"/>
  <c r="AD52"/>
  <c r="AL52"/>
  <c r="D53"/>
  <c r="L53"/>
  <c r="T53"/>
  <c r="AJ53"/>
  <c r="J54"/>
  <c r="R54"/>
  <c r="Z54"/>
  <c r="AH54"/>
  <c r="AP54"/>
  <c r="H55"/>
  <c r="P55"/>
  <c r="X55"/>
  <c r="AF55"/>
  <c r="V56"/>
  <c r="AD56"/>
  <c r="AL56"/>
  <c r="D57"/>
  <c r="L57"/>
  <c r="T57"/>
  <c r="AJ57"/>
  <c r="J58"/>
  <c r="R58"/>
  <c r="Z58"/>
  <c r="AH58"/>
  <c r="AP58"/>
  <c r="H59"/>
  <c r="P59"/>
  <c r="X59"/>
  <c r="AF59"/>
  <c r="V60"/>
  <c r="AD60"/>
  <c r="AL60"/>
  <c r="D61"/>
  <c r="L61"/>
  <c r="T61"/>
  <c r="AJ61"/>
  <c r="J62"/>
  <c r="R62"/>
  <c r="Z62"/>
  <c r="AH62"/>
  <c r="AP62"/>
  <c r="H63"/>
  <c r="P63"/>
  <c r="X63"/>
  <c r="AF63"/>
  <c r="V64"/>
  <c r="AD64"/>
  <c r="AL64"/>
  <c r="D65"/>
  <c r="L65"/>
  <c r="T65"/>
  <c r="AJ65"/>
  <c r="J66"/>
  <c r="R66"/>
  <c r="Z66"/>
  <c r="AH66"/>
  <c r="AP66"/>
  <c r="H67"/>
  <c r="P67"/>
  <c r="X67"/>
  <c r="AF67"/>
  <c r="V68"/>
  <c r="AD68"/>
  <c r="AL68"/>
  <c r="D69"/>
  <c r="L69"/>
  <c r="T69"/>
  <c r="AJ69"/>
  <c r="J70"/>
  <c r="R70"/>
  <c r="Z70"/>
  <c r="AH70"/>
  <c r="AP70"/>
  <c r="H71"/>
  <c r="P71"/>
  <c r="X71"/>
  <c r="AF71"/>
  <c r="V72"/>
  <c r="AD72"/>
  <c r="AL72"/>
  <c r="D73"/>
  <c r="L73"/>
  <c r="T73"/>
  <c r="AJ73"/>
  <c r="J74"/>
  <c r="R74"/>
  <c r="Z74"/>
  <c r="AH74"/>
  <c r="AP74"/>
  <c r="H75"/>
  <c r="P75"/>
  <c r="X75"/>
  <c r="AF75"/>
  <c r="V76"/>
  <c r="AD76"/>
  <c r="AL76"/>
  <c r="D77"/>
  <c r="L77"/>
  <c r="T77"/>
  <c r="AJ77"/>
  <c r="J78"/>
  <c r="R78"/>
  <c r="Z78"/>
  <c r="AH78"/>
  <c r="AP78"/>
  <c r="H79"/>
  <c r="P79"/>
  <c r="X79"/>
  <c r="AF79"/>
  <c r="V80"/>
  <c r="AD80"/>
  <c r="AL80"/>
  <c r="D81"/>
  <c r="L81"/>
  <c r="T81"/>
  <c r="AJ81"/>
  <c r="J82"/>
  <c r="R82"/>
  <c r="Z82"/>
  <c r="AH82"/>
  <c r="AP82"/>
  <c r="H83"/>
  <c r="P83"/>
  <c r="X83"/>
  <c r="AF83"/>
  <c r="V84"/>
  <c r="AD84"/>
  <c r="AL84"/>
  <c r="D85"/>
  <c r="L85"/>
  <c r="T85"/>
  <c r="AJ85"/>
  <c r="J86"/>
  <c r="R86"/>
  <c r="Z86"/>
  <c r="AH86"/>
  <c r="AP86"/>
  <c r="H87"/>
  <c r="P87"/>
  <c r="X87"/>
  <c r="AF87"/>
  <c r="V88"/>
  <c r="AD88"/>
  <c r="AL88"/>
  <c r="D89"/>
  <c r="L89"/>
  <c r="T89"/>
  <c r="AJ89"/>
  <c r="J90"/>
  <c r="R90"/>
  <c r="Z90"/>
  <c r="AH90"/>
  <c r="AP90"/>
  <c r="H91"/>
  <c r="P91"/>
  <c r="X91"/>
  <c r="AF91"/>
  <c r="V92"/>
  <c r="AD92"/>
  <c r="AL92"/>
  <c r="D93"/>
  <c r="L93"/>
  <c r="T93"/>
  <c r="AJ93"/>
  <c r="J94"/>
  <c r="R94"/>
  <c r="Z94"/>
  <c r="AH94"/>
  <c r="AP94"/>
  <c r="H95"/>
  <c r="P95"/>
  <c r="X95"/>
  <c r="AF95"/>
  <c r="V96"/>
  <c r="AD96"/>
  <c r="AL96"/>
  <c r="D97"/>
  <c r="L97"/>
  <c r="T97"/>
  <c r="AJ97"/>
  <c r="J98"/>
  <c r="R98"/>
  <c r="Z98"/>
  <c r="AH98"/>
  <c r="AP98"/>
  <c r="H99"/>
  <c r="P99"/>
  <c r="X99"/>
  <c r="AF99"/>
  <c r="V100"/>
  <c r="AD100"/>
  <c r="AL100"/>
  <c r="D101"/>
  <c r="L101"/>
  <c r="T101"/>
  <c r="AJ101"/>
  <c r="J102"/>
  <c r="R102"/>
  <c r="Z102"/>
  <c r="AH102"/>
  <c r="AP102"/>
  <c r="H103"/>
  <c r="P103"/>
  <c r="X103"/>
  <c r="AF103"/>
  <c r="V104"/>
  <c r="AD104"/>
  <c r="AL104"/>
  <c r="D105"/>
  <c r="L105"/>
  <c r="T105"/>
  <c r="AJ105"/>
  <c r="J106"/>
  <c r="R106"/>
  <c r="Z106"/>
  <c r="AH106"/>
  <c r="AP106"/>
  <c r="H107"/>
  <c r="P107"/>
  <c r="X107"/>
  <c r="AF107"/>
  <c r="V108"/>
  <c r="AD108"/>
  <c r="AL108"/>
  <c r="D109"/>
  <c r="L109"/>
  <c r="T109"/>
  <c r="AJ109"/>
  <c r="J110"/>
  <c r="R110"/>
  <c r="Z110"/>
  <c r="AH110"/>
  <c r="AP110"/>
  <c r="H111"/>
  <c r="P111"/>
  <c r="X111"/>
  <c r="AF111"/>
  <c r="V112"/>
  <c r="AD112"/>
  <c r="AL112"/>
  <c r="D113"/>
  <c r="L113"/>
  <c r="T113"/>
  <c r="AJ113"/>
  <c r="J114"/>
  <c r="R114"/>
  <c r="Z114"/>
  <c r="AH114"/>
  <c r="AP114"/>
  <c r="P115"/>
  <c r="X115"/>
  <c r="AF115"/>
  <c r="V116"/>
  <c r="AD116"/>
  <c r="AL116"/>
  <c r="D117"/>
  <c r="L117"/>
  <c r="T117"/>
  <c r="AJ117"/>
  <c r="J118"/>
  <c r="R118"/>
  <c r="Z118"/>
  <c r="AH118"/>
  <c r="AP118"/>
  <c r="H119"/>
  <c r="P119"/>
  <c r="X119"/>
  <c r="AF119"/>
  <c r="V120"/>
  <c r="AD120"/>
  <c r="AL120"/>
  <c r="D121"/>
  <c r="L121"/>
  <c r="T121"/>
  <c r="AJ121"/>
  <c r="J122"/>
  <c r="R122"/>
  <c r="Z122"/>
  <c r="AH122"/>
  <c r="AP122"/>
  <c r="H123"/>
  <c r="P123"/>
  <c r="X123"/>
  <c r="AF123"/>
  <c r="V124"/>
  <c r="AD124"/>
  <c r="AL124"/>
  <c r="D125"/>
  <c r="L125"/>
  <c r="T125"/>
  <c r="AJ125"/>
  <c r="J126"/>
  <c r="R126"/>
  <c r="Z126"/>
  <c r="AH126"/>
  <c r="AP126"/>
  <c r="H127"/>
  <c r="P127"/>
  <c r="X127"/>
  <c r="AF127"/>
  <c r="V128"/>
  <c r="AD128"/>
  <c r="AL128"/>
  <c r="L129"/>
  <c r="T129"/>
  <c r="AJ129"/>
  <c r="J130"/>
  <c r="R130"/>
  <c r="Z130"/>
  <c r="AH130"/>
  <c r="AP130"/>
  <c r="H131"/>
  <c r="P131"/>
  <c r="X131"/>
  <c r="AF131"/>
  <c r="V132"/>
  <c r="AD132"/>
  <c r="AL132"/>
  <c r="D133"/>
  <c r="L133"/>
  <c r="T133"/>
  <c r="AJ133"/>
  <c r="J134"/>
  <c r="R134"/>
  <c r="Z134"/>
  <c r="AH134"/>
  <c r="AP134"/>
  <c r="H135"/>
  <c r="P135"/>
  <c r="X135"/>
  <c r="AF135"/>
  <c r="V136"/>
  <c r="AD136"/>
  <c r="AL136"/>
  <c r="L137"/>
  <c r="T137"/>
  <c r="AJ137"/>
  <c r="L18"/>
  <c r="T18"/>
  <c r="AJ18"/>
  <c r="J19"/>
  <c r="R19"/>
  <c r="Z19"/>
  <c r="AH19"/>
  <c r="AP19"/>
  <c r="H20"/>
  <c r="P20"/>
  <c r="X20"/>
  <c r="AF20"/>
  <c r="V21"/>
  <c r="AD21"/>
  <c r="AL21"/>
  <c r="D22"/>
  <c r="L22"/>
  <c r="T22"/>
  <c r="AJ22"/>
  <c r="J23"/>
  <c r="R23"/>
  <c r="Z23"/>
  <c r="AH23"/>
  <c r="AP23"/>
  <c r="H24"/>
  <c r="P24"/>
  <c r="X24"/>
  <c r="AF24"/>
  <c r="V25"/>
  <c r="AD25"/>
  <c r="AL25"/>
  <c r="D26"/>
  <c r="L26"/>
  <c r="T26"/>
  <c r="AJ26"/>
  <c r="J27"/>
  <c r="R27"/>
  <c r="Z27"/>
  <c r="AH27"/>
  <c r="AP27"/>
  <c r="H28"/>
  <c r="P28"/>
  <c r="X28"/>
  <c r="AF28"/>
  <c r="V29"/>
  <c r="AD29"/>
  <c r="AL29"/>
  <c r="D30"/>
  <c r="L30"/>
  <c r="T30"/>
  <c r="AJ30"/>
  <c r="J31"/>
  <c r="R31"/>
  <c r="Z31"/>
  <c r="AH31"/>
  <c r="AP31"/>
  <c r="H32"/>
  <c r="P32"/>
  <c r="X32"/>
  <c r="AF32"/>
  <c r="V33"/>
  <c r="AD33"/>
  <c r="AL33"/>
  <c r="D34"/>
  <c r="L34"/>
  <c r="T34"/>
  <c r="AJ34"/>
  <c r="J35"/>
  <c r="R35"/>
  <c r="Z35"/>
  <c r="AH35"/>
  <c r="AP35"/>
  <c r="H36"/>
  <c r="P36"/>
  <c r="X36"/>
  <c r="AF36"/>
  <c r="V37"/>
  <c r="AD37"/>
  <c r="AL37"/>
  <c r="D38"/>
  <c r="L38"/>
  <c r="T38"/>
  <c r="AJ38"/>
  <c r="J39"/>
  <c r="R39"/>
  <c r="Z39"/>
  <c r="AH39"/>
  <c r="AP39"/>
  <c r="H40"/>
  <c r="P40"/>
  <c r="X40"/>
  <c r="AF40"/>
  <c r="V41"/>
  <c r="AD41"/>
  <c r="AL41"/>
  <c r="D42"/>
  <c r="L42"/>
  <c r="T42"/>
  <c r="AJ42"/>
  <c r="J43"/>
  <c r="R43"/>
  <c r="Z43"/>
  <c r="AH43"/>
  <c r="AP43"/>
  <c r="H44"/>
  <c r="P44"/>
  <c r="X44"/>
  <c r="AF44"/>
  <c r="V45"/>
  <c r="AD45"/>
  <c r="AL45"/>
  <c r="D46"/>
  <c r="L46"/>
  <c r="T46"/>
  <c r="AJ46"/>
  <c r="J47"/>
  <c r="R47"/>
  <c r="Z47"/>
  <c r="AH47"/>
  <c r="AP47"/>
  <c r="H48"/>
  <c r="P48"/>
  <c r="X48"/>
  <c r="AF48"/>
  <c r="V49"/>
  <c r="AD49"/>
  <c r="AL49"/>
  <c r="D50"/>
  <c r="L50"/>
  <c r="T50"/>
  <c r="AJ50"/>
  <c r="J51"/>
  <c r="R51"/>
  <c r="Z51"/>
  <c r="AH51"/>
  <c r="AP51"/>
  <c r="H52"/>
  <c r="P52"/>
  <c r="X52"/>
  <c r="AF52"/>
  <c r="V53"/>
  <c r="AD53"/>
  <c r="AL53"/>
  <c r="D54"/>
  <c r="L54"/>
  <c r="T54"/>
  <c r="AJ54"/>
  <c r="J55"/>
  <c r="R55"/>
  <c r="Z55"/>
  <c r="AH55"/>
  <c r="AP55"/>
  <c r="H56"/>
  <c r="P56"/>
  <c r="X56"/>
  <c r="AF56"/>
  <c r="V57"/>
  <c r="AD57"/>
  <c r="AL57"/>
  <c r="D58"/>
  <c r="L58"/>
  <c r="T58"/>
  <c r="AJ58"/>
  <c r="J59"/>
  <c r="R59"/>
  <c r="Z59"/>
  <c r="AH59"/>
  <c r="AP59"/>
  <c r="H60"/>
  <c r="P60"/>
  <c r="X60"/>
  <c r="AF60"/>
  <c r="V61"/>
  <c r="AD61"/>
  <c r="AL61"/>
  <c r="D62"/>
  <c r="L62"/>
  <c r="T62"/>
  <c r="AJ62"/>
  <c r="J63"/>
  <c r="R63"/>
  <c r="Z63"/>
  <c r="AH63"/>
  <c r="AP63"/>
  <c r="H64"/>
  <c r="P64"/>
  <c r="X64"/>
  <c r="AF64"/>
  <c r="V65"/>
  <c r="AD65"/>
  <c r="AL65"/>
  <c r="D66"/>
  <c r="L66"/>
  <c r="T66"/>
  <c r="AJ66"/>
  <c r="J67"/>
  <c r="R67"/>
  <c r="Z67"/>
  <c r="AH67"/>
  <c r="AP67"/>
  <c r="H68"/>
  <c r="P68"/>
  <c r="X68"/>
  <c r="AF68"/>
  <c r="V69"/>
  <c r="AD69"/>
  <c r="AL69"/>
  <c r="D70"/>
  <c r="L70"/>
  <c r="T70"/>
  <c r="AJ70"/>
  <c r="J71"/>
  <c r="R71"/>
  <c r="Z71"/>
  <c r="AH71"/>
  <c r="AP71"/>
  <c r="H72"/>
  <c r="P72"/>
  <c r="X72"/>
  <c r="AF72"/>
  <c r="V73"/>
  <c r="AD73"/>
  <c r="AL73"/>
  <c r="D74"/>
  <c r="L74"/>
  <c r="T74"/>
  <c r="AJ74"/>
  <c r="J75"/>
  <c r="R75"/>
  <c r="Z75"/>
  <c r="AH75"/>
  <c r="AP75"/>
  <c r="H76"/>
  <c r="P76"/>
  <c r="X76"/>
  <c r="AF76"/>
  <c r="V77"/>
  <c r="AD77"/>
  <c r="AL77"/>
  <c r="D78"/>
  <c r="L78"/>
  <c r="T78"/>
  <c r="AJ78"/>
  <c r="J79"/>
  <c r="R79"/>
  <c r="Z79"/>
  <c r="AH79"/>
  <c r="AP79"/>
  <c r="H80"/>
  <c r="P80"/>
  <c r="X80"/>
  <c r="AF80"/>
  <c r="V81"/>
  <c r="AD81"/>
  <c r="AL81"/>
  <c r="D82"/>
  <c r="L82"/>
  <c r="T82"/>
  <c r="AJ82"/>
  <c r="J83"/>
  <c r="R83"/>
  <c r="Z83"/>
  <c r="AH83"/>
  <c r="AP83"/>
  <c r="H84"/>
  <c r="P84"/>
  <c r="X84"/>
  <c r="AF84"/>
  <c r="V85"/>
  <c r="AD85"/>
  <c r="AL85"/>
  <c r="D86"/>
  <c r="L86"/>
  <c r="T86"/>
  <c r="AJ86"/>
  <c r="J87"/>
  <c r="R87"/>
  <c r="Z87"/>
  <c r="AH87"/>
  <c r="AP87"/>
  <c r="H88"/>
  <c r="P88"/>
  <c r="X88"/>
  <c r="AF88"/>
  <c r="V89"/>
  <c r="AD89"/>
  <c r="AL89"/>
  <c r="D90"/>
  <c r="L90"/>
  <c r="T90"/>
  <c r="AJ90"/>
  <c r="J91"/>
  <c r="R91"/>
  <c r="Z91"/>
  <c r="AH91"/>
  <c r="AP91"/>
  <c r="H92"/>
  <c r="P92"/>
  <c r="X92"/>
  <c r="AF92"/>
  <c r="V93"/>
  <c r="AD93"/>
  <c r="AL93"/>
  <c r="D94"/>
  <c r="L94"/>
  <c r="T94"/>
  <c r="AJ94"/>
  <c r="J95"/>
  <c r="R95"/>
  <c r="Z95"/>
  <c r="AH95"/>
  <c r="AP95"/>
  <c r="H96"/>
  <c r="P96"/>
  <c r="X96"/>
  <c r="AF96"/>
  <c r="V97"/>
  <c r="AD97"/>
  <c r="AL97"/>
  <c r="D98"/>
  <c r="L98"/>
  <c r="T98"/>
  <c r="AJ98"/>
  <c r="J99"/>
  <c r="R99"/>
  <c r="Z99"/>
  <c r="AH99"/>
  <c r="AP99"/>
  <c r="H100"/>
  <c r="P100"/>
  <c r="X100"/>
  <c r="AF100"/>
  <c r="V101"/>
  <c r="AD101"/>
  <c r="AL101"/>
  <c r="D102"/>
  <c r="L102"/>
  <c r="T102"/>
  <c r="AJ102"/>
  <c r="J103"/>
  <c r="R103"/>
  <c r="Z103"/>
  <c r="AH103"/>
  <c r="AP103"/>
  <c r="H104"/>
  <c r="P104"/>
  <c r="X104"/>
  <c r="AF104"/>
  <c r="V105"/>
  <c r="AD105"/>
  <c r="AL105"/>
  <c r="D106"/>
  <c r="L106"/>
  <c r="T106"/>
  <c r="AJ106"/>
  <c r="J107"/>
  <c r="R107"/>
  <c r="Z107"/>
  <c r="AH107"/>
  <c r="AP107"/>
  <c r="H108"/>
  <c r="P108"/>
  <c r="X108"/>
  <c r="AF108"/>
  <c r="V109"/>
  <c r="AD109"/>
  <c r="AL109"/>
  <c r="D110"/>
  <c r="L110"/>
  <c r="T110"/>
  <c r="AJ110"/>
  <c r="J111"/>
  <c r="R111"/>
  <c r="Z111"/>
  <c r="AH111"/>
  <c r="AP111"/>
  <c r="H112"/>
  <c r="P112"/>
  <c r="X112"/>
  <c r="AF112"/>
  <c r="V113"/>
  <c r="AD113"/>
  <c r="AL113"/>
  <c r="D114"/>
  <c r="L114"/>
  <c r="T114"/>
  <c r="AJ114"/>
  <c r="J115"/>
  <c r="R115"/>
  <c r="Z115"/>
  <c r="AH115"/>
  <c r="AP115"/>
  <c r="H116"/>
  <c r="P116"/>
  <c r="X116"/>
  <c r="AF116"/>
  <c r="V117"/>
  <c r="AD117"/>
  <c r="AL117"/>
  <c r="D118"/>
  <c r="L118"/>
  <c r="T118"/>
  <c r="AJ118"/>
  <c r="J119"/>
  <c r="R119"/>
  <c r="Z119"/>
  <c r="AH119"/>
  <c r="AP119"/>
  <c r="H120"/>
  <c r="P120"/>
  <c r="X120"/>
  <c r="AF120"/>
  <c r="V121"/>
  <c r="AD121"/>
  <c r="AL121"/>
  <c r="D122"/>
  <c r="L122"/>
  <c r="T122"/>
  <c r="AJ122"/>
  <c r="J123"/>
  <c r="R123"/>
  <c r="Z123"/>
  <c r="AH123"/>
  <c r="AP123"/>
  <c r="H124"/>
  <c r="P124"/>
  <c r="X124"/>
  <c r="AF124"/>
  <c r="V125"/>
  <c r="AD125"/>
  <c r="AL125"/>
  <c r="D126"/>
  <c r="L126"/>
  <c r="T126"/>
  <c r="AJ126"/>
  <c r="J127"/>
  <c r="R127"/>
  <c r="Z127"/>
  <c r="AH127"/>
  <c r="AP127"/>
  <c r="H128"/>
  <c r="P128"/>
  <c r="X128"/>
  <c r="AF128"/>
  <c r="V129"/>
  <c r="AD129"/>
  <c r="AL129"/>
  <c r="L130"/>
  <c r="T130"/>
  <c r="AJ130"/>
  <c r="J131"/>
  <c r="R131"/>
  <c r="Z131"/>
  <c r="AH131"/>
  <c r="AP131"/>
  <c r="H132"/>
  <c r="P132"/>
  <c r="X132"/>
  <c r="AF132"/>
  <c r="V133"/>
  <c r="AD133"/>
  <c r="AL133"/>
  <c r="D134"/>
  <c r="L134"/>
  <c r="T134"/>
  <c r="AJ134"/>
  <c r="J135"/>
  <c r="R135"/>
  <c r="Z135"/>
  <c r="AH135"/>
  <c r="AP135"/>
  <c r="H136"/>
  <c r="P136"/>
  <c r="X136"/>
  <c r="AF136"/>
  <c r="V137"/>
  <c r="AD137"/>
  <c r="AL137"/>
  <c r="F18"/>
  <c r="N18"/>
  <c r="F22"/>
  <c r="N22"/>
  <c r="AS22"/>
  <c r="F25"/>
  <c r="N25"/>
  <c r="F29"/>
  <c r="N29"/>
  <c r="F33"/>
  <c r="N33"/>
  <c r="F37"/>
  <c r="N37"/>
  <c r="F41"/>
  <c r="N41"/>
  <c r="F45"/>
  <c r="N45"/>
  <c r="F49"/>
  <c r="N49"/>
  <c r="F53"/>
  <c r="N53"/>
  <c r="F57"/>
  <c r="N57"/>
  <c r="F61"/>
  <c r="N61"/>
  <c r="F65"/>
  <c r="N65"/>
  <c r="N69"/>
  <c r="F73"/>
  <c r="N73"/>
  <c r="F77"/>
  <c r="N77"/>
  <c r="F81"/>
  <c r="N81"/>
  <c r="F85"/>
  <c r="N85"/>
  <c r="F89"/>
  <c r="N89"/>
  <c r="F93"/>
  <c r="N93"/>
  <c r="F97"/>
  <c r="N97"/>
  <c r="N101"/>
  <c r="F105"/>
  <c r="N105"/>
  <c r="F109"/>
  <c r="N109"/>
  <c r="F113"/>
  <c r="N113"/>
  <c r="F117"/>
  <c r="N117"/>
  <c r="F121"/>
  <c r="N121"/>
  <c r="F125"/>
  <c r="N125"/>
  <c r="F129"/>
  <c r="N129"/>
  <c r="N17"/>
  <c r="F21"/>
  <c r="AB22"/>
  <c r="N24"/>
  <c r="F28"/>
  <c r="AB29"/>
  <c r="N32"/>
  <c r="F36"/>
  <c r="AB37"/>
  <c r="N40"/>
  <c r="F44"/>
  <c r="AB45"/>
  <c r="N48"/>
  <c r="F52"/>
  <c r="AB53"/>
  <c r="N56"/>
  <c r="AB57"/>
  <c r="N60"/>
  <c r="N64"/>
  <c r="AB65"/>
  <c r="N68"/>
  <c r="N72"/>
  <c r="F76"/>
  <c r="AB77"/>
  <c r="F80"/>
  <c r="AB81"/>
  <c r="N84"/>
  <c r="N88"/>
  <c r="AB93"/>
  <c r="N96"/>
  <c r="F100"/>
  <c r="AB101"/>
  <c r="F104"/>
  <c r="AB105"/>
  <c r="N108"/>
  <c r="AB117"/>
  <c r="N120"/>
  <c r="N124"/>
  <c r="AB125"/>
  <c r="N128"/>
  <c r="AB132"/>
  <c r="N135"/>
  <c r="AB17"/>
  <c r="F20"/>
  <c r="N20"/>
  <c r="AB21"/>
  <c r="F23"/>
  <c r="N23"/>
  <c r="AB24"/>
  <c r="F27"/>
  <c r="N27"/>
  <c r="AB28"/>
  <c r="F31"/>
  <c r="N31"/>
  <c r="AB32"/>
  <c r="F35"/>
  <c r="N35"/>
  <c r="AB36"/>
  <c r="F39"/>
  <c r="N39"/>
  <c r="AB40"/>
  <c r="F43"/>
  <c r="N43"/>
  <c r="AB44"/>
  <c r="F47"/>
  <c r="N47"/>
  <c r="AB48"/>
  <c r="F51"/>
  <c r="N51"/>
  <c r="AB52"/>
  <c r="F55"/>
  <c r="N55"/>
  <c r="AB56"/>
  <c r="F59"/>
  <c r="N59"/>
  <c r="AB60"/>
  <c r="F63"/>
  <c r="N63"/>
  <c r="AB64"/>
  <c r="F67"/>
  <c r="N67"/>
  <c r="AB68"/>
  <c r="F71"/>
  <c r="N71"/>
  <c r="AB72"/>
  <c r="F75"/>
  <c r="N75"/>
  <c r="AB76"/>
  <c r="F79"/>
  <c r="N79"/>
  <c r="AB80"/>
  <c r="F83"/>
  <c r="N83"/>
  <c r="AB84"/>
  <c r="N87"/>
  <c r="AB88"/>
  <c r="F91"/>
  <c r="N91"/>
  <c r="AB92"/>
  <c r="F95"/>
  <c r="N95"/>
  <c r="AB96"/>
  <c r="F99"/>
  <c r="N99"/>
  <c r="AB100"/>
  <c r="F103"/>
  <c r="N103"/>
  <c r="AB104"/>
  <c r="F107"/>
  <c r="N107"/>
  <c r="AB108"/>
  <c r="F111"/>
  <c r="N111"/>
  <c r="AB112"/>
  <c r="F115"/>
  <c r="N115"/>
  <c r="AB116"/>
  <c r="F119"/>
  <c r="N119"/>
  <c r="AB120"/>
  <c r="F123"/>
  <c r="N123"/>
  <c r="AB124"/>
  <c r="F127"/>
  <c r="N127"/>
  <c r="AB128"/>
  <c r="N131"/>
  <c r="F134"/>
  <c r="N134"/>
  <c r="AB135"/>
  <c r="F17"/>
  <c r="AB18"/>
  <c r="N21"/>
  <c r="F24"/>
  <c r="AB25"/>
  <c r="N28"/>
  <c r="F32"/>
  <c r="AB33"/>
  <c r="N36"/>
  <c r="F40"/>
  <c r="AB41"/>
  <c r="N44"/>
  <c r="F48"/>
  <c r="AB49"/>
  <c r="N52"/>
  <c r="F56"/>
  <c r="F60"/>
  <c r="AB61"/>
  <c r="F64"/>
  <c r="F68"/>
  <c r="AB69"/>
  <c r="F72"/>
  <c r="AB73"/>
  <c r="N76"/>
  <c r="N80"/>
  <c r="F84"/>
  <c r="AB85"/>
  <c r="F88"/>
  <c r="AB89"/>
  <c r="N92"/>
  <c r="F96"/>
  <c r="AB97"/>
  <c r="N100"/>
  <c r="N104"/>
  <c r="F108"/>
  <c r="AB109"/>
  <c r="F112"/>
  <c r="N112"/>
  <c r="AB113"/>
  <c r="N116"/>
  <c r="AB121"/>
  <c r="F124"/>
  <c r="F128"/>
  <c r="AB129"/>
  <c r="F135"/>
  <c r="AB136"/>
  <c r="F19"/>
  <c r="N19"/>
  <c r="AB20"/>
  <c r="AB23"/>
  <c r="F26"/>
  <c r="N26"/>
  <c r="AB27"/>
  <c r="F30"/>
  <c r="N30"/>
  <c r="AB31"/>
  <c r="F34"/>
  <c r="N34"/>
  <c r="AB35"/>
  <c r="F38"/>
  <c r="N38"/>
  <c r="AB39"/>
  <c r="F42"/>
  <c r="N42"/>
  <c r="AB43"/>
  <c r="F46"/>
  <c r="N46"/>
  <c r="AB47"/>
  <c r="F50"/>
  <c r="N50"/>
  <c r="AB51"/>
  <c r="F54"/>
  <c r="N54"/>
  <c r="AB55"/>
  <c r="F58"/>
  <c r="N58"/>
  <c r="AB59"/>
  <c r="F62"/>
  <c r="N62"/>
  <c r="AB63"/>
  <c r="F66"/>
  <c r="N66"/>
  <c r="AB67"/>
  <c r="N70"/>
  <c r="AB71"/>
  <c r="F74"/>
  <c r="N74"/>
  <c r="AB75"/>
  <c r="F78"/>
  <c r="N78"/>
  <c r="AB79"/>
  <c r="F82"/>
  <c r="N82"/>
  <c r="AB83"/>
  <c r="N86"/>
  <c r="AB87"/>
  <c r="F90"/>
  <c r="N90"/>
  <c r="AB91"/>
  <c r="F94"/>
  <c r="N94"/>
  <c r="AB95"/>
  <c r="F98"/>
  <c r="N98"/>
  <c r="AB99"/>
  <c r="F102"/>
  <c r="N102"/>
  <c r="AB103"/>
  <c r="F106"/>
  <c r="N106"/>
  <c r="AB107"/>
  <c r="F110"/>
  <c r="N110"/>
  <c r="AB111"/>
  <c r="F114"/>
  <c r="N114"/>
  <c r="AB115"/>
  <c r="F118"/>
  <c r="N118"/>
  <c r="AB119"/>
  <c r="F122"/>
  <c r="N122"/>
  <c r="AB123"/>
  <c r="F126"/>
  <c r="N126"/>
  <c r="AB127"/>
  <c r="N130"/>
  <c r="AB131"/>
  <c r="F133"/>
  <c r="N133"/>
  <c r="AB134"/>
  <c r="N137"/>
  <c r="BE33"/>
  <c r="BE41"/>
  <c r="BE113"/>
  <c r="BE117"/>
  <c r="BE121"/>
  <c r="BE133"/>
  <c r="BE13"/>
  <c r="BE29"/>
  <c r="BE85"/>
  <c r="BE89"/>
  <c r="AS88"/>
  <c r="BE24"/>
  <c r="BE32"/>
  <c r="BE84"/>
  <c r="BE88"/>
  <c r="BE20"/>
  <c r="BE28"/>
  <c r="BE40"/>
  <c r="BE132"/>
  <c r="BE136"/>
  <c r="AS14"/>
  <c r="AS18"/>
  <c r="AS30"/>
  <c r="AS38"/>
  <c r="AS119"/>
  <c r="AS34"/>
  <c r="AS117"/>
  <c r="AS84"/>
  <c r="AS90"/>
  <c r="AS121"/>
  <c r="AS133"/>
  <c r="AS15"/>
  <c r="AS19"/>
  <c r="AS23"/>
  <c r="AS132"/>
  <c r="AS10"/>
  <c r="AS134"/>
  <c r="AS31"/>
  <c r="AS39"/>
  <c r="AS83"/>
  <c r="AS118"/>
  <c r="AS136"/>
  <c r="BG136"/>
  <c r="AS13"/>
  <c r="AS29"/>
  <c r="AS33"/>
  <c r="AS41"/>
  <c r="AS85"/>
  <c r="AS89"/>
  <c r="AS32"/>
  <c r="AS40"/>
  <c r="AS11"/>
  <c r="AS20"/>
  <c r="AS24"/>
  <c r="AS28"/>
  <c r="AS113"/>
  <c r="BE10"/>
  <c r="BE11"/>
  <c r="BE14"/>
  <c r="BE15"/>
  <c r="BE18"/>
  <c r="BE19"/>
  <c r="BE22"/>
  <c r="BE23"/>
  <c r="BE30"/>
  <c r="BE31"/>
  <c r="BE34"/>
  <c r="BE38"/>
  <c r="BE39"/>
  <c r="BE83"/>
  <c r="BE90"/>
  <c r="BE115"/>
  <c r="BE118"/>
  <c r="BE119"/>
  <c r="BE134"/>
  <c r="AX85"/>
  <c r="AX133"/>
  <c r="AX88"/>
  <c r="AX90"/>
  <c r="AX118"/>
  <c r="AX132"/>
  <c r="AX134"/>
  <c r="AX136"/>
  <c r="AX89"/>
  <c r="AX113"/>
  <c r="AX117"/>
  <c r="AX121"/>
  <c r="AX115"/>
  <c r="AX119"/>
  <c r="AU18"/>
  <c r="AU14"/>
  <c r="AU22"/>
  <c r="AU115"/>
  <c r="AY121"/>
  <c r="AY134"/>
  <c r="AU90"/>
  <c r="AU34"/>
  <c r="AU30"/>
  <c r="AU38"/>
  <c r="AU88"/>
  <c r="AU133"/>
  <c r="AU117"/>
  <c r="AU119"/>
  <c r="AY136"/>
  <c r="AY118"/>
  <c r="AU121"/>
  <c r="AU84"/>
  <c r="AU113"/>
  <c r="AU20"/>
  <c r="AU40"/>
  <c r="AU24"/>
  <c r="AU11"/>
  <c r="AU85"/>
  <c r="AU29"/>
  <c r="AU83"/>
  <c r="AU132"/>
  <c r="AU19"/>
  <c r="AU89"/>
  <c r="AU33"/>
  <c r="AU13"/>
  <c r="AU136"/>
  <c r="AU31"/>
  <c r="AU10"/>
  <c r="AU23"/>
  <c r="AU15"/>
  <c r="AU41"/>
  <c r="AU39"/>
  <c r="AU28"/>
  <c r="AU32"/>
  <c r="AU118"/>
  <c r="AU134"/>
  <c r="AY113"/>
  <c r="AY89"/>
  <c r="AY88"/>
  <c r="AY132"/>
  <c r="AY115"/>
  <c r="AY85"/>
  <c r="AY133"/>
  <c r="AY119"/>
  <c r="AY90"/>
  <c r="AY117"/>
  <c r="Z84" i="18"/>
  <c r="Z83"/>
  <c r="Z82"/>
  <c r="Z81"/>
  <c r="Z80"/>
  <c r="Z79"/>
  <c r="Z78"/>
  <c r="Z77"/>
  <c r="Z76"/>
  <c r="Z75"/>
  <c r="Z73"/>
  <c r="Z72"/>
  <c r="Z71"/>
  <c r="Z70"/>
  <c r="Z69"/>
  <c r="X84"/>
  <c r="X83"/>
  <c r="X82"/>
  <c r="X81"/>
  <c r="X80"/>
  <c r="X79"/>
  <c r="X78"/>
  <c r="X77"/>
  <c r="X76"/>
  <c r="X75"/>
  <c r="X73"/>
  <c r="X72"/>
  <c r="X71"/>
  <c r="X70"/>
  <c r="X69"/>
  <c r="V84"/>
  <c r="V83"/>
  <c r="V82"/>
  <c r="V81"/>
  <c r="V80"/>
  <c r="V79"/>
  <c r="V78"/>
  <c r="V77"/>
  <c r="V76"/>
  <c r="V75"/>
  <c r="V73"/>
  <c r="V72"/>
  <c r="V71"/>
  <c r="V70"/>
  <c r="V69"/>
  <c r="T84"/>
  <c r="T82"/>
  <c r="T81"/>
  <c r="T80"/>
  <c r="T79"/>
  <c r="T78"/>
  <c r="T77"/>
  <c r="T76"/>
  <c r="T75"/>
  <c r="T73"/>
  <c r="T72"/>
  <c r="T71"/>
  <c r="T70"/>
  <c r="T69"/>
  <c r="R84"/>
  <c r="R83"/>
  <c r="R82"/>
  <c r="R81"/>
  <c r="R80"/>
  <c r="R79"/>
  <c r="R78"/>
  <c r="R76"/>
  <c r="R75"/>
  <c r="R73"/>
  <c r="R72"/>
  <c r="R71"/>
  <c r="R69"/>
  <c r="P83"/>
  <c r="P82"/>
  <c r="P78"/>
  <c r="N84"/>
  <c r="N83"/>
  <c r="N82"/>
  <c r="N81"/>
  <c r="N80"/>
  <c r="N79"/>
  <c r="N78"/>
  <c r="N77"/>
  <c r="N76"/>
  <c r="N75"/>
  <c r="N73"/>
  <c r="N72"/>
  <c r="N71"/>
  <c r="N70"/>
  <c r="N69"/>
  <c r="L84"/>
  <c r="L83"/>
  <c r="L82"/>
  <c r="L81"/>
  <c r="L80"/>
  <c r="L79"/>
  <c r="L78"/>
  <c r="L76"/>
  <c r="L75"/>
  <c r="L72"/>
  <c r="L71"/>
  <c r="L69"/>
  <c r="J84"/>
  <c r="J83"/>
  <c r="J82"/>
  <c r="J81"/>
  <c r="J80"/>
  <c r="J79"/>
  <c r="J78"/>
  <c r="J76"/>
  <c r="J75"/>
  <c r="J73"/>
  <c r="J72"/>
  <c r="J71"/>
  <c r="J69"/>
  <c r="H84"/>
  <c r="H83"/>
  <c r="H82"/>
  <c r="H81"/>
  <c r="H80"/>
  <c r="H79"/>
  <c r="H78"/>
  <c r="AB78" s="1"/>
  <c r="H76"/>
  <c r="H75"/>
  <c r="H73"/>
  <c r="H72"/>
  <c r="H71"/>
  <c r="H69"/>
  <c r="Z67"/>
  <c r="X67"/>
  <c r="V67"/>
  <c r="T67"/>
  <c r="R67"/>
  <c r="N67"/>
  <c r="L67"/>
  <c r="J67"/>
  <c r="H67"/>
  <c r="H70"/>
  <c r="J70"/>
  <c r="L70"/>
  <c r="R77"/>
  <c r="H77"/>
  <c r="J77"/>
  <c r="L77"/>
  <c r="R70"/>
  <c r="AS163" i="27"/>
  <c r="AS162"/>
  <c r="BG162"/>
  <c r="C159"/>
  <c r="AS159"/>
  <c r="AU159"/>
  <c r="AS154"/>
  <c r="BG154"/>
  <c r="AS155"/>
  <c r="AU155"/>
  <c r="AS156"/>
  <c r="BG156"/>
  <c r="AS161"/>
  <c r="AR6"/>
  <c r="AU163"/>
  <c r="BG163"/>
  <c r="AX41"/>
  <c r="AX33"/>
  <c r="AX29"/>
  <c r="AX13"/>
  <c r="AL11"/>
  <c r="AL10"/>
  <c r="AL14"/>
  <c r="AL15"/>
  <c r="AL8"/>
  <c r="AL9"/>
  <c r="AL13"/>
  <c r="AL7"/>
  <c r="AJ14"/>
  <c r="AJ9"/>
  <c r="AJ7"/>
  <c r="AJ15"/>
  <c r="AJ11"/>
  <c r="AJ10"/>
  <c r="AJ8"/>
  <c r="AJ13"/>
  <c r="AD15"/>
  <c r="AD14"/>
  <c r="AD9"/>
  <c r="AD7"/>
  <c r="AD11"/>
  <c r="AD8"/>
  <c r="AD10"/>
  <c r="AD13"/>
  <c r="T14"/>
  <c r="T8"/>
  <c r="T13"/>
  <c r="T9"/>
  <c r="T7"/>
  <c r="T11"/>
  <c r="T10"/>
  <c r="T15"/>
  <c r="F9"/>
  <c r="F7"/>
  <c r="F10"/>
  <c r="F14"/>
  <c r="F13"/>
  <c r="F11"/>
  <c r="F15"/>
  <c r="F8"/>
  <c r="N14"/>
  <c r="N8"/>
  <c r="N15"/>
  <c r="N9"/>
  <c r="N7"/>
  <c r="N11"/>
  <c r="N13"/>
  <c r="N10"/>
  <c r="AB14"/>
  <c r="AB8"/>
  <c r="AB15"/>
  <c r="AB13"/>
  <c r="AB7"/>
  <c r="AB10"/>
  <c r="AB9"/>
  <c r="AB11"/>
  <c r="J14"/>
  <c r="J15"/>
  <c r="J7"/>
  <c r="J8"/>
  <c r="J9"/>
  <c r="J13"/>
  <c r="J11"/>
  <c r="J10"/>
  <c r="R10"/>
  <c r="R7"/>
  <c r="R14"/>
  <c r="R8"/>
  <c r="R9"/>
  <c r="R13"/>
  <c r="R11"/>
  <c r="R15"/>
  <c r="Z10"/>
  <c r="Z9"/>
  <c r="Z7"/>
  <c r="Z11"/>
  <c r="Z15"/>
  <c r="Z8"/>
  <c r="Z14"/>
  <c r="Z13"/>
  <c r="H13"/>
  <c r="H11"/>
  <c r="H8"/>
  <c r="H10"/>
  <c r="H14"/>
  <c r="H7"/>
  <c r="H15"/>
  <c r="H9"/>
  <c r="P7"/>
  <c r="P8"/>
  <c r="P10"/>
  <c r="P11"/>
  <c r="P14"/>
  <c r="P13"/>
  <c r="P15"/>
  <c r="P9"/>
  <c r="X15"/>
  <c r="X14"/>
  <c r="X8"/>
  <c r="X9"/>
  <c r="X13"/>
  <c r="X10"/>
  <c r="X7"/>
  <c r="X11"/>
  <c r="AH14"/>
  <c r="AH11"/>
  <c r="AH7"/>
  <c r="AH9"/>
  <c r="AH13"/>
  <c r="AH8"/>
  <c r="AH15"/>
  <c r="AH10"/>
  <c r="AP8"/>
  <c r="AP15"/>
  <c r="AP7"/>
  <c r="AP10"/>
  <c r="AP9"/>
  <c r="AP11"/>
  <c r="AP13"/>
  <c r="AP14"/>
  <c r="V11"/>
  <c r="V14"/>
  <c r="V15"/>
  <c r="V9"/>
  <c r="V13"/>
  <c r="V8"/>
  <c r="V10"/>
  <c r="V7"/>
  <c r="AF13"/>
  <c r="AF8"/>
  <c r="AF15"/>
  <c r="AF10"/>
  <c r="AF11"/>
  <c r="AF7"/>
  <c r="AF14"/>
  <c r="AF9"/>
  <c r="L13"/>
  <c r="L9"/>
  <c r="L15"/>
  <c r="L8"/>
  <c r="L11"/>
  <c r="L10"/>
  <c r="L7"/>
  <c r="L14"/>
  <c r="AX14"/>
  <c r="AX18"/>
  <c r="AX22"/>
  <c r="AX30"/>
  <c r="AX34"/>
  <c r="AX38"/>
  <c r="AX11"/>
  <c r="AX15"/>
  <c r="AX19"/>
  <c r="AX23"/>
  <c r="AX31"/>
  <c r="AX39"/>
  <c r="AX83"/>
  <c r="AX10"/>
  <c r="AX20"/>
  <c r="AX24"/>
  <c r="AX28"/>
  <c r="AX32"/>
  <c r="AX40"/>
  <c r="AX84"/>
  <c r="T6"/>
  <c r="AB6"/>
  <c r="E151"/>
  <c r="M151"/>
  <c r="L6"/>
  <c r="U151"/>
  <c r="AC151"/>
  <c r="AL6"/>
  <c r="G151"/>
  <c r="O151"/>
  <c r="W151"/>
  <c r="AG151"/>
  <c r="AO151"/>
  <c r="AE151"/>
  <c r="N6"/>
  <c r="K151"/>
  <c r="S151"/>
  <c r="AA151"/>
  <c r="AK151"/>
  <c r="F6"/>
  <c r="V6"/>
  <c r="AD6"/>
  <c r="I151"/>
  <c r="Q151"/>
  <c r="Y151"/>
  <c r="AI151"/>
  <c r="R6"/>
  <c r="AJ6"/>
  <c r="H6"/>
  <c r="P6"/>
  <c r="X6"/>
  <c r="AH6"/>
  <c r="AP6"/>
  <c r="J6"/>
  <c r="Z6"/>
  <c r="AF6"/>
  <c r="D8"/>
  <c r="D14"/>
  <c r="D13"/>
  <c r="D16"/>
  <c r="D9"/>
  <c r="D15"/>
  <c r="D11"/>
  <c r="D7"/>
  <c r="D10"/>
  <c r="AY32"/>
  <c r="AY83"/>
  <c r="AY19"/>
  <c r="AY10"/>
  <c r="AY39"/>
  <c r="AY28"/>
  <c r="AY20"/>
  <c r="AY11"/>
  <c r="AY33"/>
  <c r="AY40"/>
  <c r="AY24"/>
  <c r="AY29"/>
  <c r="AY13"/>
  <c r="AY34"/>
  <c r="AY18"/>
  <c r="AY41"/>
  <c r="AY23"/>
  <c r="AY84"/>
  <c r="AY38"/>
  <c r="AY30"/>
  <c r="AY22"/>
  <c r="AY14"/>
  <c r="AY31"/>
  <c r="AY15"/>
  <c r="D6"/>
  <c r="D165"/>
  <c r="C147"/>
  <c r="C149"/>
  <c r="AP165"/>
  <c r="AO145"/>
  <c r="AO147"/>
  <c r="AO149"/>
  <c r="AN165"/>
  <c r="AM149"/>
  <c r="AL165"/>
  <c r="AK145"/>
  <c r="AK147"/>
  <c r="AK149"/>
  <c r="AJ165"/>
  <c r="AI145"/>
  <c r="AI147"/>
  <c r="AI149"/>
  <c r="AF165"/>
  <c r="AE145"/>
  <c r="AE147"/>
  <c r="AE149"/>
  <c r="AD165"/>
  <c r="AC145"/>
  <c r="AC147"/>
  <c r="AC149"/>
  <c r="AB165"/>
  <c r="AA145"/>
  <c r="AA147"/>
  <c r="AA149"/>
  <c r="AH165"/>
  <c r="AG145"/>
  <c r="AG147"/>
  <c r="AG149"/>
  <c r="AV165"/>
  <c r="AV169"/>
  <c r="AT165"/>
  <c r="AT169"/>
  <c r="AR165"/>
  <c r="Z165"/>
  <c r="X165"/>
  <c r="V165"/>
  <c r="T165"/>
  <c r="R165"/>
  <c r="P165"/>
  <c r="N165"/>
  <c r="L165"/>
  <c r="J165"/>
  <c r="H165"/>
  <c r="AQ145"/>
  <c r="W145"/>
  <c r="S145"/>
  <c r="O145"/>
  <c r="G145"/>
  <c r="U147"/>
  <c r="S147"/>
  <c r="M147"/>
  <c r="K147"/>
  <c r="E147"/>
  <c r="AQ147"/>
  <c r="C153"/>
  <c r="AK157"/>
  <c r="AK165"/>
  <c r="AO157"/>
  <c r="AO165"/>
  <c r="AG157"/>
  <c r="AG165"/>
  <c r="AI157"/>
  <c r="AI165"/>
  <c r="AE157"/>
  <c r="AE165"/>
  <c r="AC157"/>
  <c r="AC165"/>
  <c r="AA157"/>
  <c r="AA165"/>
  <c r="AQ151"/>
  <c r="E149"/>
  <c r="M149"/>
  <c r="U149"/>
  <c r="K149"/>
  <c r="S149"/>
  <c r="S157"/>
  <c r="S165"/>
  <c r="AQ149"/>
  <c r="I149"/>
  <c r="Q149"/>
  <c r="Y149"/>
  <c r="G149"/>
  <c r="O149"/>
  <c r="W149"/>
  <c r="M145"/>
  <c r="U145"/>
  <c r="I147"/>
  <c r="Q147"/>
  <c r="Y147"/>
  <c r="K145"/>
  <c r="G147"/>
  <c r="O147"/>
  <c r="W147"/>
  <c r="I145"/>
  <c r="Q145"/>
  <c r="Y145"/>
  <c r="AS153"/>
  <c r="AQ157"/>
  <c r="AQ165"/>
  <c r="O157"/>
  <c r="O165"/>
  <c r="Y157"/>
  <c r="Y165"/>
  <c r="M157"/>
  <c r="M165"/>
  <c r="Q157"/>
  <c r="Q165"/>
  <c r="W157"/>
  <c r="W165"/>
  <c r="K157"/>
  <c r="K165"/>
  <c r="U157"/>
  <c r="U165"/>
  <c r="G157"/>
  <c r="G165"/>
  <c r="I157"/>
  <c r="I165"/>
  <c r="AS149"/>
  <c r="AU153"/>
  <c r="AU149"/>
  <c r="Y22" i="26"/>
  <c r="W22"/>
  <c r="U22"/>
  <c r="S22"/>
  <c r="Q22"/>
  <c r="O22"/>
  <c r="M22"/>
  <c r="K22"/>
  <c r="I22"/>
  <c r="G22"/>
  <c r="E22"/>
  <c r="C22"/>
  <c r="C23"/>
  <c r="AA14"/>
  <c r="AA13"/>
  <c r="AA12"/>
  <c r="AD6"/>
  <c r="AA11"/>
  <c r="AA10"/>
  <c r="AA9"/>
  <c r="AA8"/>
  <c r="AA7"/>
  <c r="AA6"/>
  <c r="AA5"/>
  <c r="AA4"/>
  <c r="AA3"/>
  <c r="AD3"/>
  <c r="AB94" i="18"/>
  <c r="AB95"/>
  <c r="AB96"/>
  <c r="AB97"/>
  <c r="AB98"/>
  <c r="AB99"/>
  <c r="AB100"/>
  <c r="AB101"/>
  <c r="AB102"/>
  <c r="AE98"/>
  <c r="AB103"/>
  <c r="AB104"/>
  <c r="AB105"/>
  <c r="AB106"/>
  <c r="AB107"/>
  <c r="AB108"/>
  <c r="AB109"/>
  <c r="AB110"/>
  <c r="AB111"/>
  <c r="D112"/>
  <c r="F112"/>
  <c r="H112"/>
  <c r="J112"/>
  <c r="L112"/>
  <c r="N112"/>
  <c r="P112"/>
  <c r="R112"/>
  <c r="T112"/>
  <c r="V112"/>
  <c r="X112"/>
  <c r="Z112"/>
  <c r="D113"/>
  <c r="AE95"/>
  <c r="E23" i="26"/>
  <c r="G23"/>
  <c r="I23"/>
  <c r="K23"/>
  <c r="M23"/>
  <c r="O23"/>
  <c r="Q23"/>
  <c r="S23"/>
  <c r="U23"/>
  <c r="W23"/>
  <c r="Y23"/>
  <c r="AD5"/>
  <c r="AE97" i="18"/>
  <c r="AB112"/>
  <c r="F113"/>
  <c r="H113"/>
  <c r="J113"/>
  <c r="L113"/>
  <c r="N113"/>
  <c r="P113"/>
  <c r="R113"/>
  <c r="T113"/>
  <c r="V113"/>
  <c r="X113"/>
  <c r="Z113"/>
  <c r="AA22" i="26"/>
  <c r="AD4"/>
  <c r="AE96" i="18"/>
  <c r="AD7" i="26"/>
  <c r="AE99" i="18"/>
  <c r="E40" i="22"/>
  <c r="E39"/>
  <c r="E38"/>
  <c r="E37"/>
  <c r="E36"/>
  <c r="E35"/>
  <c r="E34"/>
  <c r="E33"/>
  <c r="E32"/>
  <c r="E31"/>
  <c r="F180" i="12"/>
  <c r="H180"/>
  <c r="J180"/>
  <c r="L180"/>
  <c r="N180"/>
  <c r="P180"/>
  <c r="R180"/>
  <c r="T180"/>
  <c r="V180"/>
  <c r="X180"/>
  <c r="Z180"/>
  <c r="AB180"/>
  <c r="AA170"/>
  <c r="BG155" i="27" s="1"/>
  <c r="AC176" i="12"/>
  <c r="BG161" i="27"/>
  <c r="O54" i="17"/>
  <c r="O55"/>
  <c r="P55"/>
  <c r="I58"/>
  <c r="N52"/>
  <c r="I52"/>
  <c r="D17"/>
  <c r="D19"/>
  <c r="L64"/>
  <c r="N64"/>
  <c r="O64"/>
  <c r="L63"/>
  <c r="N63"/>
  <c r="O63"/>
  <c r="N62"/>
  <c r="E66"/>
  <c r="G67"/>
  <c r="O62"/>
  <c r="O65"/>
  <c r="D31"/>
  <c r="D62"/>
  <c r="D63"/>
  <c r="E62"/>
  <c r="E63"/>
  <c r="D64"/>
  <c r="E64"/>
  <c r="C64"/>
  <c r="C67"/>
  <c r="C58"/>
  <c r="C51"/>
  <c r="C60"/>
  <c r="C37"/>
  <c r="C38"/>
  <c r="AB182" i="12"/>
  <c r="AD180"/>
  <c r="AD182" s="1"/>
  <c r="H33" i="17"/>
  <c r="I33"/>
  <c r="D23"/>
  <c r="E23"/>
  <c r="H13"/>
  <c r="H11"/>
  <c r="H9"/>
  <c r="H7"/>
  <c r="H5"/>
  <c r="H3"/>
  <c r="E13"/>
  <c r="E11"/>
  <c r="E9"/>
  <c r="E7"/>
  <c r="E5"/>
  <c r="E3"/>
  <c r="B3"/>
  <c r="B13"/>
  <c r="B11"/>
  <c r="B9"/>
  <c r="B7"/>
  <c r="B5"/>
  <c r="H15"/>
  <c r="H17"/>
  <c r="B15"/>
  <c r="B17"/>
  <c r="E15"/>
  <c r="E17"/>
  <c r="I17"/>
  <c r="H20"/>
  <c r="E20"/>
  <c r="F17"/>
  <c r="C17"/>
  <c r="B20"/>
  <c r="AF149" i="12"/>
  <c r="AF147"/>
  <c r="S164"/>
  <c r="AF132"/>
  <c r="AG132" s="1"/>
  <c r="U164"/>
  <c r="W164"/>
  <c r="C22" i="22"/>
  <c r="AU161" i="27"/>
  <c r="F92"/>
  <c r="BE69"/>
  <c r="F69"/>
  <c r="AS69"/>
  <c r="AX69"/>
  <c r="F101"/>
  <c r="BE86"/>
  <c r="F86"/>
  <c r="AS86"/>
  <c r="AX86"/>
  <c r="F70"/>
  <c r="AU69"/>
  <c r="AY69"/>
  <c r="F87"/>
  <c r="AU86"/>
  <c r="AY86"/>
  <c r="T66" i="18"/>
  <c r="N66"/>
  <c r="V66"/>
  <c r="R66"/>
  <c r="J66"/>
  <c r="H66"/>
  <c r="L66"/>
  <c r="Z66"/>
  <c r="F116" i="27"/>
  <c r="F130"/>
  <c r="F120"/>
  <c r="X66" i="18"/>
  <c r="F131" i="27"/>
  <c r="F137"/>
  <c r="E145"/>
  <c r="E157"/>
  <c r="E165"/>
  <c r="D127"/>
  <c r="D129"/>
  <c r="C151"/>
  <c r="D130"/>
  <c r="D131"/>
  <c r="D137"/>
  <c r="C145"/>
  <c r="C157"/>
  <c r="C165"/>
  <c r="C169"/>
  <c r="E169"/>
  <c r="G169"/>
  <c r="I169"/>
  <c r="K169"/>
  <c r="M169"/>
  <c r="O169"/>
  <c r="Q169"/>
  <c r="S169"/>
  <c r="U169"/>
  <c r="W169"/>
  <c r="Y169"/>
  <c r="AA169"/>
  <c r="AC169"/>
  <c r="AE169"/>
  <c r="AG169"/>
  <c r="AI169"/>
  <c r="AK169"/>
  <c r="C139"/>
  <c r="E139"/>
  <c r="G139"/>
  <c r="I139"/>
  <c r="K139"/>
  <c r="M139"/>
  <c r="O139"/>
  <c r="Q139"/>
  <c r="S139"/>
  <c r="U139"/>
  <c r="W139"/>
  <c r="Y139"/>
  <c r="AA139"/>
  <c r="AC139"/>
  <c r="AE139"/>
  <c r="AG139"/>
  <c r="AI139"/>
  <c r="AK139"/>
  <c r="P66" i="18"/>
  <c r="P67"/>
  <c r="P69"/>
  <c r="P70"/>
  <c r="P71"/>
  <c r="P72"/>
  <c r="P73"/>
  <c r="P75"/>
  <c r="P76"/>
  <c r="P77"/>
  <c r="P79"/>
  <c r="P80"/>
  <c r="P81"/>
  <c r="P84"/>
  <c r="AS77" i="27"/>
  <c r="AX77"/>
  <c r="AF50" i="12"/>
  <c r="BE128" i="27"/>
  <c r="BE123"/>
  <c r="BE125"/>
  <c r="BE124"/>
  <c r="BE122"/>
  <c r="BE106"/>
  <c r="BE112"/>
  <c r="BE105"/>
  <c r="BE108"/>
  <c r="BE110"/>
  <c r="BE102"/>
  <c r="BE109"/>
  <c r="BE107"/>
  <c r="BE103"/>
  <c r="BE96"/>
  <c r="BE94"/>
  <c r="AS94"/>
  <c r="AX94"/>
  <c r="AS97"/>
  <c r="AX97"/>
  <c r="AS96"/>
  <c r="AX96"/>
  <c r="BE93"/>
  <c r="BE92"/>
  <c r="AX93"/>
  <c r="AS93"/>
  <c r="AS92"/>
  <c r="AX92"/>
  <c r="BE78"/>
  <c r="BE76"/>
  <c r="BE75"/>
  <c r="BE73"/>
  <c r="AU77"/>
  <c r="AY77"/>
  <c r="BE80"/>
  <c r="BE82"/>
  <c r="BE79"/>
  <c r="BE81"/>
  <c r="BE77"/>
  <c r="BE74"/>
  <c r="BE71"/>
  <c r="BE72"/>
  <c r="AS82"/>
  <c r="AX82"/>
  <c r="BE63"/>
  <c r="BE61"/>
  <c r="BE58"/>
  <c r="BE68"/>
  <c r="BE67"/>
  <c r="BE64"/>
  <c r="BE66"/>
  <c r="BE60"/>
  <c r="BE62"/>
  <c r="BE65"/>
  <c r="BE55"/>
  <c r="BE45"/>
  <c r="BE49"/>
  <c r="BE56"/>
  <c r="BE46"/>
  <c r="BE50"/>
  <c r="BE57"/>
  <c r="BE54"/>
  <c r="BE51"/>
  <c r="BE47"/>
  <c r="BE44"/>
  <c r="BE48"/>
  <c r="BE26"/>
  <c r="BE25"/>
  <c r="BE8"/>
  <c r="BE7"/>
  <c r="BE98"/>
  <c r="BE100"/>
  <c r="BE99"/>
  <c r="AY96"/>
  <c r="AU96"/>
  <c r="AY94"/>
  <c r="AU94"/>
  <c r="BE95"/>
  <c r="AU93"/>
  <c r="AY93"/>
  <c r="AX98"/>
  <c r="AS98"/>
  <c r="AX91"/>
  <c r="AS91"/>
  <c r="AX95"/>
  <c r="AS95"/>
  <c r="AX100"/>
  <c r="AS100"/>
  <c r="BE91"/>
  <c r="BE97"/>
  <c r="AY92"/>
  <c r="AU92"/>
  <c r="AY97"/>
  <c r="AU97"/>
  <c r="AS99"/>
  <c r="AX99"/>
  <c r="AU82"/>
  <c r="AY82"/>
  <c r="AU100"/>
  <c r="AY100"/>
  <c r="AU95"/>
  <c r="AY95"/>
  <c r="AU98"/>
  <c r="AY98"/>
  <c r="AU99"/>
  <c r="AY99"/>
  <c r="AY91"/>
  <c r="AU91"/>
  <c r="T83" i="18"/>
  <c r="AS59" i="27"/>
  <c r="AX59"/>
  <c r="AS103"/>
  <c r="AX103"/>
  <c r="AS65"/>
  <c r="AX65"/>
  <c r="AU59"/>
  <c r="AY59"/>
  <c r="AS43"/>
  <c r="AX43"/>
  <c r="AS57"/>
  <c r="AX57"/>
  <c r="AY103"/>
  <c r="AU103"/>
  <c r="AU65"/>
  <c r="AY65"/>
  <c r="AU57"/>
  <c r="AY57"/>
  <c r="AS53"/>
  <c r="AX53"/>
  <c r="AU43"/>
  <c r="AY43"/>
  <c r="AU53"/>
  <c r="AY53"/>
  <c r="BE127"/>
  <c r="AS63"/>
  <c r="AX63"/>
  <c r="BE6"/>
  <c r="AX127"/>
  <c r="AS127"/>
  <c r="AX128"/>
  <c r="AS128"/>
  <c r="AS125"/>
  <c r="AX125"/>
  <c r="AS122"/>
  <c r="AX122"/>
  <c r="AS123"/>
  <c r="AX123"/>
  <c r="AS124"/>
  <c r="AX124"/>
  <c r="AX126"/>
  <c r="AS126"/>
  <c r="AS102"/>
  <c r="AX102"/>
  <c r="AS105"/>
  <c r="AX105"/>
  <c r="AS106"/>
  <c r="AX106"/>
  <c r="AX107"/>
  <c r="AS107"/>
  <c r="AX108"/>
  <c r="AS108"/>
  <c r="AS109"/>
  <c r="AX109"/>
  <c r="AS110"/>
  <c r="AX110"/>
  <c r="AX112"/>
  <c r="AS112"/>
  <c r="AS76"/>
  <c r="AX76"/>
  <c r="AS75"/>
  <c r="AX75"/>
  <c r="AS73"/>
  <c r="AX73"/>
  <c r="AS78"/>
  <c r="AX78"/>
  <c r="AS71"/>
  <c r="AX71"/>
  <c r="AS80"/>
  <c r="AX80"/>
  <c r="AS72"/>
  <c r="AX72"/>
  <c r="AS81"/>
  <c r="AX81"/>
  <c r="AS79"/>
  <c r="AX79"/>
  <c r="AS74"/>
  <c r="AX74"/>
  <c r="AS67"/>
  <c r="AX67"/>
  <c r="AS61"/>
  <c r="AX61"/>
  <c r="AS66"/>
  <c r="AX66"/>
  <c r="AS60"/>
  <c r="AX60"/>
  <c r="AU63"/>
  <c r="AY63"/>
  <c r="AS62"/>
  <c r="AX62"/>
  <c r="AS68"/>
  <c r="AX68"/>
  <c r="AS58"/>
  <c r="AX58"/>
  <c r="AS64"/>
  <c r="AX64"/>
  <c r="AS56"/>
  <c r="AX56"/>
  <c r="AS47"/>
  <c r="AX47"/>
  <c r="AS54"/>
  <c r="AX54"/>
  <c r="AS44"/>
  <c r="AX44"/>
  <c r="AS50"/>
  <c r="AX50"/>
  <c r="AS48"/>
  <c r="AX48"/>
  <c r="AS51"/>
  <c r="AX51"/>
  <c r="AS52"/>
  <c r="AX52"/>
  <c r="AS49"/>
  <c r="AX49"/>
  <c r="AS55"/>
  <c r="AX55"/>
  <c r="AS46"/>
  <c r="AX46"/>
  <c r="AS26"/>
  <c r="AX26"/>
  <c r="AS25"/>
  <c r="AX25"/>
  <c r="AS6"/>
  <c r="AX6"/>
  <c r="AS7"/>
  <c r="AX7"/>
  <c r="AN7"/>
  <c r="AS8"/>
  <c r="AX8"/>
  <c r="AN8"/>
  <c r="AN6"/>
  <c r="AU124"/>
  <c r="AY124"/>
  <c r="AU122"/>
  <c r="AY122"/>
  <c r="AU128"/>
  <c r="AY128"/>
  <c r="AM151"/>
  <c r="AX129"/>
  <c r="AS129"/>
  <c r="AU123"/>
  <c r="AY123"/>
  <c r="AY125"/>
  <c r="AU125"/>
  <c r="AU126"/>
  <c r="AY126"/>
  <c r="AY127"/>
  <c r="AU127"/>
  <c r="AU109"/>
  <c r="AY109"/>
  <c r="AY105"/>
  <c r="AU105"/>
  <c r="AY112"/>
  <c r="AU112"/>
  <c r="AU107"/>
  <c r="AY107"/>
  <c r="AS104"/>
  <c r="AX104"/>
  <c r="AY110"/>
  <c r="AU110"/>
  <c r="AU106"/>
  <c r="AY106"/>
  <c r="AY102"/>
  <c r="AU102"/>
  <c r="AU108"/>
  <c r="AY108"/>
  <c r="AU81"/>
  <c r="AY81"/>
  <c r="AU75"/>
  <c r="AY75"/>
  <c r="AU79"/>
  <c r="AY79"/>
  <c r="AU72"/>
  <c r="AY72"/>
  <c r="AU71"/>
  <c r="AY71"/>
  <c r="AU73"/>
  <c r="AY73"/>
  <c r="AU76"/>
  <c r="AY76"/>
  <c r="AU74"/>
  <c r="AY74"/>
  <c r="AU80"/>
  <c r="AY80"/>
  <c r="AU78"/>
  <c r="AY78"/>
  <c r="AU58"/>
  <c r="AY58"/>
  <c r="AU67"/>
  <c r="AY67"/>
  <c r="AU66"/>
  <c r="AY66"/>
  <c r="AU64"/>
  <c r="AY64"/>
  <c r="AU68"/>
  <c r="AY68"/>
  <c r="AU60"/>
  <c r="AY60"/>
  <c r="AU61"/>
  <c r="AY61"/>
  <c r="AU62"/>
  <c r="AY62"/>
  <c r="AU46"/>
  <c r="AY46"/>
  <c r="AU50"/>
  <c r="AY50"/>
  <c r="AU55"/>
  <c r="AY55"/>
  <c r="AU52"/>
  <c r="AY52"/>
  <c r="AU48"/>
  <c r="AY48"/>
  <c r="AU44"/>
  <c r="AY44"/>
  <c r="AU47"/>
  <c r="AY47"/>
  <c r="AU49"/>
  <c r="AY49"/>
  <c r="AU54"/>
  <c r="AY54"/>
  <c r="AS45"/>
  <c r="AX45"/>
  <c r="AU51"/>
  <c r="AY51"/>
  <c r="AU56"/>
  <c r="AY56"/>
  <c r="AU26"/>
  <c r="AY26"/>
  <c r="AU25"/>
  <c r="AY25"/>
  <c r="AU8"/>
  <c r="AY8"/>
  <c r="AY6"/>
  <c r="AU6"/>
  <c r="AN15"/>
  <c r="AN10"/>
  <c r="AN14"/>
  <c r="AN11"/>
  <c r="AN13"/>
  <c r="AX5"/>
  <c r="AS5"/>
  <c r="AU7"/>
  <c r="AY7"/>
  <c r="AT7"/>
  <c r="AU129"/>
  <c r="AY129"/>
  <c r="AS151"/>
  <c r="AY104"/>
  <c r="AU104"/>
  <c r="AS101"/>
  <c r="AX101"/>
  <c r="AX87"/>
  <c r="AS87"/>
  <c r="AU45"/>
  <c r="AY45"/>
  <c r="AN134"/>
  <c r="AN18"/>
  <c r="AN22"/>
  <c r="AN26"/>
  <c r="AN30"/>
  <c r="AN34"/>
  <c r="AN38"/>
  <c r="AN46"/>
  <c r="AN50"/>
  <c r="AN54"/>
  <c r="AN58"/>
  <c r="AN62"/>
  <c r="AN66"/>
  <c r="AN122"/>
  <c r="AN126"/>
  <c r="AN82"/>
  <c r="AN86"/>
  <c r="AN94"/>
  <c r="AN98"/>
  <c r="AN89"/>
  <c r="AN93"/>
  <c r="AN97"/>
  <c r="AN105"/>
  <c r="AN129"/>
  <c r="AN43"/>
  <c r="AN59"/>
  <c r="AN75"/>
  <c r="AN91"/>
  <c r="AN107"/>
  <c r="AN127"/>
  <c r="AN20"/>
  <c r="AN52"/>
  <c r="AN68"/>
  <c r="AN84"/>
  <c r="AN100"/>
  <c r="AN136"/>
  <c r="AN102"/>
  <c r="AN78"/>
  <c r="AN110"/>
  <c r="AN57"/>
  <c r="AN65"/>
  <c r="AN69"/>
  <c r="AN81"/>
  <c r="AN85"/>
  <c r="AN101"/>
  <c r="AN125"/>
  <c r="AN133"/>
  <c r="AN25"/>
  <c r="AN23"/>
  <c r="AN39"/>
  <c r="AN55"/>
  <c r="AN71"/>
  <c r="AN87"/>
  <c r="AN103"/>
  <c r="AN123"/>
  <c r="AN32"/>
  <c r="AN48"/>
  <c r="AN64"/>
  <c r="AN80"/>
  <c r="AN96"/>
  <c r="AN112"/>
  <c r="AN128"/>
  <c r="AN132"/>
  <c r="AN90"/>
  <c r="AN74"/>
  <c r="AN106"/>
  <c r="AN45"/>
  <c r="AN49"/>
  <c r="AN53"/>
  <c r="AN109"/>
  <c r="AN121"/>
  <c r="AN33"/>
  <c r="AN41"/>
  <c r="AN113"/>
  <c r="AN117"/>
  <c r="AN19"/>
  <c r="AN51"/>
  <c r="AN67"/>
  <c r="AN83"/>
  <c r="AN99"/>
  <c r="AN119"/>
  <c r="AN28"/>
  <c r="AN44"/>
  <c r="AN60"/>
  <c r="AN76"/>
  <c r="AN92"/>
  <c r="AN108"/>
  <c r="AN124"/>
  <c r="AN118"/>
  <c r="AN29"/>
  <c r="AN61"/>
  <c r="AN73"/>
  <c r="AN77"/>
  <c r="AN31"/>
  <c r="AN47"/>
  <c r="AN63"/>
  <c r="AN79"/>
  <c r="AN95"/>
  <c r="AN115"/>
  <c r="AN24"/>
  <c r="AN40"/>
  <c r="AN56"/>
  <c r="AN72"/>
  <c r="AN88"/>
  <c r="AN104"/>
  <c r="AS12"/>
  <c r="AX12"/>
  <c r="AT15"/>
  <c r="AT11"/>
  <c r="AT10"/>
  <c r="AT13"/>
  <c r="AU5"/>
  <c r="AV8"/>
  <c r="AT14"/>
  <c r="AY5"/>
  <c r="AS9"/>
  <c r="AX9"/>
  <c r="AN9"/>
  <c r="AV7"/>
  <c r="AT6"/>
  <c r="AT8"/>
  <c r="AV6"/>
  <c r="AU151"/>
  <c r="AU101"/>
  <c r="AY101"/>
  <c r="AY87"/>
  <c r="AU87"/>
  <c r="AU9"/>
  <c r="AV9"/>
  <c r="AY9"/>
  <c r="AT9"/>
  <c r="AT33"/>
  <c r="AT115"/>
  <c r="AT48"/>
  <c r="AT113"/>
  <c r="AT53"/>
  <c r="AT40"/>
  <c r="AT57"/>
  <c r="AT25"/>
  <c r="AT96"/>
  <c r="AT23"/>
  <c r="AT128"/>
  <c r="AT126"/>
  <c r="AT91"/>
  <c r="AT47"/>
  <c r="AT26"/>
  <c r="AT88"/>
  <c r="AT83"/>
  <c r="AT132"/>
  <c r="AT94"/>
  <c r="AT103"/>
  <c r="AT72"/>
  <c r="AT43"/>
  <c r="AT58"/>
  <c r="AT49"/>
  <c r="AT79"/>
  <c r="AT108"/>
  <c r="AT61"/>
  <c r="AT85"/>
  <c r="AT122"/>
  <c r="AT73"/>
  <c r="AT100"/>
  <c r="AT106"/>
  <c r="AT44"/>
  <c r="AT45"/>
  <c r="AT78"/>
  <c r="AT98"/>
  <c r="AT67"/>
  <c r="AT95"/>
  <c r="AT68"/>
  <c r="AT30"/>
  <c r="AT102"/>
  <c r="AT38"/>
  <c r="AT110"/>
  <c r="AT107"/>
  <c r="AT118"/>
  <c r="AT134"/>
  <c r="AT50"/>
  <c r="AT133"/>
  <c r="AT56"/>
  <c r="AT66"/>
  <c r="AT119"/>
  <c r="AT80"/>
  <c r="AT82"/>
  <c r="AT136"/>
  <c r="AT24"/>
  <c r="AT81"/>
  <c r="AT97"/>
  <c r="AT89"/>
  <c r="AT29"/>
  <c r="AT28"/>
  <c r="AT20"/>
  <c r="AT77"/>
  <c r="AT75"/>
  <c r="AT39"/>
  <c r="AT84"/>
  <c r="AT90"/>
  <c r="AT31"/>
  <c r="AT51"/>
  <c r="AT62"/>
  <c r="AT60"/>
  <c r="AT121"/>
  <c r="AT18"/>
  <c r="AU12"/>
  <c r="AT109"/>
  <c r="AT32"/>
  <c r="AT124"/>
  <c r="AT112"/>
  <c r="AT41"/>
  <c r="AT65"/>
  <c r="AT105"/>
  <c r="AT93"/>
  <c r="AT104"/>
  <c r="AT63"/>
  <c r="AT59"/>
  <c r="AT19"/>
  <c r="AT64"/>
  <c r="AT34"/>
  <c r="AT74"/>
  <c r="AT55"/>
  <c r="AT71"/>
  <c r="AT76"/>
  <c r="AT46"/>
  <c r="AT22"/>
  <c r="AT123"/>
  <c r="AT99"/>
  <c r="AT117"/>
  <c r="AT52"/>
  <c r="AT125"/>
  <c r="AT54"/>
  <c r="AY12"/>
  <c r="AT92"/>
  <c r="AT101"/>
  <c r="AT69"/>
  <c r="AT86"/>
  <c r="AT87"/>
  <c r="AT127"/>
  <c r="AT129"/>
  <c r="AN17"/>
  <c r="AS17"/>
  <c r="AX17"/>
  <c r="AV15"/>
  <c r="AV11"/>
  <c r="AV10"/>
  <c r="AV14"/>
  <c r="AV13"/>
  <c r="AN42"/>
  <c r="AS42"/>
  <c r="AX42"/>
  <c r="AS16"/>
  <c r="AN16"/>
  <c r="AX16"/>
  <c r="AV62"/>
  <c r="AV71"/>
  <c r="AV28"/>
  <c r="AV25"/>
  <c r="AV97"/>
  <c r="AV79"/>
  <c r="AV132"/>
  <c r="AV121"/>
  <c r="AV30"/>
  <c r="AV22"/>
  <c r="AV104"/>
  <c r="AV20"/>
  <c r="AV88"/>
  <c r="AV63"/>
  <c r="AV55"/>
  <c r="AV84"/>
  <c r="AV76"/>
  <c r="AV75"/>
  <c r="AV126"/>
  <c r="AV61"/>
  <c r="AV31"/>
  <c r="AV24"/>
  <c r="AV115"/>
  <c r="AV119"/>
  <c r="AV103"/>
  <c r="AV23"/>
  <c r="AV110"/>
  <c r="AV93"/>
  <c r="AV105"/>
  <c r="AV102"/>
  <c r="AV98"/>
  <c r="AV108"/>
  <c r="AV113"/>
  <c r="AV38"/>
  <c r="AV60"/>
  <c r="AV50"/>
  <c r="AV85"/>
  <c r="AV52"/>
  <c r="AV123"/>
  <c r="AV47"/>
  <c r="AV59"/>
  <c r="AV73"/>
  <c r="AV40"/>
  <c r="AV46"/>
  <c r="AV34"/>
  <c r="AV39"/>
  <c r="AV51"/>
  <c r="AV53"/>
  <c r="AV82"/>
  <c r="AV80"/>
  <c r="AV133"/>
  <c r="AV122"/>
  <c r="AV134"/>
  <c r="AV100"/>
  <c r="AV112"/>
  <c r="AV44"/>
  <c r="AV91"/>
  <c r="AV89"/>
  <c r="AV107"/>
  <c r="AV72"/>
  <c r="AV19"/>
  <c r="AV78"/>
  <c r="AV99"/>
  <c r="AV48"/>
  <c r="AV128"/>
  <c r="AV33"/>
  <c r="AV83"/>
  <c r="AV58"/>
  <c r="AV74"/>
  <c r="AV106"/>
  <c r="AV43"/>
  <c r="AV94"/>
  <c r="AV95"/>
  <c r="AV56"/>
  <c r="AV67"/>
  <c r="AV118"/>
  <c r="AV41"/>
  <c r="AV57"/>
  <c r="AV29"/>
  <c r="AV54"/>
  <c r="AV68"/>
  <c r="AV18"/>
  <c r="AV81"/>
  <c r="AV26"/>
  <c r="AV117"/>
  <c r="AV45"/>
  <c r="AV77"/>
  <c r="AV136"/>
  <c r="AV109"/>
  <c r="AV125"/>
  <c r="AV90"/>
  <c r="AV49"/>
  <c r="AV32"/>
  <c r="AV124"/>
  <c r="AV65"/>
  <c r="AV96"/>
  <c r="AV64"/>
  <c r="AV66"/>
  <c r="AV92"/>
  <c r="AV101"/>
  <c r="AV69"/>
  <c r="AV86"/>
  <c r="AV87"/>
  <c r="AV127"/>
  <c r="AV129"/>
  <c r="AT17"/>
  <c r="AU17"/>
  <c r="AV17"/>
  <c r="AY17"/>
  <c r="AS21"/>
  <c r="AN21"/>
  <c r="AX21"/>
  <c r="AT21"/>
  <c r="AU21"/>
  <c r="AV21"/>
  <c r="AY21"/>
  <c r="AT42"/>
  <c r="AU42"/>
  <c r="AV42"/>
  <c r="AY42"/>
  <c r="AS111"/>
  <c r="AN111"/>
  <c r="AX111"/>
  <c r="AN27"/>
  <c r="AS27"/>
  <c r="AX27"/>
  <c r="AT16"/>
  <c r="AU16"/>
  <c r="AV16"/>
  <c r="AY16"/>
  <c r="AU27"/>
  <c r="AV27"/>
  <c r="AT27"/>
  <c r="AY27"/>
  <c r="AN70"/>
  <c r="AS70"/>
  <c r="AX70"/>
  <c r="AN35"/>
  <c r="AS35"/>
  <c r="AX35"/>
  <c r="AY111"/>
  <c r="AT111"/>
  <c r="AU111"/>
  <c r="AV111"/>
  <c r="AN114"/>
  <c r="AX114"/>
  <c r="AS114"/>
  <c r="AN130"/>
  <c r="AS130"/>
  <c r="AX130"/>
  <c r="AU114"/>
  <c r="AV114"/>
  <c r="AT114"/>
  <c r="AY114"/>
  <c r="AT70"/>
  <c r="AY70"/>
  <c r="AU70"/>
  <c r="AV70"/>
  <c r="AT130"/>
  <c r="AU130"/>
  <c r="AV130"/>
  <c r="AY130"/>
  <c r="AN36"/>
  <c r="AS36"/>
  <c r="AX36"/>
  <c r="AU35"/>
  <c r="AV35"/>
  <c r="AT35"/>
  <c r="AY35"/>
  <c r="AT36"/>
  <c r="AU36"/>
  <c r="AV36"/>
  <c r="AY36"/>
  <c r="AS37"/>
  <c r="AN37"/>
  <c r="AX37"/>
  <c r="BE104"/>
  <c r="AU37"/>
  <c r="AV37"/>
  <c r="AT37"/>
  <c r="AN120"/>
  <c r="AS120"/>
  <c r="AX120"/>
  <c r="AN116"/>
  <c r="AX116"/>
  <c r="AS116"/>
  <c r="AY37"/>
  <c r="AY116"/>
  <c r="AT116"/>
  <c r="AU116"/>
  <c r="AV116"/>
  <c r="AY120"/>
  <c r="AU120"/>
  <c r="AV120"/>
  <c r="AT120"/>
  <c r="AN137"/>
  <c r="AM145"/>
  <c r="AS137"/>
  <c r="AX137"/>
  <c r="AM139"/>
  <c r="AO139"/>
  <c r="AS135"/>
  <c r="AX135"/>
  <c r="AN135"/>
  <c r="AM147"/>
  <c r="AN131"/>
  <c r="AS131"/>
  <c r="AX131"/>
  <c r="AU135"/>
  <c r="AY135"/>
  <c r="AT135"/>
  <c r="AS147"/>
  <c r="AS145"/>
  <c r="AY137"/>
  <c r="AU137"/>
  <c r="AT137"/>
  <c r="AY131"/>
  <c r="AU131"/>
  <c r="AV131"/>
  <c r="AT131"/>
  <c r="AQ139"/>
  <c r="AM157"/>
  <c r="AM165"/>
  <c r="AM169"/>
  <c r="AO169"/>
  <c r="AQ169"/>
  <c r="AV135"/>
  <c r="AU147"/>
  <c r="AV137"/>
  <c r="AU145"/>
  <c r="AS157"/>
  <c r="AS165"/>
  <c r="AU157"/>
  <c r="AU165"/>
  <c r="AU169"/>
  <c r="BE42"/>
  <c r="BE9"/>
  <c r="BE43"/>
  <c r="BE126"/>
  <c r="BE59"/>
  <c r="BE53"/>
  <c r="BE52"/>
  <c r="BE5"/>
  <c r="BE70"/>
  <c r="BE111"/>
  <c r="BF130"/>
  <c r="BE129"/>
  <c r="BE17"/>
  <c r="BF21"/>
  <c r="BE27"/>
  <c r="BF35"/>
  <c r="BF36"/>
  <c r="BE101"/>
  <c r="BF101"/>
  <c r="BE87"/>
  <c r="BE12"/>
  <c r="BF16"/>
  <c r="BF37"/>
  <c r="BF131"/>
  <c r="BE16"/>
  <c r="BE35"/>
  <c r="BE21"/>
  <c r="BE36"/>
  <c r="BE37"/>
  <c r="BE116"/>
  <c r="BE114"/>
  <c r="BE130"/>
  <c r="BE120"/>
  <c r="BE131"/>
  <c r="BE135"/>
  <c r="BF137"/>
  <c r="BE137"/>
  <c r="X14" i="12"/>
  <c r="X8"/>
  <c r="X11"/>
  <c r="X10"/>
  <c r="Z7"/>
  <c r="Z11"/>
  <c r="Z6"/>
  <c r="X9"/>
  <c r="V11"/>
  <c r="V14"/>
  <c r="V7"/>
  <c r="T6"/>
  <c r="T11"/>
  <c r="R10"/>
  <c r="R6"/>
  <c r="L9"/>
  <c r="H14"/>
  <c r="F82" i="18"/>
  <c r="F80"/>
  <c r="F69"/>
  <c r="F79"/>
  <c r="F76"/>
  <c r="F71"/>
  <c r="F75"/>
  <c r="AB75" s="1"/>
  <c r="D72"/>
  <c r="F72"/>
  <c r="F67"/>
  <c r="P74"/>
  <c r="L74"/>
  <c r="F74"/>
  <c r="Z74"/>
  <c r="X74"/>
  <c r="V74"/>
  <c r="R74"/>
  <c r="N74"/>
  <c r="J74"/>
  <c r="H74"/>
  <c r="D74"/>
  <c r="T74"/>
  <c r="AA168" i="12"/>
  <c r="AF134"/>
  <c r="AA134"/>
  <c r="AC134" s="1"/>
  <c r="P68" i="18"/>
  <c r="N68"/>
  <c r="Z68"/>
  <c r="V68"/>
  <c r="R68"/>
  <c r="L68"/>
  <c r="J68"/>
  <c r="F68"/>
  <c r="T68"/>
  <c r="H68"/>
  <c r="X68"/>
  <c r="S162" i="12"/>
  <c r="M162"/>
  <c r="Q162"/>
  <c r="D68" i="18"/>
  <c r="C23" i="22"/>
  <c r="BG139" i="27"/>
  <c r="BG143"/>
  <c r="BG141"/>
  <c r="BG117"/>
  <c r="AB84" i="18"/>
  <c r="O21" i="12"/>
  <c r="BG153" i="27"/>
  <c r="AC168" i="12"/>
  <c r="C141"/>
  <c r="E141"/>
  <c r="G141"/>
  <c r="I141"/>
  <c r="K141"/>
  <c r="M141"/>
  <c r="O141"/>
  <c r="Q141"/>
  <c r="S141"/>
  <c r="S144" s="1"/>
  <c r="U141"/>
  <c r="W141"/>
  <c r="Y141"/>
  <c r="Y42"/>
  <c r="Y76" s="1"/>
  <c r="W42"/>
  <c r="U42"/>
  <c r="V31" i="18"/>
  <c r="V65"/>
  <c r="R31"/>
  <c r="R65"/>
  <c r="P65"/>
  <c r="P85" s="1"/>
  <c r="P31"/>
  <c r="N65"/>
  <c r="N31"/>
  <c r="T65"/>
  <c r="L65"/>
  <c r="J65"/>
  <c r="J31"/>
  <c r="H31"/>
  <c r="H65"/>
  <c r="F31"/>
  <c r="F65"/>
  <c r="D65"/>
  <c r="X31"/>
  <c r="X65"/>
  <c r="Z65"/>
  <c r="Z85" s="1"/>
  <c r="Z31"/>
  <c r="T10" i="12" l="1"/>
  <c r="Y115"/>
  <c r="X7"/>
  <c r="Q129"/>
  <c r="AF7"/>
  <c r="AA84"/>
  <c r="BG78" i="27" s="1"/>
  <c r="J13" i="12"/>
  <c r="P7"/>
  <c r="P11"/>
  <c r="T9"/>
  <c r="T14"/>
  <c r="S93"/>
  <c r="V6"/>
  <c r="V10"/>
  <c r="X13"/>
  <c r="Z10"/>
  <c r="F14"/>
  <c r="T13"/>
  <c r="V9"/>
  <c r="Z9"/>
  <c r="Z14"/>
  <c r="AA141"/>
  <c r="BG126" i="27" s="1"/>
  <c r="T8" i="12"/>
  <c r="E18" i="22"/>
  <c r="AC132" i="12"/>
  <c r="K162"/>
  <c r="AE168"/>
  <c r="G23" i="22"/>
  <c r="AG134" i="12"/>
  <c r="L11"/>
  <c r="AG149"/>
  <c r="AC170"/>
  <c r="AC149"/>
  <c r="W15"/>
  <c r="X15" s="1"/>
  <c r="BG132" i="27"/>
  <c r="K164" i="12"/>
  <c r="N10"/>
  <c r="BG119" i="27"/>
  <c r="L14" i="12"/>
  <c r="AC174"/>
  <c r="BG134" i="27"/>
  <c r="AA26" i="12"/>
  <c r="BG26" i="27" s="1"/>
  <c r="AA96" i="12"/>
  <c r="AC96" s="1"/>
  <c r="J8"/>
  <c r="R13"/>
  <c r="L6"/>
  <c r="S21"/>
  <c r="O12"/>
  <c r="P44" s="1"/>
  <c r="S41"/>
  <c r="U15"/>
  <c r="V15" s="1"/>
  <c r="W21"/>
  <c r="Y93"/>
  <c r="AB69" i="18"/>
  <c r="AB83"/>
  <c r="AF31" i="12"/>
  <c r="AF71"/>
  <c r="AF81"/>
  <c r="J9"/>
  <c r="J14"/>
  <c r="L10"/>
  <c r="R9"/>
  <c r="R14"/>
  <c r="AB67" i="18"/>
  <c r="AB71"/>
  <c r="V85"/>
  <c r="C144" i="12"/>
  <c r="C19" i="22" s="1"/>
  <c r="I15" i="12"/>
  <c r="J15" s="1"/>
  <c r="E162"/>
  <c r="D10"/>
  <c r="H85" i="18"/>
  <c r="AB76"/>
  <c r="AB80"/>
  <c r="R8" i="12"/>
  <c r="Q15"/>
  <c r="R15" s="1"/>
  <c r="AF28"/>
  <c r="X85" i="18"/>
  <c r="J85"/>
  <c r="R85"/>
  <c r="AB81"/>
  <c r="AA67" i="12"/>
  <c r="C115"/>
  <c r="C12" i="22" s="1"/>
  <c r="AF137" i="12"/>
  <c r="H8"/>
  <c r="G15"/>
  <c r="H15" s="1"/>
  <c r="G115"/>
  <c r="J6"/>
  <c r="I129"/>
  <c r="P8"/>
  <c r="J10"/>
  <c r="Q93"/>
  <c r="S12"/>
  <c r="U35"/>
  <c r="AB73" i="18"/>
  <c r="L7" i="12"/>
  <c r="S129"/>
  <c r="T129" s="1"/>
  <c r="U93"/>
  <c r="N13"/>
  <c r="O41"/>
  <c r="P41" s="1"/>
  <c r="U115"/>
  <c r="F6"/>
  <c r="S35"/>
  <c r="W12"/>
  <c r="X75" s="1"/>
  <c r="W35"/>
  <c r="W36" s="1"/>
  <c r="S76"/>
  <c r="K76"/>
  <c r="H9"/>
  <c r="AA45"/>
  <c r="BG45" i="27" s="1"/>
  <c r="AF22" i="12"/>
  <c r="AA66"/>
  <c r="BG66" i="27" s="1"/>
  <c r="AA70" i="12"/>
  <c r="AC70" s="1"/>
  <c r="AF87"/>
  <c r="AF108"/>
  <c r="AA112"/>
  <c r="AC112" s="1"/>
  <c r="I144"/>
  <c r="I166" s="1"/>
  <c r="P9"/>
  <c r="P14"/>
  <c r="O144"/>
  <c r="O166" s="1"/>
  <c r="U12"/>
  <c r="V116" s="1"/>
  <c r="W93"/>
  <c r="W144"/>
  <c r="W166" s="1"/>
  <c r="Z8"/>
  <c r="Z13"/>
  <c r="Y21"/>
  <c r="Y129"/>
  <c r="Y144"/>
  <c r="Y166" s="1"/>
  <c r="T31" i="18"/>
  <c r="C35" i="12"/>
  <c r="C5" i="22" s="1"/>
  <c r="R7" i="12"/>
  <c r="D85" i="18"/>
  <c r="D86" s="1"/>
  <c r="D31"/>
  <c r="D32" s="1"/>
  <c r="L31"/>
  <c r="U144" i="12"/>
  <c r="U166" s="1"/>
  <c r="M144"/>
  <c r="Y15"/>
  <c r="Z15" s="1"/>
  <c r="T38"/>
  <c r="H11"/>
  <c r="P13"/>
  <c r="T7"/>
  <c r="V13"/>
  <c r="H7"/>
  <c r="C18" i="22"/>
  <c r="U129" i="12"/>
  <c r="S115"/>
  <c r="T115" s="1"/>
  <c r="Y12"/>
  <c r="Z99" s="1"/>
  <c r="U21"/>
  <c r="U76"/>
  <c r="P19"/>
  <c r="H13"/>
  <c r="X6"/>
  <c r="Y35"/>
  <c r="Y36" s="1"/>
  <c r="L85" i="18"/>
  <c r="T85"/>
  <c r="Q144" i="12"/>
  <c r="AA25"/>
  <c r="AC25" s="1"/>
  <c r="AA33"/>
  <c r="AF52"/>
  <c r="AA56"/>
  <c r="AC56" s="1"/>
  <c r="AA60"/>
  <c r="AC60" s="1"/>
  <c r="AF72"/>
  <c r="C93"/>
  <c r="C11" i="22" s="1"/>
  <c r="AA81" i="12"/>
  <c r="AG81" s="1"/>
  <c r="AF89"/>
  <c r="AF94"/>
  <c r="AA98"/>
  <c r="BG92" i="27" s="1"/>
  <c r="AF106" i="12"/>
  <c r="AA110"/>
  <c r="AC110" s="1"/>
  <c r="AA127"/>
  <c r="BG112" i="27" s="1"/>
  <c r="AF143" i="12"/>
  <c r="E35"/>
  <c r="E5" i="22" s="1"/>
  <c r="K93" i="12"/>
  <c r="K115"/>
  <c r="M35"/>
  <c r="M41"/>
  <c r="M76"/>
  <c r="M93"/>
  <c r="M115"/>
  <c r="P6"/>
  <c r="P10"/>
  <c r="O35"/>
  <c r="O36" s="1"/>
  <c r="O93"/>
  <c r="P93" s="1"/>
  <c r="O115"/>
  <c r="O129"/>
  <c r="Q35"/>
  <c r="G76"/>
  <c r="G10" i="22" s="1"/>
  <c r="R11" i="12"/>
  <c r="V123"/>
  <c r="AF45"/>
  <c r="AF53"/>
  <c r="AF57"/>
  <c r="AF61"/>
  <c r="AA65"/>
  <c r="AC65" s="1"/>
  <c r="AF78"/>
  <c r="AF82"/>
  <c r="AF86"/>
  <c r="AF90"/>
  <c r="AF99"/>
  <c r="AF103"/>
  <c r="AA107"/>
  <c r="AC107" s="1"/>
  <c r="AF111"/>
  <c r="AF124"/>
  <c r="AF128"/>
  <c r="AA6"/>
  <c r="AC6" s="1"/>
  <c r="AA10"/>
  <c r="AC10" s="1"/>
  <c r="AA22"/>
  <c r="AF26"/>
  <c r="AF30"/>
  <c r="AA34"/>
  <c r="BG34" i="27" s="1"/>
  <c r="AA50" i="12"/>
  <c r="AG50" s="1"/>
  <c r="AF54"/>
  <c r="AA58"/>
  <c r="AF70"/>
  <c r="AF74"/>
  <c r="AF83"/>
  <c r="AA87"/>
  <c r="BG81" i="27" s="1"/>
  <c r="AF112" i="12"/>
  <c r="AF121"/>
  <c r="AA125"/>
  <c r="AC125" s="1"/>
  <c r="G144"/>
  <c r="G19" i="22" s="1"/>
  <c r="AA7" i="12"/>
  <c r="AG7" s="1"/>
  <c r="AF18"/>
  <c r="AF23"/>
  <c r="AF27"/>
  <c r="AA31"/>
  <c r="BG31" i="27" s="1"/>
  <c r="AA43" i="12"/>
  <c r="BG43" i="27" s="1"/>
  <c r="AA47" i="12"/>
  <c r="AC47" s="1"/>
  <c r="AA59"/>
  <c r="BG59" i="27" s="1"/>
  <c r="AF67" i="12"/>
  <c r="AG67" s="1"/>
  <c r="AA71"/>
  <c r="AG71" s="1"/>
  <c r="AA75"/>
  <c r="AC75" s="1"/>
  <c r="AF84"/>
  <c r="AG84" s="1"/>
  <c r="AF97"/>
  <c r="AF101"/>
  <c r="AA109"/>
  <c r="AC109" s="1"/>
  <c r="AF113"/>
  <c r="AA122"/>
  <c r="BG107" i="27" s="1"/>
  <c r="AA126" i="12"/>
  <c r="AC126" s="1"/>
  <c r="AA140"/>
  <c r="AC140" s="1"/>
  <c r="AF13"/>
  <c r="AF19"/>
  <c r="AF24"/>
  <c r="AF32"/>
  <c r="AF142"/>
  <c r="AB77" i="18"/>
  <c r="M129" i="12"/>
  <c r="K129"/>
  <c r="E129"/>
  <c r="E13" i="22" s="1"/>
  <c r="AC127" i="12"/>
  <c r="AC26"/>
  <c r="AA9"/>
  <c r="AC9" s="1"/>
  <c r="D9"/>
  <c r="AA29"/>
  <c r="AF29"/>
  <c r="AA48"/>
  <c r="BG48" i="27" s="1"/>
  <c r="C76" i="12"/>
  <c r="AC84"/>
  <c r="D7"/>
  <c r="O16"/>
  <c r="AA143"/>
  <c r="E93"/>
  <c r="E11" i="22" s="1"/>
  <c r="P20" i="12"/>
  <c r="P21"/>
  <c r="G35"/>
  <c r="D13"/>
  <c r="AA30"/>
  <c r="AA52"/>
  <c r="P30"/>
  <c r="H10"/>
  <c r="AF56"/>
  <c r="AF58"/>
  <c r="AF85"/>
  <c r="AB70" i="18"/>
  <c r="AB66"/>
  <c r="K35" i="12"/>
  <c r="G12" i="22"/>
  <c r="AA20" i="12"/>
  <c r="AC20" s="1"/>
  <c r="C21"/>
  <c r="AF20"/>
  <c r="AF40"/>
  <c r="AA40"/>
  <c r="AF138"/>
  <c r="AA138"/>
  <c r="Z19"/>
  <c r="Z29"/>
  <c r="Z22"/>
  <c r="Z38"/>
  <c r="Z115"/>
  <c r="Z93"/>
  <c r="Z27"/>
  <c r="Z35"/>
  <c r="Z150"/>
  <c r="Z143"/>
  <c r="Z68"/>
  <c r="Z46"/>
  <c r="Z83"/>
  <c r="Z52"/>
  <c r="Z57"/>
  <c r="Z106"/>
  <c r="Z142"/>
  <c r="Z67"/>
  <c r="Z87"/>
  <c r="Z116"/>
  <c r="Z48"/>
  <c r="Z110"/>
  <c r="Z43"/>
  <c r="Z71"/>
  <c r="Z91"/>
  <c r="Z121"/>
  <c r="Z49"/>
  <c r="Z139"/>
  <c r="Z64"/>
  <c r="Z92"/>
  <c r="Z112"/>
  <c r="Z45"/>
  <c r="Z73"/>
  <c r="Z133"/>
  <c r="Z39"/>
  <c r="Z132"/>
  <c r="Z34"/>
  <c r="Z33"/>
  <c r="Z149"/>
  <c r="Z117"/>
  <c r="Z113"/>
  <c r="Z63"/>
  <c r="Z120"/>
  <c r="Z136"/>
  <c r="Z124"/>
  <c r="Z56"/>
  <c r="Z84"/>
  <c r="Z104"/>
  <c r="Z140"/>
  <c r="Z61"/>
  <c r="Z128"/>
  <c r="Z60"/>
  <c r="Z88"/>
  <c r="Z108"/>
  <c r="Z148"/>
  <c r="Z69"/>
  <c r="Z81"/>
  <c r="Z109"/>
  <c r="Z137"/>
  <c r="Z62"/>
  <c r="Z90"/>
  <c r="Z31"/>
  <c r="Z28"/>
  <c r="Z30"/>
  <c r="Z25"/>
  <c r="Z40"/>
  <c r="Z129"/>
  <c r="Z65"/>
  <c r="Z134"/>
  <c r="Z97"/>
  <c r="Z85"/>
  <c r="Z95"/>
  <c r="Z138"/>
  <c r="Z44"/>
  <c r="Z100"/>
  <c r="Z72"/>
  <c r="Z101"/>
  <c r="Z122"/>
  <c r="Z54"/>
  <c r="Z82"/>
  <c r="Z77"/>
  <c r="Z105"/>
  <c r="Z126"/>
  <c r="Z58"/>
  <c r="Z86"/>
  <c r="Z98"/>
  <c r="Z127"/>
  <c r="Z59"/>
  <c r="Z79"/>
  <c r="Z107"/>
  <c r="E144"/>
  <c r="N85" i="18"/>
  <c r="BG67" i="27"/>
  <c r="AC67" i="12"/>
  <c r="BG65" i="27"/>
  <c r="AG26" i="12"/>
  <c r="AA139"/>
  <c r="AA83"/>
  <c r="AF109"/>
  <c r="AF65"/>
  <c r="AA27"/>
  <c r="P40"/>
  <c r="AF59"/>
  <c r="AF25"/>
  <c r="AF60"/>
  <c r="AF140"/>
  <c r="AF10"/>
  <c r="AG10" s="1"/>
  <c r="AA72"/>
  <c r="AC72" s="1"/>
  <c r="Q12"/>
  <c r="R35" s="1"/>
  <c r="U36"/>
  <c r="AC33"/>
  <c r="P58"/>
  <c r="P110"/>
  <c r="P149"/>
  <c r="P28"/>
  <c r="P38"/>
  <c r="P29"/>
  <c r="P134"/>
  <c r="P150"/>
  <c r="P94"/>
  <c r="P39"/>
  <c r="P25"/>
  <c r="P147"/>
  <c r="P27"/>
  <c r="P65"/>
  <c r="P61"/>
  <c r="P142"/>
  <c r="P31"/>
  <c r="P24"/>
  <c r="P32"/>
  <c r="P132"/>
  <c r="AA14"/>
  <c r="AC14" s="1"/>
  <c r="AF14"/>
  <c r="AF33"/>
  <c r="AG33" s="1"/>
  <c r="AF68"/>
  <c r="AA68"/>
  <c r="AF77"/>
  <c r="AA77"/>
  <c r="AF102"/>
  <c r="AF119"/>
  <c r="AA119"/>
  <c r="C129"/>
  <c r="AF127"/>
  <c r="AG127" s="1"/>
  <c r="H6"/>
  <c r="AF6"/>
  <c r="G12"/>
  <c r="H104" s="1"/>
  <c r="AG70"/>
  <c r="F85" i="18"/>
  <c r="P141" i="12"/>
  <c r="D14"/>
  <c r="K21"/>
  <c r="AA54"/>
  <c r="I35"/>
  <c r="AF9"/>
  <c r="AG9" s="1"/>
  <c r="P33"/>
  <c r="P23"/>
  <c r="AF48"/>
  <c r="AF98"/>
  <c r="AG98" s="1"/>
  <c r="P128"/>
  <c r="AF34"/>
  <c r="AF49"/>
  <c r="AF69"/>
  <c r="AF120"/>
  <c r="AA128"/>
  <c r="AG128" s="1"/>
  <c r="AA23"/>
  <c r="AF75"/>
  <c r="AG75" s="1"/>
  <c r="AF126"/>
  <c r="AA136"/>
  <c r="AA5"/>
  <c r="AF5"/>
  <c r="C12"/>
  <c r="D68" s="1"/>
  <c r="D8"/>
  <c r="D6"/>
  <c r="D11"/>
  <c r="AA64"/>
  <c r="BG64" i="27" s="1"/>
  <c r="AF64" i="12"/>
  <c r="F8"/>
  <c r="F7"/>
  <c r="F10"/>
  <c r="F11"/>
  <c r="F13"/>
  <c r="AF95"/>
  <c r="E115"/>
  <c r="AF17"/>
  <c r="G21"/>
  <c r="G4" i="22" s="1"/>
  <c r="AA17" i="12"/>
  <c r="AA46"/>
  <c r="AF46"/>
  <c r="AF62"/>
  <c r="AA62"/>
  <c r="AF66"/>
  <c r="AG66" s="1"/>
  <c r="AA74"/>
  <c r="AF79"/>
  <c r="AA79"/>
  <c r="G93"/>
  <c r="AF91"/>
  <c r="AA91"/>
  <c r="AF96"/>
  <c r="AA100"/>
  <c r="AC100" s="1"/>
  <c r="AF104"/>
  <c r="AA104"/>
  <c r="AA108"/>
  <c r="G129"/>
  <c r="AA117"/>
  <c r="BG103" i="27" s="1"/>
  <c r="AA121" i="12"/>
  <c r="AF125"/>
  <c r="AG125" s="1"/>
  <c r="G18" i="22"/>
  <c r="AA133" i="12"/>
  <c r="AF133"/>
  <c r="AF139"/>
  <c r="AF148"/>
  <c r="G22" i="22"/>
  <c r="J7" i="12"/>
  <c r="I12"/>
  <c r="J101" s="1"/>
  <c r="J11"/>
  <c r="AF11"/>
  <c r="AA11"/>
  <c r="I21"/>
  <c r="AA18"/>
  <c r="AA38"/>
  <c r="I41"/>
  <c r="AF38"/>
  <c r="AF43"/>
  <c r="I76"/>
  <c r="AF47"/>
  <c r="J47"/>
  <c r="AF51"/>
  <c r="AA51"/>
  <c r="AA55"/>
  <c r="AF55"/>
  <c r="AA63"/>
  <c r="AC63" s="1"/>
  <c r="AF63"/>
  <c r="AF80"/>
  <c r="AA80"/>
  <c r="AC80" s="1"/>
  <c r="I93"/>
  <c r="AF88"/>
  <c r="AA88"/>
  <c r="AF92"/>
  <c r="AA92"/>
  <c r="I115"/>
  <c r="AA105"/>
  <c r="AF105"/>
  <c r="AC122"/>
  <c r="AF136"/>
  <c r="I162"/>
  <c r="AF150"/>
  <c r="AA150"/>
  <c r="AA162" s="1"/>
  <c r="BG147" i="27" s="1"/>
  <c r="L8" i="12"/>
  <c r="K12"/>
  <c r="AF8"/>
  <c r="K15"/>
  <c r="L13"/>
  <c r="K41"/>
  <c r="AF39"/>
  <c r="AF44"/>
  <c r="AA44"/>
  <c r="N6"/>
  <c r="M12"/>
  <c r="N65" s="1"/>
  <c r="N8"/>
  <c r="N11"/>
  <c r="N7"/>
  <c r="M15"/>
  <c r="N15" s="1"/>
  <c r="N14"/>
  <c r="M21"/>
  <c r="O76"/>
  <c r="P42"/>
  <c r="Q21"/>
  <c r="R18"/>
  <c r="Q41"/>
  <c r="R38"/>
  <c r="R43"/>
  <c r="Q76"/>
  <c r="R76" s="1"/>
  <c r="Q115"/>
  <c r="R115" s="1"/>
  <c r="R97"/>
  <c r="F9"/>
  <c r="H42"/>
  <c r="AG23"/>
  <c r="AG31"/>
  <c r="N9"/>
  <c r="P17"/>
  <c r="P26"/>
  <c r="P34"/>
  <c r="P129"/>
  <c r="R23"/>
  <c r="R27"/>
  <c r="R51"/>
  <c r="R59"/>
  <c r="R63"/>
  <c r="R67"/>
  <c r="R75"/>
  <c r="R80"/>
  <c r="R84"/>
  <c r="R92"/>
  <c r="R101"/>
  <c r="R109"/>
  <c r="R113"/>
  <c r="AA97"/>
  <c r="BG91" i="27" s="1"/>
  <c r="AA101" i="12"/>
  <c r="BG94" i="27" s="1"/>
  <c r="AA113" i="12"/>
  <c r="AG113" s="1"/>
  <c r="AF122"/>
  <c r="AA137"/>
  <c r="AC137" s="1"/>
  <c r="AA142"/>
  <c r="AC142" s="1"/>
  <c r="E15"/>
  <c r="F15" s="1"/>
  <c r="AA148"/>
  <c r="P140"/>
  <c r="P77"/>
  <c r="P113"/>
  <c r="P47"/>
  <c r="P97"/>
  <c r="P60"/>
  <c r="P48"/>
  <c r="P117"/>
  <c r="P63"/>
  <c r="P46"/>
  <c r="P80"/>
  <c r="P66"/>
  <c r="P83"/>
  <c r="P99"/>
  <c r="P100"/>
  <c r="P116"/>
  <c r="P82"/>
  <c r="F32" i="18"/>
  <c r="H32" s="1"/>
  <c r="J32" s="1"/>
  <c r="L32" s="1"/>
  <c r="N32" s="1"/>
  <c r="P32" s="1"/>
  <c r="R32" s="1"/>
  <c r="T32" s="1"/>
  <c r="V32" s="1"/>
  <c r="X32" s="1"/>
  <c r="Z32" s="1"/>
  <c r="AF117" i="12"/>
  <c r="W129"/>
  <c r="E41"/>
  <c r="E9" i="22" s="1"/>
  <c r="AB19" i="18"/>
  <c r="AB13"/>
  <c r="AB7"/>
  <c r="AF7" s="1"/>
  <c r="AG7" s="1"/>
  <c r="P144" i="12"/>
  <c r="AB79" i="18"/>
  <c r="V88" i="12"/>
  <c r="V53"/>
  <c r="AB23" i="18"/>
  <c r="AB21"/>
  <c r="AB15"/>
  <c r="V62" i="12"/>
  <c r="AB22" i="18"/>
  <c r="AB6"/>
  <c r="AF6" s="1"/>
  <c r="AG6" s="1"/>
  <c r="AB17"/>
  <c r="AE5" s="1"/>
  <c r="AB68"/>
  <c r="AB74"/>
  <c r="AB11"/>
  <c r="AF11" s="1"/>
  <c r="AG11" s="1"/>
  <c r="AB8"/>
  <c r="AF8" s="1"/>
  <c r="AG8" s="1"/>
  <c r="AB26"/>
  <c r="AA8" i="12"/>
  <c r="AA19"/>
  <c r="AC19" s="1"/>
  <c r="AA24"/>
  <c r="BG24" i="27" s="1"/>
  <c r="AA28" i="12"/>
  <c r="BG28" i="27" s="1"/>
  <c r="AA32" i="12"/>
  <c r="BG32" i="27" s="1"/>
  <c r="AA85" i="12"/>
  <c r="BG79" i="27" s="1"/>
  <c r="AA89" i="12"/>
  <c r="BG83" i="27" s="1"/>
  <c r="AA94" i="12"/>
  <c r="AC94" s="1"/>
  <c r="AA102"/>
  <c r="BG95" i="27" s="1"/>
  <c r="AA106" i="12"/>
  <c r="AC106" s="1"/>
  <c r="AF110"/>
  <c r="AF114"/>
  <c r="AA123"/>
  <c r="BG108" i="27" s="1"/>
  <c r="AA73" i="12"/>
  <c r="AC73" s="1"/>
  <c r="AA78"/>
  <c r="BG72" i="27" s="1"/>
  <c r="AA86" i="12"/>
  <c r="AC86" s="1"/>
  <c r="AA99"/>
  <c r="AB18" i="18"/>
  <c r="AB14"/>
  <c r="AF14" s="1"/>
  <c r="AG14" s="1"/>
  <c r="AB10"/>
  <c r="AF10" s="1"/>
  <c r="AG10" s="1"/>
  <c r="AG14" i="12"/>
  <c r="AC48"/>
  <c r="AC64"/>
  <c r="E19" i="22"/>
  <c r="E166" i="12"/>
  <c r="AC101"/>
  <c r="BG127" i="27"/>
  <c r="N141" i="12"/>
  <c r="L92"/>
  <c r="BG125" i="27"/>
  <c r="L103" i="12"/>
  <c r="AG47"/>
  <c r="P133"/>
  <c r="AF123"/>
  <c r="P148"/>
  <c r="P136"/>
  <c r="P114"/>
  <c r="P98"/>
  <c r="P81"/>
  <c r="P64"/>
  <c r="P49"/>
  <c r="P119"/>
  <c r="P101"/>
  <c r="P84"/>
  <c r="P67"/>
  <c r="P52"/>
  <c r="P122"/>
  <c r="P104"/>
  <c r="P87"/>
  <c r="P70"/>
  <c r="P51"/>
  <c r="P121"/>
  <c r="P103"/>
  <c r="P86"/>
  <c r="P69"/>
  <c r="P50"/>
  <c r="X94"/>
  <c r="P18"/>
  <c r="G41"/>
  <c r="G9" i="22" s="1"/>
  <c r="AB25" i="18"/>
  <c r="AE10" s="1"/>
  <c r="AB24"/>
  <c r="AB5"/>
  <c r="AF5" s="1"/>
  <c r="AG5" s="1"/>
  <c r="W76" i="12"/>
  <c r="L105"/>
  <c r="D57"/>
  <c r="BG56" i="27"/>
  <c r="AB72" i="18"/>
  <c r="AG48" i="12"/>
  <c r="AG147"/>
  <c r="AC147"/>
  <c r="BG33" i="27"/>
  <c r="Z21" i="12"/>
  <c r="AA13"/>
  <c r="AB13" s="1"/>
  <c r="AA39"/>
  <c r="AG39" s="1"/>
  <c r="P137"/>
  <c r="P139"/>
  <c r="P120"/>
  <c r="P102"/>
  <c r="P85"/>
  <c r="P68"/>
  <c r="P53"/>
  <c r="P123"/>
  <c r="P105"/>
  <c r="P88"/>
  <c r="P71"/>
  <c r="P56"/>
  <c r="P126"/>
  <c r="P108"/>
  <c r="P91"/>
  <c r="P74"/>
  <c r="P55"/>
  <c r="P125"/>
  <c r="P107"/>
  <c r="P90"/>
  <c r="P73"/>
  <c r="P54"/>
  <c r="X82"/>
  <c r="X66"/>
  <c r="AA114"/>
  <c r="AA82"/>
  <c r="AG82" s="1"/>
  <c r="AA90"/>
  <c r="AC90" s="1"/>
  <c r="AA95"/>
  <c r="AA103"/>
  <c r="BG96" i="27" s="1"/>
  <c r="AF107" i="12"/>
  <c r="AA111"/>
  <c r="AC111" s="1"/>
  <c r="AA116"/>
  <c r="AG116" s="1"/>
  <c r="AA120"/>
  <c r="AC120" s="1"/>
  <c r="AA124"/>
  <c r="AC124" s="1"/>
  <c r="AB20" i="18"/>
  <c r="AE9" s="1"/>
  <c r="AB27"/>
  <c r="AB4"/>
  <c r="AF4" s="1"/>
  <c r="L20" i="12"/>
  <c r="D108"/>
  <c r="AB82" i="18"/>
  <c r="Z41" i="12"/>
  <c r="P138"/>
  <c r="P143"/>
  <c r="P124"/>
  <c r="P106"/>
  <c r="P89"/>
  <c r="P72"/>
  <c r="P57"/>
  <c r="P127"/>
  <c r="P109"/>
  <c r="P92"/>
  <c r="P75"/>
  <c r="P59"/>
  <c r="P45"/>
  <c r="P112"/>
  <c r="P96"/>
  <c r="P79"/>
  <c r="P62"/>
  <c r="P43"/>
  <c r="P111"/>
  <c r="P95"/>
  <c r="P78"/>
  <c r="AA49"/>
  <c r="AG49" s="1"/>
  <c r="AA53"/>
  <c r="AC53" s="1"/>
  <c r="AA57"/>
  <c r="AG57" s="1"/>
  <c r="AA61"/>
  <c r="AC61" s="1"/>
  <c r="AA69"/>
  <c r="AC69" s="1"/>
  <c r="AF73"/>
  <c r="AB16" i="18"/>
  <c r="AB9"/>
  <c r="AF9" s="1"/>
  <c r="AG9" s="1"/>
  <c r="BG20" i="27"/>
  <c r="R141" i="12"/>
  <c r="E76"/>
  <c r="E10" i="22" s="1"/>
  <c r="E12" i="12"/>
  <c r="F144" s="1"/>
  <c r="AB12" i="18"/>
  <c r="AF12" s="1"/>
  <c r="AG12" s="1"/>
  <c r="S166" i="12"/>
  <c r="K144"/>
  <c r="AC66"/>
  <c r="E21"/>
  <c r="E4" i="22" s="1"/>
  <c r="AB65" i="18"/>
  <c r="AC141" i="12"/>
  <c r="H4" i="29"/>
  <c r="L38" i="12"/>
  <c r="AC104"/>
  <c r="AC31"/>
  <c r="C15"/>
  <c r="AF141"/>
  <c r="AA42"/>
  <c r="AG117"/>
  <c r="C41"/>
  <c r="AC5"/>
  <c r="AB9"/>
  <c r="Y145"/>
  <c r="Z76"/>
  <c r="V144"/>
  <c r="Z42"/>
  <c r="AF42"/>
  <c r="AC32" l="1"/>
  <c r="P115"/>
  <c r="AG140"/>
  <c r="P35"/>
  <c r="X103"/>
  <c r="Y130"/>
  <c r="X38"/>
  <c r="X56"/>
  <c r="V99"/>
  <c r="C166"/>
  <c r="D87"/>
  <c r="X129"/>
  <c r="AG112"/>
  <c r="X26"/>
  <c r="X137"/>
  <c r="X95"/>
  <c r="X119"/>
  <c r="T93"/>
  <c r="D90"/>
  <c r="AG141"/>
  <c r="AG107"/>
  <c r="BG60" i="27"/>
  <c r="X48" i="12"/>
  <c r="AC117"/>
  <c r="X117"/>
  <c r="X73"/>
  <c r="X51"/>
  <c r="X107"/>
  <c r="X144"/>
  <c r="M145"/>
  <c r="G9" i="29" s="1"/>
  <c r="X80" i="12"/>
  <c r="X140"/>
  <c r="X28"/>
  <c r="X32"/>
  <c r="AG22"/>
  <c r="T108"/>
  <c r="V115"/>
  <c r="V126"/>
  <c r="AB7"/>
  <c r="D86"/>
  <c r="U16"/>
  <c r="K4" i="29" s="1"/>
  <c r="D99" i="12"/>
  <c r="AG34"/>
  <c r="D79"/>
  <c r="AC34"/>
  <c r="D112"/>
  <c r="V141"/>
  <c r="V77"/>
  <c r="V112"/>
  <c r="AG65"/>
  <c r="V18"/>
  <c r="V111"/>
  <c r="T43"/>
  <c r="X88"/>
  <c r="T76"/>
  <c r="X96"/>
  <c r="X83"/>
  <c r="X148"/>
  <c r="X125"/>
  <c r="X78"/>
  <c r="V100"/>
  <c r="T31"/>
  <c r="T33"/>
  <c r="T141"/>
  <c r="D71"/>
  <c r="D97"/>
  <c r="M16"/>
  <c r="G4" i="29" s="1"/>
  <c r="D39" i="12"/>
  <c r="D26"/>
  <c r="D72"/>
  <c r="V105"/>
  <c r="V49"/>
  <c r="V128"/>
  <c r="V76"/>
  <c r="N111"/>
  <c r="AG56"/>
  <c r="V43"/>
  <c r="V55"/>
  <c r="T136"/>
  <c r="X24"/>
  <c r="X44"/>
  <c r="X123"/>
  <c r="X143"/>
  <c r="X101"/>
  <c r="V50"/>
  <c r="V25"/>
  <c r="T102"/>
  <c r="AB10"/>
  <c r="D139"/>
  <c r="T144"/>
  <c r="T20"/>
  <c r="D63"/>
  <c r="D69"/>
  <c r="AG96"/>
  <c r="D46"/>
  <c r="D143"/>
  <c r="D19"/>
  <c r="D124"/>
  <c r="V137"/>
  <c r="V78"/>
  <c r="V60"/>
  <c r="V42"/>
  <c r="AG148"/>
  <c r="AG122"/>
  <c r="O145"/>
  <c r="P145" s="1"/>
  <c r="AC81"/>
  <c r="V71"/>
  <c r="V103"/>
  <c r="V66"/>
  <c r="T71"/>
  <c r="T120"/>
  <c r="X21"/>
  <c r="AC7"/>
  <c r="V96"/>
  <c r="V136"/>
  <c r="V94"/>
  <c r="P22"/>
  <c r="V21"/>
  <c r="V19"/>
  <c r="X102"/>
  <c r="X18"/>
  <c r="X61"/>
  <c r="X46"/>
  <c r="X79"/>
  <c r="X114"/>
  <c r="X69"/>
  <c r="X25"/>
  <c r="V134"/>
  <c r="T142"/>
  <c r="S36"/>
  <c r="L15"/>
  <c r="L40"/>
  <c r="BG75" i="27"/>
  <c r="BG90"/>
  <c r="T75" i="12"/>
  <c r="V102"/>
  <c r="V63"/>
  <c r="V69"/>
  <c r="T113"/>
  <c r="T65"/>
  <c r="T19"/>
  <c r="AG64"/>
  <c r="V57"/>
  <c r="V79"/>
  <c r="V110"/>
  <c r="X22"/>
  <c r="X150"/>
  <c r="X42"/>
  <c r="X109"/>
  <c r="V32"/>
  <c r="T59"/>
  <c r="X81"/>
  <c r="X111"/>
  <c r="X64"/>
  <c r="X27"/>
  <c r="X74"/>
  <c r="X115"/>
  <c r="X50"/>
  <c r="X29"/>
  <c r="X89"/>
  <c r="X45"/>
  <c r="V113"/>
  <c r="V68"/>
  <c r="X59"/>
  <c r="T58"/>
  <c r="T26"/>
  <c r="T30"/>
  <c r="X71"/>
  <c r="V86"/>
  <c r="X92"/>
  <c r="X139"/>
  <c r="X63"/>
  <c r="X57"/>
  <c r="X58"/>
  <c r="W16"/>
  <c r="W37" s="1"/>
  <c r="X37" s="1"/>
  <c r="X121"/>
  <c r="X99"/>
  <c r="X132"/>
  <c r="X72"/>
  <c r="X90"/>
  <c r="X100"/>
  <c r="X127"/>
  <c r="X108"/>
  <c r="X87"/>
  <c r="X60"/>
  <c r="X138"/>
  <c r="X65"/>
  <c r="X53"/>
  <c r="X98"/>
  <c r="X40"/>
  <c r="V84"/>
  <c r="V139"/>
  <c r="V125"/>
  <c r="V101"/>
  <c r="X113"/>
  <c r="T101"/>
  <c r="T84"/>
  <c r="T27"/>
  <c r="T143"/>
  <c r="T47"/>
  <c r="T60"/>
  <c r="T82"/>
  <c r="AG20"/>
  <c r="V129"/>
  <c r="V24"/>
  <c r="X47"/>
  <c r="V73"/>
  <c r="X136"/>
  <c r="X55"/>
  <c r="X39"/>
  <c r="X124"/>
  <c r="X85"/>
  <c r="X104"/>
  <c r="X133"/>
  <c r="X134"/>
  <c r="X147"/>
  <c r="X41"/>
  <c r="X122"/>
  <c r="X30"/>
  <c r="X106"/>
  <c r="X68"/>
  <c r="X49"/>
  <c r="X110"/>
  <c r="X141"/>
  <c r="X33"/>
  <c r="X120"/>
  <c r="X142"/>
  <c r="V87"/>
  <c r="V70"/>
  <c r="V150"/>
  <c r="V142"/>
  <c r="V119"/>
  <c r="X93"/>
  <c r="T88"/>
  <c r="X84"/>
  <c r="T55"/>
  <c r="T137"/>
  <c r="T139"/>
  <c r="T98"/>
  <c r="T42"/>
  <c r="T69"/>
  <c r="V120"/>
  <c r="V65"/>
  <c r="X77"/>
  <c r="X149"/>
  <c r="X54"/>
  <c r="X17"/>
  <c r="X128"/>
  <c r="X52"/>
  <c r="X19"/>
  <c r="X20"/>
  <c r="V108"/>
  <c r="V140"/>
  <c r="V38"/>
  <c r="V109"/>
  <c r="V106"/>
  <c r="V75"/>
  <c r="V34"/>
  <c r="V81"/>
  <c r="V104"/>
  <c r="V27"/>
  <c r="X126"/>
  <c r="X34"/>
  <c r="T122"/>
  <c r="X67"/>
  <c r="T126"/>
  <c r="T50"/>
  <c r="T23"/>
  <c r="T53"/>
  <c r="T112"/>
  <c r="T34"/>
  <c r="T94"/>
  <c r="T91"/>
  <c r="T62"/>
  <c r="T54"/>
  <c r="T149"/>
  <c r="T103"/>
  <c r="T48"/>
  <c r="T119"/>
  <c r="T25"/>
  <c r="BG47" i="27"/>
  <c r="V44" i="12"/>
  <c r="V29"/>
  <c r="V117"/>
  <c r="V148"/>
  <c r="V59"/>
  <c r="V41"/>
  <c r="V28"/>
  <c r="V45"/>
  <c r="T110"/>
  <c r="T117"/>
  <c r="T148"/>
  <c r="T17"/>
  <c r="T80"/>
  <c r="T104"/>
  <c r="T44"/>
  <c r="T107"/>
  <c r="AG5"/>
  <c r="V26"/>
  <c r="V40"/>
  <c r="V54"/>
  <c r="V114"/>
  <c r="V90"/>
  <c r="V74"/>
  <c r="V20"/>
  <c r="V22"/>
  <c r="V107"/>
  <c r="X35"/>
  <c r="T99"/>
  <c r="T72"/>
  <c r="T92"/>
  <c r="T132"/>
  <c r="T121"/>
  <c r="T138"/>
  <c r="T96"/>
  <c r="T74"/>
  <c r="T28"/>
  <c r="T100"/>
  <c r="T78"/>
  <c r="T29"/>
  <c r="AB6"/>
  <c r="N144"/>
  <c r="X23"/>
  <c r="X112"/>
  <c r="X116"/>
  <c r="X62"/>
  <c r="X91"/>
  <c r="X70"/>
  <c r="X86"/>
  <c r="X31"/>
  <c r="V58"/>
  <c r="V33"/>
  <c r="V46"/>
  <c r="V92"/>
  <c r="V147"/>
  <c r="V82"/>
  <c r="V91"/>
  <c r="V97"/>
  <c r="V47"/>
  <c r="V149"/>
  <c r="V138"/>
  <c r="V51"/>
  <c r="V80"/>
  <c r="V98"/>
  <c r="V95"/>
  <c r="X105"/>
  <c r="T140"/>
  <c r="T63"/>
  <c r="T35"/>
  <c r="X43"/>
  <c r="T150"/>
  <c r="T67"/>
  <c r="T85"/>
  <c r="T57"/>
  <c r="T64"/>
  <c r="T116"/>
  <c r="T95"/>
  <c r="T39"/>
  <c r="T128"/>
  <c r="T125"/>
  <c r="T52"/>
  <c r="T114"/>
  <c r="T86"/>
  <c r="T22"/>
  <c r="T87"/>
  <c r="T45"/>
  <c r="T68"/>
  <c r="T46"/>
  <c r="T81"/>
  <c r="T24"/>
  <c r="AG101"/>
  <c r="S145"/>
  <c r="T145" s="1"/>
  <c r="V93"/>
  <c r="L41"/>
  <c r="J144"/>
  <c r="L22"/>
  <c r="L61"/>
  <c r="AG97"/>
  <c r="L149"/>
  <c r="L84"/>
  <c r="L60"/>
  <c r="BG122" i="27"/>
  <c r="M166" i="12"/>
  <c r="BG14" i="27"/>
  <c r="AG110" i="12"/>
  <c r="N35"/>
  <c r="AC71"/>
  <c r="H108"/>
  <c r="H66"/>
  <c r="H46"/>
  <c r="AC45"/>
  <c r="AG126"/>
  <c r="S130"/>
  <c r="T130" s="1"/>
  <c r="L55"/>
  <c r="L104"/>
  <c r="H21"/>
  <c r="H139"/>
  <c r="C130"/>
  <c r="B16" i="29" s="1"/>
  <c r="L99" i="12"/>
  <c r="L123"/>
  <c r="AG45"/>
  <c r="AC98"/>
  <c r="AB14"/>
  <c r="AG73"/>
  <c r="L34"/>
  <c r="AG137"/>
  <c r="L81"/>
  <c r="L47"/>
  <c r="L138"/>
  <c r="AG99"/>
  <c r="AG8"/>
  <c r="AG72"/>
  <c r="AG43"/>
  <c r="BG111" i="27"/>
  <c r="V35" i="12"/>
  <c r="BG110" i="27"/>
  <c r="Z78" i="12"/>
  <c r="V72"/>
  <c r="V17"/>
  <c r="V56"/>
  <c r="V85"/>
  <c r="V64"/>
  <c r="V132"/>
  <c r="V121"/>
  <c r="V30"/>
  <c r="V67"/>
  <c r="V122"/>
  <c r="V83"/>
  <c r="V133"/>
  <c r="V23"/>
  <c r="V48"/>
  <c r="V39"/>
  <c r="V89"/>
  <c r="V52"/>
  <c r="V127"/>
  <c r="V31"/>
  <c r="T21"/>
  <c r="X97"/>
  <c r="V143"/>
  <c r="V61"/>
  <c r="T109"/>
  <c r="T51"/>
  <c r="V124"/>
  <c r="T97"/>
  <c r="T41"/>
  <c r="T18"/>
  <c r="T66"/>
  <c r="T79"/>
  <c r="T123"/>
  <c r="T83"/>
  <c r="T77"/>
  <c r="T147"/>
  <c r="T124"/>
  <c r="T105"/>
  <c r="T56"/>
  <c r="T61"/>
  <c r="T89"/>
  <c r="T73"/>
  <c r="T127"/>
  <c r="T134"/>
  <c r="T32"/>
  <c r="T90"/>
  <c r="T49"/>
  <c r="S16"/>
  <c r="T16" s="1"/>
  <c r="T133"/>
  <c r="T106"/>
  <c r="T70"/>
  <c r="T111"/>
  <c r="T40"/>
  <c r="I145"/>
  <c r="E9" i="29" s="1"/>
  <c r="AA15" i="12"/>
  <c r="AB15" s="1"/>
  <c r="AG95"/>
  <c r="AG28"/>
  <c r="F86" i="18"/>
  <c r="H86" s="1"/>
  <c r="J86" s="1"/>
  <c r="L86" s="1"/>
  <c r="N86" s="1"/>
  <c r="P86" s="1"/>
  <c r="R86" s="1"/>
  <c r="T86" s="1"/>
  <c r="V86" s="1"/>
  <c r="X86" s="1"/>
  <c r="Z86" s="1"/>
  <c r="Z53" i="12"/>
  <c r="Q145"/>
  <c r="R145" s="1"/>
  <c r="AG29"/>
  <c r="Z141"/>
  <c r="AG142"/>
  <c r="AG25"/>
  <c r="R144"/>
  <c r="BG133" i="27"/>
  <c r="AC148" i="12"/>
  <c r="M5" i="29"/>
  <c r="Z36" i="12"/>
  <c r="AC29"/>
  <c r="Q166"/>
  <c r="D70"/>
  <c r="L39"/>
  <c r="D89"/>
  <c r="L62"/>
  <c r="D65"/>
  <c r="D141"/>
  <c r="D55"/>
  <c r="D103"/>
  <c r="D80"/>
  <c r="D18"/>
  <c r="D84"/>
  <c r="D64"/>
  <c r="G36"/>
  <c r="H36" s="1"/>
  <c r="L64"/>
  <c r="L67"/>
  <c r="L59"/>
  <c r="L143"/>
  <c r="L77"/>
  <c r="D66"/>
  <c r="D75"/>
  <c r="D88"/>
  <c r="D30"/>
  <c r="D23"/>
  <c r="L107"/>
  <c r="L44"/>
  <c r="L50"/>
  <c r="L127"/>
  <c r="L100"/>
  <c r="L111"/>
  <c r="D25"/>
  <c r="D106"/>
  <c r="D45"/>
  <c r="D34"/>
  <c r="D100"/>
  <c r="D109"/>
  <c r="L106"/>
  <c r="L56"/>
  <c r="L117"/>
  <c r="L19"/>
  <c r="L32"/>
  <c r="L120"/>
  <c r="L31"/>
  <c r="J129"/>
  <c r="AC113"/>
  <c r="H50"/>
  <c r="AC59"/>
  <c r="H121"/>
  <c r="H74"/>
  <c r="AG59"/>
  <c r="Z24"/>
  <c r="Z17"/>
  <c r="Z102"/>
  <c r="Z119"/>
  <c r="Z55"/>
  <c r="Z96"/>
  <c r="Z20"/>
  <c r="Z26"/>
  <c r="Z111"/>
  <c r="Z114"/>
  <c r="Z23"/>
  <c r="Z89"/>
  <c r="Z123"/>
  <c r="Z75"/>
  <c r="Y16"/>
  <c r="Z147"/>
  <c r="Z50"/>
  <c r="Z80"/>
  <c r="Z70"/>
  <c r="Z94"/>
  <c r="Z47"/>
  <c r="Z18"/>
  <c r="Z66"/>
  <c r="Z51"/>
  <c r="Z74"/>
  <c r="Z125"/>
  <c r="J5" i="29"/>
  <c r="T36" i="12"/>
  <c r="BG29" i="27"/>
  <c r="AD6" i="12"/>
  <c r="D148"/>
  <c r="D126"/>
  <c r="D50"/>
  <c r="D101"/>
  <c r="AF144"/>
  <c r="BG25" i="27"/>
  <c r="D74" i="12"/>
  <c r="D122"/>
  <c r="D114"/>
  <c r="D53"/>
  <c r="D116"/>
  <c r="D125"/>
  <c r="L102"/>
  <c r="L148"/>
  <c r="L147"/>
  <c r="L140"/>
  <c r="L48"/>
  <c r="AG60"/>
  <c r="D110"/>
  <c r="D21"/>
  <c r="D107"/>
  <c r="D120"/>
  <c r="D52"/>
  <c r="D73"/>
  <c r="I16"/>
  <c r="L18"/>
  <c r="AC87"/>
  <c r="L132"/>
  <c r="L97"/>
  <c r="D140"/>
  <c r="D22"/>
  <c r="D56"/>
  <c r="D96"/>
  <c r="D24"/>
  <c r="L25"/>
  <c r="L58"/>
  <c r="L124"/>
  <c r="L110"/>
  <c r="L80"/>
  <c r="L70"/>
  <c r="L101"/>
  <c r="L96"/>
  <c r="U130"/>
  <c r="H70"/>
  <c r="H125"/>
  <c r="H96"/>
  <c r="H79"/>
  <c r="AF35"/>
  <c r="M130"/>
  <c r="G16" i="29" s="1"/>
  <c r="Z103" i="12"/>
  <c r="X36"/>
  <c r="L5" i="29"/>
  <c r="U145" i="12"/>
  <c r="K9" i="29" s="1"/>
  <c r="D117" i="12"/>
  <c r="D111"/>
  <c r="D44"/>
  <c r="D31"/>
  <c r="D137"/>
  <c r="L125"/>
  <c r="D115"/>
  <c r="D40"/>
  <c r="D67"/>
  <c r="D48"/>
  <c r="D38"/>
  <c r="L114"/>
  <c r="L87"/>
  <c r="L49"/>
  <c r="L66"/>
  <c r="L113"/>
  <c r="L137"/>
  <c r="D81"/>
  <c r="D17"/>
  <c r="D150"/>
  <c r="D138"/>
  <c r="D105"/>
  <c r="D119"/>
  <c r="AG87"/>
  <c r="L128"/>
  <c r="L53"/>
  <c r="L88"/>
  <c r="L121"/>
  <c r="L73"/>
  <c r="D59"/>
  <c r="D60"/>
  <c r="D83"/>
  <c r="D92"/>
  <c r="D54"/>
  <c r="D132"/>
  <c r="L46"/>
  <c r="L42"/>
  <c r="L76"/>
  <c r="K130"/>
  <c r="H117"/>
  <c r="H100"/>
  <c r="H22"/>
  <c r="AG6"/>
  <c r="G166"/>
  <c r="Z144"/>
  <c r="Z32"/>
  <c r="J97"/>
  <c r="AG58"/>
  <c r="H112"/>
  <c r="N124"/>
  <c r="N69"/>
  <c r="N29"/>
  <c r="AG105"/>
  <c r="AC43"/>
  <c r="AC50"/>
  <c r="N143"/>
  <c r="N93"/>
  <c r="N33"/>
  <c r="J136"/>
  <c r="J88"/>
  <c r="J76"/>
  <c r="BG50" i="27"/>
  <c r="AC24" i="12"/>
  <c r="N107"/>
  <c r="N76"/>
  <c r="J115"/>
  <c r="J41"/>
  <c r="AC97"/>
  <c r="BG99" i="27"/>
  <c r="BG19"/>
  <c r="AG109" i="12"/>
  <c r="R93"/>
  <c r="BG22" i="27"/>
  <c r="AC22" i="12"/>
  <c r="BG58" i="27"/>
  <c r="AC58" i="12"/>
  <c r="N20"/>
  <c r="AF115"/>
  <c r="AA35"/>
  <c r="AG35" s="1"/>
  <c r="N21"/>
  <c r="M36"/>
  <c r="K16"/>
  <c r="L112"/>
  <c r="L33"/>
  <c r="L43"/>
  <c r="L26"/>
  <c r="L108"/>
  <c r="L90"/>
  <c r="L95"/>
  <c r="L57"/>
  <c r="L82"/>
  <c r="L116"/>
  <c r="L69"/>
  <c r="L86"/>
  <c r="L65"/>
  <c r="L51"/>
  <c r="L98"/>
  <c r="L91"/>
  <c r="L74"/>
  <c r="L45"/>
  <c r="L28"/>
  <c r="L75"/>
  <c r="L119"/>
  <c r="L150"/>
  <c r="L78"/>
  <c r="L17"/>
  <c r="L122"/>
  <c r="L54"/>
  <c r="L134"/>
  <c r="L136"/>
  <c r="L63"/>
  <c r="L83"/>
  <c r="L27"/>
  <c r="L30"/>
  <c r="L72"/>
  <c r="L89"/>
  <c r="L79"/>
  <c r="L94"/>
  <c r="L142"/>
  <c r="L109"/>
  <c r="L71"/>
  <c r="L126"/>
  <c r="L133"/>
  <c r="L23"/>
  <c r="L139"/>
  <c r="L24"/>
  <c r="L85"/>
  <c r="L129"/>
  <c r="L29"/>
  <c r="BG63" i="27"/>
  <c r="AG63" i="12"/>
  <c r="AC55"/>
  <c r="BG55" i="27"/>
  <c r="AG55" i="12"/>
  <c r="AB11"/>
  <c r="AG11"/>
  <c r="AC11"/>
  <c r="AD11" s="1"/>
  <c r="AC108"/>
  <c r="AG108"/>
  <c r="K36"/>
  <c r="L21"/>
  <c r="AC119"/>
  <c r="BG104" i="27"/>
  <c r="BG77"/>
  <c r="AC83" i="12"/>
  <c r="AG83"/>
  <c r="AG139"/>
  <c r="AC139"/>
  <c r="BG124" i="27"/>
  <c r="AG30" i="12"/>
  <c r="BG30" i="27"/>
  <c r="AC30" i="12"/>
  <c r="AG143"/>
  <c r="BG128" i="27"/>
  <c r="AC143" i="12"/>
  <c r="J16" i="29"/>
  <c r="N40" i="12"/>
  <c r="D77"/>
  <c r="H115"/>
  <c r="N86"/>
  <c r="L52"/>
  <c r="H91"/>
  <c r="N130"/>
  <c r="R41"/>
  <c r="Q130"/>
  <c r="P76"/>
  <c r="O130"/>
  <c r="N44"/>
  <c r="N28"/>
  <c r="N38"/>
  <c r="N149"/>
  <c r="N17"/>
  <c r="N92"/>
  <c r="N89"/>
  <c r="N66"/>
  <c r="N72"/>
  <c r="N75"/>
  <c r="N26"/>
  <c r="N34"/>
  <c r="N23"/>
  <c r="N31"/>
  <c r="N147"/>
  <c r="N27"/>
  <c r="N50"/>
  <c r="N59"/>
  <c r="N56"/>
  <c r="N63"/>
  <c r="N87"/>
  <c r="N121"/>
  <c r="N48"/>
  <c r="N77"/>
  <c r="N119"/>
  <c r="N51"/>
  <c r="N74"/>
  <c r="N139"/>
  <c r="N64"/>
  <c r="N18"/>
  <c r="N123"/>
  <c r="N55"/>
  <c r="N79"/>
  <c r="N68"/>
  <c r="N83"/>
  <c r="N24"/>
  <c r="N32"/>
  <c r="N42"/>
  <c r="N132"/>
  <c r="N134"/>
  <c r="N140"/>
  <c r="N117"/>
  <c r="N127"/>
  <c r="N80"/>
  <c r="N104"/>
  <c r="N148"/>
  <c r="N94"/>
  <c r="N113"/>
  <c r="N142"/>
  <c r="N45"/>
  <c r="N136"/>
  <c r="N122"/>
  <c r="N43"/>
  <c r="N133"/>
  <c r="N67"/>
  <c r="N58"/>
  <c r="N81"/>
  <c r="N137"/>
  <c r="N52"/>
  <c r="N70"/>
  <c r="N126"/>
  <c r="N47"/>
  <c r="N120"/>
  <c r="N30"/>
  <c r="N150"/>
  <c r="N100"/>
  <c r="N46"/>
  <c r="N60"/>
  <c r="N84"/>
  <c r="N91"/>
  <c r="N98"/>
  <c r="N71"/>
  <c r="N62"/>
  <c r="N85"/>
  <c r="N25"/>
  <c r="N128"/>
  <c r="N53"/>
  <c r="N105"/>
  <c r="N112"/>
  <c r="N22"/>
  <c r="N39"/>
  <c r="N41"/>
  <c r="N106"/>
  <c r="N19"/>
  <c r="N99"/>
  <c r="N97"/>
  <c r="N54"/>
  <c r="N110"/>
  <c r="N101"/>
  <c r="N108"/>
  <c r="N125"/>
  <c r="N114"/>
  <c r="N88"/>
  <c r="N96"/>
  <c r="N95"/>
  <c r="N102"/>
  <c r="N116"/>
  <c r="N109"/>
  <c r="BG82" i="27"/>
  <c r="AG88" i="12"/>
  <c r="AC88"/>
  <c r="AG80"/>
  <c r="BG74" i="27"/>
  <c r="J21" i="12"/>
  <c r="I36"/>
  <c r="J34"/>
  <c r="J106"/>
  <c r="J42"/>
  <c r="J73"/>
  <c r="J62"/>
  <c r="J58"/>
  <c r="J85"/>
  <c r="J17"/>
  <c r="J102"/>
  <c r="J123"/>
  <c r="J87"/>
  <c r="J103"/>
  <c r="J142"/>
  <c r="J147"/>
  <c r="J98"/>
  <c r="J143"/>
  <c r="J25"/>
  <c r="J75"/>
  <c r="J122"/>
  <c r="J90"/>
  <c r="J18"/>
  <c r="J89"/>
  <c r="J27"/>
  <c r="J128"/>
  <c r="J30"/>
  <c r="J127"/>
  <c r="J104"/>
  <c r="J114"/>
  <c r="J99"/>
  <c r="J107"/>
  <c r="J72"/>
  <c r="J148"/>
  <c r="J96"/>
  <c r="J139"/>
  <c r="J138"/>
  <c r="J94"/>
  <c r="J54"/>
  <c r="J125"/>
  <c r="J28"/>
  <c r="J52"/>
  <c r="J61"/>
  <c r="J33"/>
  <c r="J117"/>
  <c r="J105"/>
  <c r="J29"/>
  <c r="J79"/>
  <c r="J81"/>
  <c r="J119"/>
  <c r="J65"/>
  <c r="J56"/>
  <c r="J124"/>
  <c r="J50"/>
  <c r="J55"/>
  <c r="J53"/>
  <c r="J133"/>
  <c r="J60"/>
  <c r="J82"/>
  <c r="J83"/>
  <c r="J20"/>
  <c r="J70"/>
  <c r="J32"/>
  <c r="J46"/>
  <c r="J78"/>
  <c r="J132"/>
  <c r="J19"/>
  <c r="J74"/>
  <c r="J95"/>
  <c r="J44"/>
  <c r="J69"/>
  <c r="J91"/>
  <c r="J120"/>
  <c r="J110"/>
  <c r="J134"/>
  <c r="J22"/>
  <c r="J84"/>
  <c r="J40"/>
  <c r="J111"/>
  <c r="J86"/>
  <c r="J38"/>
  <c r="J39"/>
  <c r="J45"/>
  <c r="J63"/>
  <c r="J26"/>
  <c r="J149"/>
  <c r="J67"/>
  <c r="J57"/>
  <c r="J108"/>
  <c r="J66"/>
  <c r="J49"/>
  <c r="J48"/>
  <c r="J137"/>
  <c r="J24"/>
  <c r="J116"/>
  <c r="J100"/>
  <c r="J23"/>
  <c r="J68"/>
  <c r="J112"/>
  <c r="J64"/>
  <c r="J77"/>
  <c r="J92"/>
  <c r="J121"/>
  <c r="J80"/>
  <c r="J71"/>
  <c r="J141"/>
  <c r="AC121"/>
  <c r="AG121"/>
  <c r="BG106" i="27"/>
  <c r="BG85"/>
  <c r="AG91" i="12"/>
  <c r="AC91"/>
  <c r="AG79"/>
  <c r="AC79"/>
  <c r="BG73" i="27"/>
  <c r="D27" i="12"/>
  <c r="D42"/>
  <c r="D121"/>
  <c r="D43"/>
  <c r="D136"/>
  <c r="D133"/>
  <c r="D95"/>
  <c r="D82"/>
  <c r="D123"/>
  <c r="D98"/>
  <c r="D128"/>
  <c r="D49"/>
  <c r="D149"/>
  <c r="D62"/>
  <c r="D113"/>
  <c r="D91"/>
  <c r="D61"/>
  <c r="D147"/>
  <c r="D78"/>
  <c r="D32"/>
  <c r="D51"/>
  <c r="D104"/>
  <c r="D58"/>
  <c r="D142"/>
  <c r="D28"/>
  <c r="D47"/>
  <c r="D134"/>
  <c r="D94"/>
  <c r="D35"/>
  <c r="AG54"/>
  <c r="AC54"/>
  <c r="BG54" i="27"/>
  <c r="BG35"/>
  <c r="C13" i="22"/>
  <c r="D129" i="12"/>
  <c r="AC68"/>
  <c r="BG68" i="27"/>
  <c r="AG68" i="12"/>
  <c r="V36"/>
  <c r="K5" i="29"/>
  <c r="K7" s="1"/>
  <c r="AC40" i="12"/>
  <c r="BG40" i="27"/>
  <c r="AG40" i="12"/>
  <c r="BG52" i="27"/>
  <c r="AC52" i="12"/>
  <c r="AG52"/>
  <c r="AG38"/>
  <c r="D102"/>
  <c r="H58"/>
  <c r="J126"/>
  <c r="D29"/>
  <c r="N90"/>
  <c r="N49"/>
  <c r="L68"/>
  <c r="D85"/>
  <c r="AF93"/>
  <c r="AC150"/>
  <c r="AC162" s="1"/>
  <c r="BG135" i="27"/>
  <c r="AG150" i="12"/>
  <c r="BG98" i="27"/>
  <c r="AC105" i="12"/>
  <c r="BG18" i="27"/>
  <c r="AG18" i="12"/>
  <c r="AC18"/>
  <c r="AA164"/>
  <c r="BG149" i="27" s="1"/>
  <c r="AG133" i="12"/>
  <c r="BG118" i="27"/>
  <c r="AC133" i="12"/>
  <c r="AC164" s="1"/>
  <c r="G13" i="22"/>
  <c r="H129" i="12"/>
  <c r="H93"/>
  <c r="G11" i="22"/>
  <c r="AG17" i="12"/>
  <c r="BG17" i="27"/>
  <c r="AC17" i="12"/>
  <c r="AC136"/>
  <c r="BG121" i="27"/>
  <c r="AG136" i="12"/>
  <c r="AC128"/>
  <c r="BG113" i="27"/>
  <c r="G16" i="12"/>
  <c r="H114"/>
  <c r="H88"/>
  <c r="H47"/>
  <c r="H48"/>
  <c r="H124"/>
  <c r="H97"/>
  <c r="H32"/>
  <c r="H120"/>
  <c r="H126"/>
  <c r="H101"/>
  <c r="H103"/>
  <c r="H106"/>
  <c r="H82"/>
  <c r="H51"/>
  <c r="H38"/>
  <c r="H89"/>
  <c r="H67"/>
  <c r="H81"/>
  <c r="H64"/>
  <c r="H71"/>
  <c r="H39"/>
  <c r="H116"/>
  <c r="H140"/>
  <c r="H57"/>
  <c r="H80"/>
  <c r="H23"/>
  <c r="H85"/>
  <c r="H107"/>
  <c r="H109"/>
  <c r="H52"/>
  <c r="H55"/>
  <c r="H133"/>
  <c r="H105"/>
  <c r="H19"/>
  <c r="H122"/>
  <c r="H110"/>
  <c r="H44"/>
  <c r="H73"/>
  <c r="H92"/>
  <c r="H45"/>
  <c r="H147"/>
  <c r="H25"/>
  <c r="H102"/>
  <c r="H95"/>
  <c r="H99"/>
  <c r="H56"/>
  <c r="H29"/>
  <c r="H24"/>
  <c r="H18"/>
  <c r="H134"/>
  <c r="H148"/>
  <c r="H128"/>
  <c r="H83"/>
  <c r="H26"/>
  <c r="H94"/>
  <c r="H69"/>
  <c r="H77"/>
  <c r="H40"/>
  <c r="H137"/>
  <c r="H75"/>
  <c r="H61"/>
  <c r="H43"/>
  <c r="H60"/>
  <c r="H90"/>
  <c r="H63"/>
  <c r="H142"/>
  <c r="H123"/>
  <c r="H33"/>
  <c r="H132"/>
  <c r="H141"/>
  <c r="H28"/>
  <c r="H150"/>
  <c r="H53"/>
  <c r="H72"/>
  <c r="H149"/>
  <c r="H127"/>
  <c r="H86"/>
  <c r="H65"/>
  <c r="H20"/>
  <c r="H119"/>
  <c r="H111"/>
  <c r="H68"/>
  <c r="H143"/>
  <c r="H31"/>
  <c r="H49"/>
  <c r="H113"/>
  <c r="H84"/>
  <c r="H98"/>
  <c r="H59"/>
  <c r="H138"/>
  <c r="H34"/>
  <c r="H78"/>
  <c r="H136"/>
  <c r="H27"/>
  <c r="C4" i="22"/>
  <c r="C6" s="1"/>
  <c r="C36" i="12"/>
  <c r="H35"/>
  <c r="G5" i="22"/>
  <c r="G6" s="1"/>
  <c r="H5" i="29"/>
  <c r="H7" s="1"/>
  <c r="P36" i="12"/>
  <c r="N138"/>
  <c r="N82"/>
  <c r="N61"/>
  <c r="J93"/>
  <c r="J35"/>
  <c r="J113"/>
  <c r="J43"/>
  <c r="D144"/>
  <c r="D127"/>
  <c r="J59"/>
  <c r="N78"/>
  <c r="J140"/>
  <c r="L35"/>
  <c r="H87"/>
  <c r="N103"/>
  <c r="N57"/>
  <c r="L93"/>
  <c r="J51"/>
  <c r="H17"/>
  <c r="AA93"/>
  <c r="Q36"/>
  <c r="R21"/>
  <c r="AG44"/>
  <c r="AC44"/>
  <c r="BG44" i="27"/>
  <c r="AC92" i="12"/>
  <c r="BG86" i="27"/>
  <c r="AG92" i="12"/>
  <c r="BG51" i="27"/>
  <c r="AC51" i="12"/>
  <c r="AG51"/>
  <c r="BG38" i="27"/>
  <c r="AC38" i="12"/>
  <c r="BG97" i="27"/>
  <c r="AG104" i="12"/>
  <c r="AC74"/>
  <c r="AG74"/>
  <c r="BG62" i="27"/>
  <c r="AC62" i="12"/>
  <c r="AG62"/>
  <c r="AG46"/>
  <c r="BG46" i="27"/>
  <c r="AC46" i="12"/>
  <c r="AA115"/>
  <c r="E12" i="22"/>
  <c r="E14" s="1"/>
  <c r="AC23" i="12"/>
  <c r="BG23" i="27"/>
  <c r="BG71"/>
  <c r="AG77" i="12"/>
  <c r="AC77"/>
  <c r="R20"/>
  <c r="R60"/>
  <c r="R77"/>
  <c r="R94"/>
  <c r="R110"/>
  <c r="R128"/>
  <c r="R48"/>
  <c r="R69"/>
  <c r="R86"/>
  <c r="R103"/>
  <c r="R121"/>
  <c r="R148"/>
  <c r="R54"/>
  <c r="R70"/>
  <c r="R87"/>
  <c r="R104"/>
  <c r="R122"/>
  <c r="R119"/>
  <c r="R142"/>
  <c r="R133"/>
  <c r="R29"/>
  <c r="R132"/>
  <c r="R24"/>
  <c r="R32"/>
  <c r="R42"/>
  <c r="R56"/>
  <c r="R72"/>
  <c r="R89"/>
  <c r="R106"/>
  <c r="R124"/>
  <c r="R44"/>
  <c r="R61"/>
  <c r="R82"/>
  <c r="R99"/>
  <c r="R116"/>
  <c r="R140"/>
  <c r="R50"/>
  <c r="R66"/>
  <c r="R83"/>
  <c r="R100"/>
  <c r="R117"/>
  <c r="R46"/>
  <c r="R138"/>
  <c r="R25"/>
  <c r="R39"/>
  <c r="R22"/>
  <c r="R30"/>
  <c r="R40"/>
  <c r="R17"/>
  <c r="R129"/>
  <c r="Q16"/>
  <c r="R19"/>
  <c r="R52"/>
  <c r="R68"/>
  <c r="R85"/>
  <c r="R102"/>
  <c r="R120"/>
  <c r="R143"/>
  <c r="R57"/>
  <c r="R78"/>
  <c r="R95"/>
  <c r="R111"/>
  <c r="R136"/>
  <c r="R49"/>
  <c r="R62"/>
  <c r="R79"/>
  <c r="R96"/>
  <c r="R112"/>
  <c r="R137"/>
  <c r="R127"/>
  <c r="R33"/>
  <c r="R149"/>
  <c r="R28"/>
  <c r="R65"/>
  <c r="R98"/>
  <c r="R134"/>
  <c r="R81"/>
  <c r="R53"/>
  <c r="R125"/>
  <c r="R91"/>
  <c r="R71"/>
  <c r="R147"/>
  <c r="R73"/>
  <c r="R108"/>
  <c r="R64"/>
  <c r="R139"/>
  <c r="R107"/>
  <c r="R74"/>
  <c r="R55"/>
  <c r="R123"/>
  <c r="R31"/>
  <c r="R150"/>
  <c r="R88"/>
  <c r="R26"/>
  <c r="R47"/>
  <c r="R114"/>
  <c r="R90"/>
  <c r="R58"/>
  <c r="R126"/>
  <c r="R105"/>
  <c r="R34"/>
  <c r="R45"/>
  <c r="AG27"/>
  <c r="BG27" i="27"/>
  <c r="AC27" i="12"/>
  <c r="AC138"/>
  <c r="BG123" i="27"/>
  <c r="AG138" i="12"/>
  <c r="P16"/>
  <c r="O37"/>
  <c r="D76"/>
  <c r="C10" i="22"/>
  <c r="J31" i="12"/>
  <c r="L141"/>
  <c r="AG119"/>
  <c r="D33"/>
  <c r="H54"/>
  <c r="J109"/>
  <c r="H30"/>
  <c r="I130"/>
  <c r="N129"/>
  <c r="N73"/>
  <c r="L115"/>
  <c r="J150"/>
  <c r="H62"/>
  <c r="D20"/>
  <c r="N115"/>
  <c r="H144"/>
  <c r="H76"/>
  <c r="D93"/>
  <c r="BG89" i="27"/>
  <c r="AG90" i="12"/>
  <c r="AC49"/>
  <c r="N145"/>
  <c r="AG120"/>
  <c r="AG106"/>
  <c r="F81"/>
  <c r="AG19"/>
  <c r="AC103"/>
  <c r="AC82"/>
  <c r="AF129"/>
  <c r="AC99"/>
  <c r="C9" i="22"/>
  <c r="AG111" i="12"/>
  <c r="BG61" i="27"/>
  <c r="AB8" i="12"/>
  <c r="AC116"/>
  <c r="H41"/>
  <c r="AC95"/>
  <c r="AG32"/>
  <c r="BG88" i="27"/>
  <c r="F99" i="12"/>
  <c r="F61"/>
  <c r="F31"/>
  <c r="F90"/>
  <c r="BG102" i="27"/>
  <c r="G145" i="12"/>
  <c r="D9" i="29" s="1"/>
  <c r="AE6" i="18"/>
  <c r="AC102" i="12"/>
  <c r="F50"/>
  <c r="F83"/>
  <c r="H9" i="29"/>
  <c r="C145" i="12"/>
  <c r="B9" i="29" s="1"/>
  <c r="F53" i="12"/>
  <c r="F24"/>
  <c r="D15"/>
  <c r="AA21"/>
  <c r="BG21" i="27" s="1"/>
  <c r="BG80"/>
  <c r="AG89" i="12"/>
  <c r="AF41"/>
  <c r="F65"/>
  <c r="F96"/>
  <c r="AG102"/>
  <c r="BG93" i="27"/>
  <c r="F123" i="12"/>
  <c r="F71"/>
  <c r="F60"/>
  <c r="BG84" i="27"/>
  <c r="F139" i="12"/>
  <c r="F122"/>
  <c r="F85"/>
  <c r="F112"/>
  <c r="F86"/>
  <c r="F138"/>
  <c r="F35"/>
  <c r="F19"/>
  <c r="F52"/>
  <c r="F32"/>
  <c r="AC123"/>
  <c r="AA129"/>
  <c r="AC129" s="1"/>
  <c r="F87"/>
  <c r="F70"/>
  <c r="F40"/>
  <c r="F42"/>
  <c r="F142"/>
  <c r="F92"/>
  <c r="F149"/>
  <c r="F84"/>
  <c r="F137"/>
  <c r="F141"/>
  <c r="F72"/>
  <c r="F127"/>
  <c r="F75"/>
  <c r="AG61"/>
  <c r="AG69"/>
  <c r="D41"/>
  <c r="BG109" i="27"/>
  <c r="AC57" i="12"/>
  <c r="AC78"/>
  <c r="AC89"/>
  <c r="AG24"/>
  <c r="AG78"/>
  <c r="AA76"/>
  <c r="AC76" s="1"/>
  <c r="AG42"/>
  <c r="BG69" i="27"/>
  <c r="F108" i="12"/>
  <c r="F82"/>
  <c r="F94"/>
  <c r="F64"/>
  <c r="F113"/>
  <c r="F28"/>
  <c r="F91"/>
  <c r="F124"/>
  <c r="F43"/>
  <c r="F109"/>
  <c r="F63"/>
  <c r="F132"/>
  <c r="F121"/>
  <c r="F116"/>
  <c r="F128"/>
  <c r="F98"/>
  <c r="F80"/>
  <c r="F18"/>
  <c r="C16"/>
  <c r="D16" s="1"/>
  <c r="BG105" i="27"/>
  <c r="AG103" i="12"/>
  <c r="AE4" i="18"/>
  <c r="AG85" i="12"/>
  <c r="AG94"/>
  <c r="AC28"/>
  <c r="F93"/>
  <c r="F117"/>
  <c r="F67"/>
  <c r="F55"/>
  <c r="F78"/>
  <c r="F39"/>
  <c r="F129"/>
  <c r="F66"/>
  <c r="E16"/>
  <c r="C4" i="29" s="1"/>
  <c r="F126" i="12"/>
  <c r="F102"/>
  <c r="F25"/>
  <c r="F115"/>
  <c r="F54"/>
  <c r="F101"/>
  <c r="F88"/>
  <c r="F111"/>
  <c r="F79"/>
  <c r="F97"/>
  <c r="E130"/>
  <c r="F130" s="1"/>
  <c r="G130"/>
  <c r="D16" i="29" s="1"/>
  <c r="AG86" i="12"/>
  <c r="AF76"/>
  <c r="AG53"/>
  <c r="AB85" i="18"/>
  <c r="BG76" i="27"/>
  <c r="AC85" i="12"/>
  <c r="AC8"/>
  <c r="AD8" s="1"/>
  <c r="AE7" i="18"/>
  <c r="E145" i="12"/>
  <c r="AG124"/>
  <c r="BG53" i="27"/>
  <c r="AE8" i="18"/>
  <c r="BG57" i="27"/>
  <c r="AG123" i="12"/>
  <c r="AB31" i="18"/>
  <c r="D5" i="29"/>
  <c r="AC114" i="12"/>
  <c r="BG100" i="27"/>
  <c r="AG114" i="12"/>
  <c r="AA12"/>
  <c r="AB148" s="1"/>
  <c r="F62"/>
  <c r="F106"/>
  <c r="F69"/>
  <c r="F45"/>
  <c r="F49"/>
  <c r="F20"/>
  <c r="F23"/>
  <c r="F143"/>
  <c r="F46"/>
  <c r="F56"/>
  <c r="F110"/>
  <c r="F73"/>
  <c r="F95"/>
  <c r="F150"/>
  <c r="F33"/>
  <c r="AF12"/>
  <c r="F74"/>
  <c r="F44"/>
  <c r="F103"/>
  <c r="F41"/>
  <c r="F59"/>
  <c r="F29"/>
  <c r="F148"/>
  <c r="F17"/>
  <c r="AF15"/>
  <c r="AA144"/>
  <c r="AC144" s="1"/>
  <c r="AC166" s="1"/>
  <c r="BG49" i="27"/>
  <c r="BG13"/>
  <c r="AC13" i="12"/>
  <c r="AD13" s="1"/>
  <c r="J16"/>
  <c r="W130"/>
  <c r="W145"/>
  <c r="X76"/>
  <c r="AG13"/>
  <c r="BG39" i="27"/>
  <c r="AA41" i="12"/>
  <c r="BG41" i="27" s="1"/>
  <c r="AC39" i="12"/>
  <c r="F120"/>
  <c r="F26"/>
  <c r="F104"/>
  <c r="F140"/>
  <c r="F51"/>
  <c r="F105"/>
  <c r="F47"/>
  <c r="F68"/>
  <c r="F27"/>
  <c r="F38"/>
  <c r="F76"/>
  <c r="F21"/>
  <c r="F34"/>
  <c r="F125"/>
  <c r="F100"/>
  <c r="F119"/>
  <c r="F77"/>
  <c r="F114"/>
  <c r="F57"/>
  <c r="F134"/>
  <c r="F147"/>
  <c r="E36"/>
  <c r="F58"/>
  <c r="F89"/>
  <c r="F48"/>
  <c r="F107"/>
  <c r="F136"/>
  <c r="F133"/>
  <c r="F22"/>
  <c r="F30"/>
  <c r="AF21"/>
  <c r="AC42"/>
  <c r="BG42" i="27"/>
  <c r="K145" i="12"/>
  <c r="L144"/>
  <c r="K166"/>
  <c r="AD7"/>
  <c r="U37"/>
  <c r="V37" s="1"/>
  <c r="AG4" i="18"/>
  <c r="AF15"/>
  <c r="V16" i="12"/>
  <c r="J145"/>
  <c r="J9" i="29"/>
  <c r="E6" i="22"/>
  <c r="D130" i="12"/>
  <c r="M9" i="29"/>
  <c r="Z145" i="12"/>
  <c r="M16" i="29"/>
  <c r="Z130" i="12"/>
  <c r="AD14"/>
  <c r="AD10"/>
  <c r="AD9"/>
  <c r="V145" l="1"/>
  <c r="M37"/>
  <c r="M131" s="1"/>
  <c r="N16"/>
  <c r="X16"/>
  <c r="L130"/>
  <c r="AG15"/>
  <c r="L4" i="29"/>
  <c r="L7" s="1"/>
  <c r="AC15" i="12"/>
  <c r="AD15" s="1"/>
  <c r="G37"/>
  <c r="AE12" i="18"/>
  <c r="I37" i="12"/>
  <c r="I131" s="1"/>
  <c r="E4" i="29"/>
  <c r="W131" i="12"/>
  <c r="X131" s="1"/>
  <c r="AB50"/>
  <c r="I9" i="29"/>
  <c r="J4"/>
  <c r="J7" s="1"/>
  <c r="J18" s="1"/>
  <c r="J19" s="1"/>
  <c r="AC41" i="12"/>
  <c r="S37"/>
  <c r="S131" s="1"/>
  <c r="G14" i="22"/>
  <c r="G20" s="1"/>
  <c r="BG15" i="27"/>
  <c r="M4" i="29"/>
  <c r="M7" s="1"/>
  <c r="M11" s="1"/>
  <c r="Z16" i="12"/>
  <c r="Y37"/>
  <c r="AC35"/>
  <c r="AB62"/>
  <c r="AB26"/>
  <c r="K11" i="29"/>
  <c r="AA36" i="12"/>
  <c r="AC36" s="1"/>
  <c r="F16" i="29"/>
  <c r="K16"/>
  <c r="K18" s="1"/>
  <c r="K19" s="1"/>
  <c r="V130" i="12"/>
  <c r="AB28"/>
  <c r="AB84"/>
  <c r="C14" i="22"/>
  <c r="G131" i="12"/>
  <c r="H131" s="1"/>
  <c r="H37"/>
  <c r="R130"/>
  <c r="I16" i="29"/>
  <c r="L36" i="12"/>
  <c r="F5" i="29"/>
  <c r="E16"/>
  <c r="J130" i="12"/>
  <c r="N36"/>
  <c r="G5" i="29"/>
  <c r="G7" s="1"/>
  <c r="P37" i="12"/>
  <c r="O131"/>
  <c r="AG115"/>
  <c r="AC115"/>
  <c r="BG101" i="27"/>
  <c r="AC93" i="12"/>
  <c r="BG87" i="27"/>
  <c r="AG93" i="12"/>
  <c r="H16" i="29"/>
  <c r="H18" s="1"/>
  <c r="H19" s="1"/>
  <c r="P130" i="12"/>
  <c r="L16"/>
  <c r="K37"/>
  <c r="F4" i="29"/>
  <c r="H11"/>
  <c r="R16" i="12"/>
  <c r="I4" i="29"/>
  <c r="Q37" i="12"/>
  <c r="I5" i="29"/>
  <c r="R36" i="12"/>
  <c r="B5" i="29"/>
  <c r="D36" i="12"/>
  <c r="D4" i="29"/>
  <c r="D7" s="1"/>
  <c r="G3" i="22"/>
  <c r="G7" s="1"/>
  <c r="H16" i="12"/>
  <c r="E5" i="29"/>
  <c r="J36" i="12"/>
  <c r="AB83"/>
  <c r="AB39"/>
  <c r="AB95"/>
  <c r="AB61"/>
  <c r="C3" i="22"/>
  <c r="H23" s="1"/>
  <c r="AB128" i="12"/>
  <c r="AB140"/>
  <c r="AB35"/>
  <c r="B4" i="29"/>
  <c r="AB88" i="12"/>
  <c r="AB60"/>
  <c r="AB43"/>
  <c r="AB139"/>
  <c r="AG21"/>
  <c r="F16"/>
  <c r="AB73"/>
  <c r="AB68"/>
  <c r="AB27"/>
  <c r="AB142"/>
  <c r="AB70"/>
  <c r="AB56"/>
  <c r="AB34"/>
  <c r="AB57"/>
  <c r="N37"/>
  <c r="AB25"/>
  <c r="AB107"/>
  <c r="AB80"/>
  <c r="AB108"/>
  <c r="AB120"/>
  <c r="AB89"/>
  <c r="AB109"/>
  <c r="AB86"/>
  <c r="BG114" i="27"/>
  <c r="AC21" i="12"/>
  <c r="BG70" i="27"/>
  <c r="AB30" i="12"/>
  <c r="AB44"/>
  <c r="AB132"/>
  <c r="AB147"/>
  <c r="AB33"/>
  <c r="AB48"/>
  <c r="AB150"/>
  <c r="AB72"/>
  <c r="AB32"/>
  <c r="AB46"/>
  <c r="AB64"/>
  <c r="C37"/>
  <c r="C131" s="1"/>
  <c r="E3" i="22"/>
  <c r="E7" s="1"/>
  <c r="AB53" i="12"/>
  <c r="AB93"/>
  <c r="AB116"/>
  <c r="AB149"/>
  <c r="AB63"/>
  <c r="AB58"/>
  <c r="AB117"/>
  <c r="AB133"/>
  <c r="AG12"/>
  <c r="AB119"/>
  <c r="AB99"/>
  <c r="AB52"/>
  <c r="AB106"/>
  <c r="AC12"/>
  <c r="AD148" s="1"/>
  <c r="AB134"/>
  <c r="AB92"/>
  <c r="D145"/>
  <c r="AB21"/>
  <c r="H145"/>
  <c r="AF16"/>
  <c r="AB144"/>
  <c r="AB121"/>
  <c r="AB105"/>
  <c r="AB71"/>
  <c r="AB85"/>
  <c r="AB110"/>
  <c r="AB136"/>
  <c r="AB98"/>
  <c r="AB78"/>
  <c r="AA16"/>
  <c r="BG16" i="27" s="1"/>
  <c r="H130" i="12"/>
  <c r="AG76"/>
  <c r="AG129"/>
  <c r="C5" i="29"/>
  <c r="AB124" i="12"/>
  <c r="AB141"/>
  <c r="AB66"/>
  <c r="AB127"/>
  <c r="AB74"/>
  <c r="AB54"/>
  <c r="AB103"/>
  <c r="AB143"/>
  <c r="AB82"/>
  <c r="AB112"/>
  <c r="AB55"/>
  <c r="AB45"/>
  <c r="AB115"/>
  <c r="AB49"/>
  <c r="AB87"/>
  <c r="AB38"/>
  <c r="AB129"/>
  <c r="AB22"/>
  <c r="AB51"/>
  <c r="AB47"/>
  <c r="AB81"/>
  <c r="AB126"/>
  <c r="AB122"/>
  <c r="AB18"/>
  <c r="AF36"/>
  <c r="AA130"/>
  <c r="BG115" i="27" s="1"/>
  <c r="C16" i="29"/>
  <c r="AF130" i="12"/>
  <c r="AA145"/>
  <c r="BG130" i="27" s="1"/>
  <c r="AF145" i="12"/>
  <c r="F36"/>
  <c r="E37"/>
  <c r="AA166"/>
  <c r="BG151" i="27" s="1"/>
  <c r="C9" i="29"/>
  <c r="AG41" i="12"/>
  <c r="F145"/>
  <c r="BG129" i="27"/>
  <c r="U131" i="12"/>
  <c r="V131" s="1"/>
  <c r="AG144"/>
  <c r="L9" i="29"/>
  <c r="X145" i="12"/>
  <c r="AB90"/>
  <c r="AB76"/>
  <c r="AB65"/>
  <c r="AB114"/>
  <c r="AB67"/>
  <c r="AB100"/>
  <c r="AB17"/>
  <c r="AB96"/>
  <c r="AB79"/>
  <c r="AB19"/>
  <c r="AB113"/>
  <c r="AB40"/>
  <c r="AB75"/>
  <c r="AB59"/>
  <c r="AB20"/>
  <c r="AB137"/>
  <c r="AB41"/>
  <c r="AB94"/>
  <c r="AB104"/>
  <c r="AB23"/>
  <c r="AB125"/>
  <c r="AB138"/>
  <c r="AB101"/>
  <c r="AB123"/>
  <c r="AB77"/>
  <c r="AB91"/>
  <c r="AB31"/>
  <c r="AB97"/>
  <c r="AB102"/>
  <c r="BG12" i="27"/>
  <c r="AB24" i="12"/>
  <c r="X130"/>
  <c r="L16" i="29"/>
  <c r="J37" i="12"/>
  <c r="AB29"/>
  <c r="AB69"/>
  <c r="AB42"/>
  <c r="AB111"/>
  <c r="L145"/>
  <c r="F9" i="29"/>
  <c r="E20" i="22"/>
  <c r="M135" i="12"/>
  <c r="N131"/>
  <c r="F18" i="22" l="1"/>
  <c r="F13"/>
  <c r="D12"/>
  <c r="BG36" i="27"/>
  <c r="H9" i="22"/>
  <c r="H10"/>
  <c r="H6"/>
  <c r="H4"/>
  <c r="D5"/>
  <c r="F4"/>
  <c r="C7"/>
  <c r="D7" s="1"/>
  <c r="D18"/>
  <c r="E7" i="29"/>
  <c r="E11" s="1"/>
  <c r="F10" i="22"/>
  <c r="D9"/>
  <c r="D19"/>
  <c r="F22"/>
  <c r="F23"/>
  <c r="W135" i="12"/>
  <c r="W146" s="1"/>
  <c r="AD31"/>
  <c r="AD125"/>
  <c r="AD140"/>
  <c r="H14" i="22"/>
  <c r="G16"/>
  <c r="F11"/>
  <c r="D22"/>
  <c r="H12"/>
  <c r="F9"/>
  <c r="B7" i="29"/>
  <c r="B18" s="1"/>
  <c r="B19" s="1"/>
  <c r="F7" i="22"/>
  <c r="AD117" i="12"/>
  <c r="T37"/>
  <c r="AD103"/>
  <c r="AD21"/>
  <c r="AD69"/>
  <c r="AD41"/>
  <c r="AD114"/>
  <c r="AD40"/>
  <c r="AD58"/>
  <c r="AG36"/>
  <c r="AB36"/>
  <c r="AD142"/>
  <c r="AD22"/>
  <c r="AD120"/>
  <c r="AD93"/>
  <c r="AD106"/>
  <c r="AD59"/>
  <c r="AD45"/>
  <c r="AD24"/>
  <c r="AD76"/>
  <c r="D14" i="22"/>
  <c r="C20"/>
  <c r="D20" s="1"/>
  <c r="J11" i="29"/>
  <c r="F7"/>
  <c r="F18" s="1"/>
  <c r="F19" s="1"/>
  <c r="T131" i="12"/>
  <c r="S135"/>
  <c r="L18" i="29"/>
  <c r="L19" s="1"/>
  <c r="L11"/>
  <c r="M18"/>
  <c r="M19" s="1"/>
  <c r="Z37" i="12"/>
  <c r="Y131"/>
  <c r="G135"/>
  <c r="AD101"/>
  <c r="AD50"/>
  <c r="AD122"/>
  <c r="AD68"/>
  <c r="AD18"/>
  <c r="AD61"/>
  <c r="AD138"/>
  <c r="AD88"/>
  <c r="AD53"/>
  <c r="AD73"/>
  <c r="AD56"/>
  <c r="AD119"/>
  <c r="AD110"/>
  <c r="AD133"/>
  <c r="AD105"/>
  <c r="AD48"/>
  <c r="AD17"/>
  <c r="D11" i="29"/>
  <c r="D18"/>
  <c r="D19" s="1"/>
  <c r="N5"/>
  <c r="D37" i="12"/>
  <c r="N4" i="29"/>
  <c r="E18"/>
  <c r="E19" s="1"/>
  <c r="Q131" i="12"/>
  <c r="R37"/>
  <c r="O135"/>
  <c r="P131"/>
  <c r="I7" i="29"/>
  <c r="L37" i="12"/>
  <c r="K131"/>
  <c r="G11" i="29"/>
  <c r="G18"/>
  <c r="G19" s="1"/>
  <c r="AD111" i="12"/>
  <c r="AD144"/>
  <c r="AD75"/>
  <c r="AD89"/>
  <c r="AD136"/>
  <c r="AD52"/>
  <c r="AD143"/>
  <c r="AD66"/>
  <c r="AD115"/>
  <c r="AD55"/>
  <c r="AD72"/>
  <c r="AD63"/>
  <c r="AD96"/>
  <c r="F14" i="22"/>
  <c r="F6"/>
  <c r="H5"/>
  <c r="H19"/>
  <c r="H11"/>
  <c r="D11"/>
  <c r="D10"/>
  <c r="F12"/>
  <c r="H22"/>
  <c r="D23"/>
  <c r="H20"/>
  <c r="F20"/>
  <c r="D6"/>
  <c r="F19"/>
  <c r="D4"/>
  <c r="F5"/>
  <c r="D13"/>
  <c r="H18"/>
  <c r="H13"/>
  <c r="H7"/>
  <c r="AD43" i="12"/>
  <c r="AD42"/>
  <c r="AD65"/>
  <c r="AD92"/>
  <c r="AD134"/>
  <c r="AD51"/>
  <c r="AD86"/>
  <c r="AD104"/>
  <c r="AD30"/>
  <c r="AD27"/>
  <c r="AD25"/>
  <c r="AD20"/>
  <c r="AD108"/>
  <c r="AD77"/>
  <c r="AD121"/>
  <c r="AD82"/>
  <c r="AD38"/>
  <c r="AD112"/>
  <c r="AD71"/>
  <c r="AD46"/>
  <c r="AD91"/>
  <c r="AD29"/>
  <c r="AD36"/>
  <c r="AD90"/>
  <c r="AD132"/>
  <c r="AD99"/>
  <c r="AD100"/>
  <c r="AD150"/>
  <c r="AD137"/>
  <c r="AD95"/>
  <c r="AD49"/>
  <c r="AD102"/>
  <c r="AD70"/>
  <c r="AD139"/>
  <c r="AD28"/>
  <c r="AD107"/>
  <c r="AD87"/>
  <c r="AD129"/>
  <c r="AD149"/>
  <c r="AD81"/>
  <c r="AD97"/>
  <c r="AD83"/>
  <c r="AD26"/>
  <c r="AD39"/>
  <c r="AD23"/>
  <c r="AD79"/>
  <c r="AB145"/>
  <c r="AB130"/>
  <c r="AD124"/>
  <c r="AD113"/>
  <c r="AD85"/>
  <c r="AD94"/>
  <c r="AD141"/>
  <c r="AD98"/>
  <c r="AD60"/>
  <c r="AD128"/>
  <c r="AD109"/>
  <c r="AD54"/>
  <c r="AD34"/>
  <c r="AD127"/>
  <c r="AD78"/>
  <c r="AD74"/>
  <c r="AD32"/>
  <c r="AD67"/>
  <c r="AD47"/>
  <c r="AD123"/>
  <c r="AD80"/>
  <c r="AD35"/>
  <c r="AD62"/>
  <c r="AD126"/>
  <c r="AD57"/>
  <c r="AD33"/>
  <c r="AD84"/>
  <c r="AD116"/>
  <c r="AD147"/>
  <c r="AD19"/>
  <c r="AD44"/>
  <c r="AD64"/>
  <c r="AA37"/>
  <c r="BG37" i="27" s="1"/>
  <c r="F37" i="12"/>
  <c r="AC130"/>
  <c r="AD130" s="1"/>
  <c r="AG16"/>
  <c r="C7" i="29"/>
  <c r="C11" s="1"/>
  <c r="AC16" i="12"/>
  <c r="AB16"/>
  <c r="E131"/>
  <c r="AG130"/>
  <c r="AF37"/>
  <c r="N16" i="29"/>
  <c r="AC145" i="12"/>
  <c r="AD145" s="1"/>
  <c r="AG145"/>
  <c r="N9" i="29"/>
  <c r="U135" i="12"/>
  <c r="V135" s="1"/>
  <c r="I135"/>
  <c r="J131"/>
  <c r="E16" i="22"/>
  <c r="F16" s="1"/>
  <c r="N135" i="12"/>
  <c r="M146"/>
  <c r="C16" i="22"/>
  <c r="C135" i="12"/>
  <c r="D131"/>
  <c r="B11" i="29" l="1"/>
  <c r="B13" s="1"/>
  <c r="O9"/>
  <c r="X135" i="12"/>
  <c r="AD16"/>
  <c r="G25" i="22"/>
  <c r="H25" s="1"/>
  <c r="H16"/>
  <c r="F11" i="29"/>
  <c r="T135" i="12"/>
  <c r="S146"/>
  <c r="Z131"/>
  <c r="Y135"/>
  <c r="H135"/>
  <c r="G146"/>
  <c r="C18" i="29"/>
  <c r="C19" s="1"/>
  <c r="AA131" i="12"/>
  <c r="AB131" s="1"/>
  <c r="L131"/>
  <c r="K135"/>
  <c r="O146"/>
  <c r="P135"/>
  <c r="I18" i="29"/>
  <c r="I19" s="1"/>
  <c r="I11"/>
  <c r="Q135" i="12"/>
  <c r="R131"/>
  <c r="AB37"/>
  <c r="AC37"/>
  <c r="AD37" s="1"/>
  <c r="AG37"/>
  <c r="E135"/>
  <c r="F135" s="1"/>
  <c r="N7" i="29"/>
  <c r="AF131" i="12"/>
  <c r="F131"/>
  <c r="U146"/>
  <c r="U152" s="1"/>
  <c r="E25" i="22"/>
  <c r="F25" s="1"/>
  <c r="W152" i="12"/>
  <c r="X146"/>
  <c r="J135"/>
  <c r="I146"/>
  <c r="C13" i="29"/>
  <c r="D13" s="1"/>
  <c r="E13" s="1"/>
  <c r="D135" i="12"/>
  <c r="C146"/>
  <c r="N146"/>
  <c r="M152"/>
  <c r="D16" i="22"/>
  <c r="C25"/>
  <c r="N18" i="29" l="1"/>
  <c r="O7"/>
  <c r="F13"/>
  <c r="G13" s="1"/>
  <c r="H13" s="1"/>
  <c r="I13" s="1"/>
  <c r="J13" s="1"/>
  <c r="K13" s="1"/>
  <c r="L13" s="1"/>
  <c r="M13" s="1"/>
  <c r="N13" s="1"/>
  <c r="O13" s="1"/>
  <c r="T146" i="12"/>
  <c r="S152"/>
  <c r="Z135"/>
  <c r="Y146"/>
  <c r="G152"/>
  <c r="H146"/>
  <c r="AC131"/>
  <c r="BG116" i="27"/>
  <c r="AG131" i="12"/>
  <c r="K146"/>
  <c r="L135"/>
  <c r="R135"/>
  <c r="Q146"/>
  <c r="O152"/>
  <c r="P146"/>
  <c r="V146"/>
  <c r="E146"/>
  <c r="F146" s="1"/>
  <c r="AF135"/>
  <c r="AA135"/>
  <c r="AB135" s="1"/>
  <c r="J146"/>
  <c r="I152"/>
  <c r="W160"/>
  <c r="W172" s="1"/>
  <c r="W180" s="1"/>
  <c r="X152"/>
  <c r="U160"/>
  <c r="U172" s="1"/>
  <c r="U180" s="1"/>
  <c r="V152"/>
  <c r="M160"/>
  <c r="M172" s="1"/>
  <c r="M180" s="1"/>
  <c r="N152"/>
  <c r="D146"/>
  <c r="C152"/>
  <c r="C27" i="22"/>
  <c r="E27" s="1"/>
  <c r="G27" s="1"/>
  <c r="D25"/>
  <c r="AD131" i="12" l="1"/>
  <c r="T152"/>
  <c r="S160"/>
  <c r="S172" s="1"/>
  <c r="S180" s="1"/>
  <c r="Z146"/>
  <c r="Y152"/>
  <c r="H152"/>
  <c r="G160"/>
  <c r="G172" s="1"/>
  <c r="G180" s="1"/>
  <c r="O160"/>
  <c r="O172" s="1"/>
  <c r="O180" s="1"/>
  <c r="P152"/>
  <c r="L146"/>
  <c r="K152"/>
  <c r="Q152"/>
  <c r="R146"/>
  <c r="BG120" i="27"/>
  <c r="AF146" i="12"/>
  <c r="AC135"/>
  <c r="AD135" s="1"/>
  <c r="E152"/>
  <c r="AA146"/>
  <c r="AC146" s="1"/>
  <c r="AD146" s="1"/>
  <c r="AG135"/>
  <c r="I160"/>
  <c r="I172" s="1"/>
  <c r="I180" s="1"/>
  <c r="J152"/>
  <c r="D89" i="18"/>
  <c r="C160" i="12"/>
  <c r="C172" s="1"/>
  <c r="C180" s="1"/>
  <c r="C182" s="1"/>
  <c r="C154"/>
  <c r="D152"/>
  <c r="Z152" l="1"/>
  <c r="Y160"/>
  <c r="Y172" s="1"/>
  <c r="Y180" s="1"/>
  <c r="BG131" i="27"/>
  <c r="E154" i="12"/>
  <c r="G154" s="1"/>
  <c r="I154" s="1"/>
  <c r="K154" s="1"/>
  <c r="M154" s="1"/>
  <c r="O154" s="1"/>
  <c r="Q154" s="1"/>
  <c r="S154" s="1"/>
  <c r="U154" s="1"/>
  <c r="W154" s="1"/>
  <c r="Y154" s="1"/>
  <c r="R152"/>
  <c r="Q160"/>
  <c r="Q172" s="1"/>
  <c r="Q180" s="1"/>
  <c r="AA152"/>
  <c r="AA160" s="1"/>
  <c r="L152"/>
  <c r="K160"/>
  <c r="K172" s="1"/>
  <c r="K180" s="1"/>
  <c r="AG146"/>
  <c r="AB146"/>
  <c r="E160"/>
  <c r="E172" s="1"/>
  <c r="E180" s="1"/>
  <c r="E182" s="1"/>
  <c r="G182" s="1"/>
  <c r="I182" s="1"/>
  <c r="F152"/>
  <c r="AF152"/>
  <c r="AC152" l="1"/>
  <c r="AD152" s="1"/>
  <c r="K182"/>
  <c r="M182" s="1"/>
  <c r="O182" s="1"/>
  <c r="Q182" s="1"/>
  <c r="S182" s="1"/>
  <c r="U182" s="1"/>
  <c r="W182" s="1"/>
  <c r="Y182" s="1"/>
  <c r="BG137" i="27"/>
  <c r="AB152" i="12"/>
  <c r="AO141" i="27"/>
  <c r="AG152" i="12"/>
  <c r="AA172"/>
  <c r="BG145" i="27"/>
  <c r="AC160" i="12" l="1"/>
  <c r="BG157" i="27"/>
  <c r="AC172" i="12"/>
  <c r="AA180"/>
  <c r="AC180" l="1"/>
  <c r="AC182" s="1"/>
  <c r="BG165" i="27"/>
</calcChain>
</file>

<file path=xl/comments1.xml><?xml version="1.0" encoding="utf-8"?>
<comments xmlns="http://schemas.openxmlformats.org/spreadsheetml/2006/main">
  <authors>
    <author>Rajesh BS</author>
    <author>Nikhil Cheda</author>
  </authors>
  <commentList>
    <comment ref="B15" authorId="0">
      <text>
        <r>
          <rPr>
            <b/>
            <sz val="9"/>
            <color indexed="81"/>
            <rFont val="Tahoma"/>
            <family val="2"/>
          </rPr>
          <t>Rajesh BS:</t>
        </r>
        <r>
          <rPr>
            <sz val="9"/>
            <color indexed="81"/>
            <rFont val="Tahoma"/>
            <family val="2"/>
          </rPr>
          <t xml:space="preserve">
Store opened on 17th March 2013</t>
        </r>
      </text>
    </comment>
    <comment ref="B16" authorId="0">
      <text>
        <r>
          <rPr>
            <b/>
            <sz val="9"/>
            <color indexed="81"/>
            <rFont val="Tahoma"/>
            <family val="2"/>
          </rPr>
          <t>Rajesh BS:</t>
        </r>
        <r>
          <rPr>
            <sz val="9"/>
            <color indexed="81"/>
            <rFont val="Tahoma"/>
            <family val="2"/>
          </rPr>
          <t xml:space="preserve">
Store Opened 15th July 2013</t>
        </r>
      </text>
    </comment>
    <comment ref="B17" authorId="0">
      <text/>
    </comment>
    <comment ref="B18" authorId="0">
      <text>
        <r>
          <rPr>
            <b/>
            <sz val="9"/>
            <color indexed="81"/>
            <rFont val="Tahoma"/>
            <family val="2"/>
          </rPr>
          <t>Rajesh BS:</t>
        </r>
        <r>
          <rPr>
            <sz val="9"/>
            <color indexed="81"/>
            <rFont val="Tahoma"/>
            <family val="2"/>
          </rPr>
          <t xml:space="preserve">
Store opened on 5th June 2013</t>
        </r>
      </text>
    </comment>
    <comment ref="B19" authorId="0">
      <text>
        <r>
          <rPr>
            <b/>
            <sz val="9"/>
            <color indexed="81"/>
            <rFont val="Tahoma"/>
            <family val="2"/>
          </rPr>
          <t>Rajesh BS:</t>
        </r>
        <r>
          <rPr>
            <sz val="9"/>
            <color indexed="81"/>
            <rFont val="Tahoma"/>
            <family val="2"/>
          </rPr>
          <t xml:space="preserve">
Store opened on 22nd August 2013</t>
        </r>
      </text>
    </comment>
    <comment ref="B20" authorId="0">
      <text>
        <r>
          <rPr>
            <sz val="9"/>
            <color indexed="81"/>
            <rFont val="Tahoma"/>
            <family val="2"/>
          </rPr>
          <t xml:space="preserve">
Store Opened on 26/11/2013</t>
        </r>
      </text>
    </comment>
    <comment ref="B21" authorId="1">
      <text>
        <r>
          <rPr>
            <b/>
            <sz val="9"/>
            <color indexed="81"/>
            <rFont val="Tahoma"/>
            <family val="2"/>
          </rPr>
          <t>Store opened on 12th March 2014</t>
        </r>
      </text>
    </comment>
    <comment ref="B23" authorId="1">
      <text>
        <r>
          <rPr>
            <b/>
            <sz val="9"/>
            <color indexed="81"/>
            <rFont val="Tahoma"/>
            <family val="2"/>
          </rPr>
          <t>Store opened on 12th March 2014</t>
        </r>
      </text>
    </comment>
    <comment ref="B48" authorId="0">
      <text>
        <r>
          <rPr>
            <b/>
            <sz val="9"/>
            <color indexed="81"/>
            <rFont val="Tahoma"/>
            <family val="2"/>
          </rPr>
          <t>Rajesh BS:</t>
        </r>
        <r>
          <rPr>
            <sz val="9"/>
            <color indexed="81"/>
            <rFont val="Tahoma"/>
            <family val="2"/>
          </rPr>
          <t xml:space="preserve">
Store opened on 17th March 2013</t>
        </r>
      </text>
    </comment>
    <comment ref="D48" authorId="0">
      <text>
        <r>
          <rPr>
            <b/>
            <sz val="9"/>
            <color indexed="81"/>
            <rFont val="Tahoma"/>
            <family val="2"/>
          </rPr>
          <t>Rajesh BS:</t>
        </r>
        <r>
          <rPr>
            <sz val="9"/>
            <color indexed="81"/>
            <rFont val="Tahoma"/>
            <family val="2"/>
          </rPr>
          <t xml:space="preserve">
Establishmnet Exp. &amp; Depreciation</t>
        </r>
      </text>
    </comment>
    <comment ref="F48" authorId="0">
      <text>
        <r>
          <rPr>
            <b/>
            <sz val="9"/>
            <color indexed="81"/>
            <rFont val="Tahoma"/>
            <family val="2"/>
          </rPr>
          <t>Rajesh BS:</t>
        </r>
        <r>
          <rPr>
            <sz val="9"/>
            <color indexed="81"/>
            <rFont val="Tahoma"/>
            <family val="2"/>
          </rPr>
          <t xml:space="preserve">
Establishmnet Exp. &amp; Depreciation</t>
        </r>
      </text>
    </comment>
    <comment ref="H48" authorId="0">
      <text>
        <r>
          <rPr>
            <b/>
            <sz val="9"/>
            <color indexed="81"/>
            <rFont val="Tahoma"/>
            <family val="2"/>
          </rPr>
          <t>Rajesh BS:</t>
        </r>
        <r>
          <rPr>
            <sz val="9"/>
            <color indexed="81"/>
            <rFont val="Tahoma"/>
            <family val="2"/>
          </rPr>
          <t xml:space="preserve">
Store opened on 17th March 2013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>Rajesh BS:</t>
        </r>
        <r>
          <rPr>
            <sz val="9"/>
            <color indexed="81"/>
            <rFont val="Tahoma"/>
            <family val="2"/>
          </rPr>
          <t xml:space="preserve">
Store Open15th July 2013</t>
        </r>
      </text>
    </comment>
    <comment ref="P49" authorId="0">
      <text>
        <r>
          <rPr>
            <sz val="9"/>
            <color indexed="81"/>
            <rFont val="Tahoma"/>
            <family val="2"/>
          </rPr>
          <t>Store Opened on 15th July 2013</t>
        </r>
      </text>
    </comment>
    <comment ref="B50" authorId="0">
      <text>
        <r>
          <rPr>
            <b/>
            <sz val="9"/>
            <color indexed="81"/>
            <rFont val="Tahoma"/>
            <family val="2"/>
          </rPr>
          <t>Rajesh BS:</t>
        </r>
        <r>
          <rPr>
            <sz val="9"/>
            <color indexed="81"/>
            <rFont val="Tahoma"/>
            <family val="2"/>
          </rPr>
          <t xml:space="preserve">
Store planed to open next year 2014</t>
        </r>
      </text>
    </comment>
    <comment ref="B51" authorId="0">
      <text>
        <r>
          <rPr>
            <b/>
            <sz val="9"/>
            <color indexed="81"/>
            <rFont val="Tahoma"/>
            <family val="2"/>
          </rPr>
          <t>Rajesh BS:</t>
        </r>
        <r>
          <rPr>
            <sz val="9"/>
            <color indexed="81"/>
            <rFont val="Tahoma"/>
            <family val="2"/>
          </rPr>
          <t xml:space="preserve">
Store open on 5th June 2013</t>
        </r>
      </text>
    </comment>
    <comment ref="N51" authorId="0">
      <text>
        <r>
          <rPr>
            <b/>
            <sz val="9"/>
            <color indexed="81"/>
            <rFont val="Tahoma"/>
            <family val="2"/>
          </rPr>
          <t>Rajesh BS:</t>
        </r>
        <r>
          <rPr>
            <sz val="9"/>
            <color indexed="81"/>
            <rFont val="Tahoma"/>
            <family val="2"/>
          </rPr>
          <t xml:space="preserve">
Store open on 5th June 2013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Rajesh BS:</t>
        </r>
        <r>
          <rPr>
            <sz val="9"/>
            <color indexed="81"/>
            <rFont val="Tahoma"/>
            <family val="2"/>
          </rPr>
          <t xml:space="preserve">
Store open 22nd August 2013</t>
        </r>
      </text>
    </comment>
    <comment ref="B53" authorId="0">
      <text>
        <r>
          <rPr>
            <sz val="9"/>
            <color indexed="81"/>
            <rFont val="Tahoma"/>
            <family val="2"/>
          </rPr>
          <t xml:space="preserve">
Store Opened on 26/11/2013</t>
        </r>
      </text>
    </comment>
    <comment ref="X53" authorId="1">
      <text>
        <r>
          <rPr>
            <b/>
            <sz val="9"/>
            <color indexed="81"/>
            <rFont val="Tahoma"/>
            <family val="2"/>
          </rPr>
          <t xml:space="preserve">Store open: 26/11/2013 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>Rajesh BS:</t>
        </r>
        <r>
          <rPr>
            <sz val="9"/>
            <color indexed="81"/>
            <rFont val="Tahoma"/>
            <family val="2"/>
          </rPr>
          <t xml:space="preserve">
Store opened on 17th March 2013</t>
        </r>
      </text>
    </comment>
    <comment ref="D76" authorId="0">
      <text>
        <r>
          <rPr>
            <b/>
            <sz val="9"/>
            <color indexed="81"/>
            <rFont val="Tahoma"/>
            <family val="2"/>
          </rPr>
          <t>Rajesh BS:</t>
        </r>
        <r>
          <rPr>
            <sz val="9"/>
            <color indexed="81"/>
            <rFont val="Tahoma"/>
            <family val="2"/>
          </rPr>
          <t xml:space="preserve">
Establishmnet Exp. &amp; Depreciation</t>
        </r>
      </text>
    </comment>
    <comment ref="F76" authorId="0">
      <text>
        <r>
          <rPr>
            <b/>
            <sz val="9"/>
            <color indexed="81"/>
            <rFont val="Tahoma"/>
            <family val="2"/>
          </rPr>
          <t>Rajesh BS:</t>
        </r>
        <r>
          <rPr>
            <sz val="9"/>
            <color indexed="81"/>
            <rFont val="Tahoma"/>
            <family val="2"/>
          </rPr>
          <t xml:space="preserve">
Establishmnet Exp. &amp; Depreciation</t>
        </r>
      </text>
    </comment>
    <comment ref="H76" authorId="0">
      <text>
        <r>
          <rPr>
            <b/>
            <sz val="9"/>
            <color indexed="81"/>
            <rFont val="Tahoma"/>
            <family val="2"/>
          </rPr>
          <t>Rajesh BS:</t>
        </r>
        <r>
          <rPr>
            <sz val="9"/>
            <color indexed="81"/>
            <rFont val="Tahoma"/>
            <family val="2"/>
          </rPr>
          <t xml:space="preserve">
Establishmnet Exp. &amp; Depreciation</t>
        </r>
      </text>
    </comment>
    <comment ref="J76" authorId="0">
      <text>
        <r>
          <rPr>
            <b/>
            <sz val="9"/>
            <color indexed="81"/>
            <rFont val="Tahoma"/>
            <family val="2"/>
          </rPr>
          <t>Rajesh BS:</t>
        </r>
        <r>
          <rPr>
            <sz val="9"/>
            <color indexed="81"/>
            <rFont val="Tahoma"/>
            <family val="2"/>
          </rPr>
          <t xml:space="preserve">
Establishmnet Exp. &amp; Depreciation</t>
        </r>
      </text>
    </comment>
    <comment ref="L76" authorId="0">
      <text>
        <r>
          <rPr>
            <b/>
            <sz val="9"/>
            <color indexed="81"/>
            <rFont val="Tahoma"/>
            <family val="2"/>
          </rPr>
          <t>Rajesh BS:</t>
        </r>
        <r>
          <rPr>
            <sz val="9"/>
            <color indexed="81"/>
            <rFont val="Tahoma"/>
            <family val="2"/>
          </rPr>
          <t xml:space="preserve">
Establishmnet Exp. &amp; Depreciation</t>
        </r>
      </text>
    </comment>
    <comment ref="N76" authorId="0">
      <text>
        <r>
          <rPr>
            <b/>
            <sz val="9"/>
            <color indexed="81"/>
            <rFont val="Tahoma"/>
            <family val="2"/>
          </rPr>
          <t>Rajesh BS:</t>
        </r>
        <r>
          <rPr>
            <sz val="9"/>
            <color indexed="81"/>
            <rFont val="Tahoma"/>
            <family val="2"/>
          </rPr>
          <t xml:space="preserve">
Establishmnet Exp. &amp; Depreciation</t>
        </r>
      </text>
    </comment>
    <comment ref="P76" authorId="0">
      <text>
        <r>
          <rPr>
            <b/>
            <sz val="9"/>
            <color indexed="81"/>
            <rFont val="Tahoma"/>
            <family val="2"/>
          </rPr>
          <t>Rajesh BS:</t>
        </r>
        <r>
          <rPr>
            <sz val="9"/>
            <color indexed="81"/>
            <rFont val="Tahoma"/>
            <family val="2"/>
          </rPr>
          <t xml:space="preserve">
Establishmnet Exp. &amp; Depreciation</t>
        </r>
      </text>
    </comment>
    <comment ref="R76" authorId="0">
      <text>
        <r>
          <rPr>
            <b/>
            <sz val="9"/>
            <color indexed="81"/>
            <rFont val="Tahoma"/>
            <family val="2"/>
          </rPr>
          <t>Rajesh BS:</t>
        </r>
        <r>
          <rPr>
            <sz val="9"/>
            <color indexed="81"/>
            <rFont val="Tahoma"/>
            <family val="2"/>
          </rPr>
          <t xml:space="preserve">
Establishmnet Exp. &amp; Depreciation</t>
        </r>
      </text>
    </comment>
    <comment ref="T76" authorId="0">
      <text>
        <r>
          <rPr>
            <b/>
            <sz val="9"/>
            <color indexed="81"/>
            <rFont val="Tahoma"/>
            <family val="2"/>
          </rPr>
          <t>Rajesh BS:</t>
        </r>
        <r>
          <rPr>
            <sz val="9"/>
            <color indexed="81"/>
            <rFont val="Tahoma"/>
            <family val="2"/>
          </rPr>
          <t xml:space="preserve">
Establishmnet Exp. &amp; Depreciation</t>
        </r>
      </text>
    </comment>
    <comment ref="V76" authorId="0">
      <text>
        <r>
          <rPr>
            <b/>
            <sz val="9"/>
            <color indexed="81"/>
            <rFont val="Tahoma"/>
            <family val="2"/>
          </rPr>
          <t>Rajesh BS:</t>
        </r>
        <r>
          <rPr>
            <sz val="9"/>
            <color indexed="81"/>
            <rFont val="Tahoma"/>
            <family val="2"/>
          </rPr>
          <t xml:space="preserve">
Establishmnet Exp. &amp; Depreciation</t>
        </r>
      </text>
    </comment>
    <comment ref="X76" authorId="0">
      <text>
        <r>
          <rPr>
            <b/>
            <sz val="9"/>
            <color indexed="81"/>
            <rFont val="Tahoma"/>
            <family val="2"/>
          </rPr>
          <t>Rajesh BS:</t>
        </r>
        <r>
          <rPr>
            <sz val="9"/>
            <color indexed="81"/>
            <rFont val="Tahoma"/>
            <family val="2"/>
          </rPr>
          <t xml:space="preserve">
Establishmnet Exp. &amp; Depreciation</t>
        </r>
      </text>
    </comment>
    <comment ref="Z76" authorId="0">
      <text>
        <r>
          <rPr>
            <b/>
            <sz val="9"/>
            <color indexed="81"/>
            <rFont val="Tahoma"/>
            <family val="2"/>
          </rPr>
          <t>Rajesh BS:</t>
        </r>
        <r>
          <rPr>
            <sz val="9"/>
            <color indexed="81"/>
            <rFont val="Tahoma"/>
            <family val="2"/>
          </rPr>
          <t xml:space="preserve">
Establishmnet Exp. &amp; Depreciation</t>
        </r>
      </text>
    </comment>
    <comment ref="B77" authorId="0">
      <text>
        <r>
          <rPr>
            <b/>
            <sz val="9"/>
            <color indexed="81"/>
            <rFont val="Tahoma"/>
            <family val="2"/>
          </rPr>
          <t>Rajesh BS:</t>
        </r>
        <r>
          <rPr>
            <sz val="9"/>
            <color indexed="81"/>
            <rFont val="Tahoma"/>
            <family val="2"/>
          </rPr>
          <t xml:space="preserve">
Store Open15th July 2013</t>
        </r>
      </text>
    </comment>
    <comment ref="B78" authorId="0">
      <text>
        <r>
          <rPr>
            <b/>
            <sz val="9"/>
            <color indexed="81"/>
            <rFont val="Tahoma"/>
            <family val="2"/>
          </rPr>
          <t>Rajesh BS:</t>
        </r>
        <r>
          <rPr>
            <sz val="9"/>
            <color indexed="81"/>
            <rFont val="Tahoma"/>
            <family val="2"/>
          </rPr>
          <t xml:space="preserve">
Store planed to open next year 2014</t>
        </r>
      </text>
    </comment>
    <comment ref="B79" authorId="0">
      <text>
        <r>
          <rPr>
            <b/>
            <sz val="9"/>
            <color indexed="81"/>
            <rFont val="Tahoma"/>
            <family val="2"/>
          </rPr>
          <t>Rajesh BS:</t>
        </r>
        <r>
          <rPr>
            <sz val="9"/>
            <color indexed="81"/>
            <rFont val="Tahoma"/>
            <family val="2"/>
          </rPr>
          <t xml:space="preserve">
Store open on 5th June 2013</t>
        </r>
      </text>
    </comment>
    <comment ref="B80" authorId="0">
      <text>
        <r>
          <rPr>
            <b/>
            <sz val="9"/>
            <color indexed="81"/>
            <rFont val="Tahoma"/>
            <family val="2"/>
          </rPr>
          <t>Rajesh BS:</t>
        </r>
        <r>
          <rPr>
            <sz val="9"/>
            <color indexed="81"/>
            <rFont val="Tahoma"/>
            <family val="2"/>
          </rPr>
          <t xml:space="preserve">
Store open 22nd August 2013</t>
        </r>
      </text>
    </comment>
    <comment ref="B81" authorId="0">
      <text>
        <r>
          <rPr>
            <sz val="9"/>
            <color indexed="81"/>
            <rFont val="Tahoma"/>
            <family val="2"/>
          </rPr>
          <t xml:space="preserve">
Store Opened on 26/11/2013</t>
        </r>
      </text>
    </comment>
    <comment ref="Z102" authorId="1">
      <text>
        <r>
          <rPr>
            <b/>
            <sz val="9"/>
            <color indexed="81"/>
            <rFont val="Tahoma"/>
            <family val="2"/>
          </rPr>
          <t>3,065,046.81 penalty exp. added back (Modern collection + Media Maker)</t>
        </r>
      </text>
    </comment>
    <comment ref="B104" authorId="0">
      <text>
        <r>
          <rPr>
            <b/>
            <sz val="9"/>
            <color indexed="81"/>
            <rFont val="Tahoma"/>
            <family val="2"/>
          </rPr>
          <t>Rajesh BS:</t>
        </r>
        <r>
          <rPr>
            <sz val="9"/>
            <color indexed="81"/>
            <rFont val="Tahoma"/>
            <family val="2"/>
          </rPr>
          <t xml:space="preserve">
Store opened on 17th March 2013</t>
        </r>
      </text>
    </comment>
    <comment ref="D104" authorId="0">
      <text>
        <r>
          <rPr>
            <b/>
            <sz val="9"/>
            <color indexed="81"/>
            <rFont val="Tahoma"/>
            <family val="2"/>
          </rPr>
          <t>Rajesh BS:</t>
        </r>
        <r>
          <rPr>
            <sz val="9"/>
            <color indexed="81"/>
            <rFont val="Tahoma"/>
            <family val="2"/>
          </rPr>
          <t xml:space="preserve">
Establishmnet Exp. &amp; Depreciation</t>
        </r>
      </text>
    </comment>
    <comment ref="F104" authorId="0">
      <text>
        <r>
          <rPr>
            <b/>
            <sz val="9"/>
            <color indexed="81"/>
            <rFont val="Tahoma"/>
            <family val="2"/>
          </rPr>
          <t>Rajesh BS:</t>
        </r>
        <r>
          <rPr>
            <sz val="9"/>
            <color indexed="81"/>
            <rFont val="Tahoma"/>
            <family val="2"/>
          </rPr>
          <t xml:space="preserve">
Establishmnet Exp. &amp; Depreciation</t>
        </r>
      </text>
    </comment>
    <comment ref="H104" authorId="0">
      <text>
        <r>
          <rPr>
            <b/>
            <sz val="9"/>
            <color indexed="81"/>
            <rFont val="Tahoma"/>
            <family val="2"/>
          </rPr>
          <t>Rajesh BS:</t>
        </r>
        <r>
          <rPr>
            <sz val="9"/>
            <color indexed="81"/>
            <rFont val="Tahoma"/>
            <family val="2"/>
          </rPr>
          <t xml:space="preserve">
Establishmnet Exp. &amp; Depreciation</t>
        </r>
      </text>
    </comment>
    <comment ref="J104" authorId="0">
      <text>
        <r>
          <rPr>
            <b/>
            <sz val="9"/>
            <color indexed="81"/>
            <rFont val="Tahoma"/>
            <family val="2"/>
          </rPr>
          <t>Rajesh BS:</t>
        </r>
        <r>
          <rPr>
            <sz val="9"/>
            <color indexed="81"/>
            <rFont val="Tahoma"/>
            <family val="2"/>
          </rPr>
          <t xml:space="preserve">
Establishmnet Exp. &amp; Depreciation</t>
        </r>
      </text>
    </comment>
    <comment ref="L104" authorId="0">
      <text>
        <r>
          <rPr>
            <b/>
            <sz val="9"/>
            <color indexed="81"/>
            <rFont val="Tahoma"/>
            <family val="2"/>
          </rPr>
          <t>Rajesh BS:</t>
        </r>
        <r>
          <rPr>
            <sz val="9"/>
            <color indexed="81"/>
            <rFont val="Tahoma"/>
            <family val="2"/>
          </rPr>
          <t xml:space="preserve">
Establishmnet Exp. &amp; Depreciation</t>
        </r>
      </text>
    </comment>
    <comment ref="N104" authorId="0">
      <text>
        <r>
          <rPr>
            <b/>
            <sz val="9"/>
            <color indexed="81"/>
            <rFont val="Tahoma"/>
            <family val="2"/>
          </rPr>
          <t>Rajesh BS:</t>
        </r>
        <r>
          <rPr>
            <sz val="9"/>
            <color indexed="81"/>
            <rFont val="Tahoma"/>
            <family val="2"/>
          </rPr>
          <t xml:space="preserve">
Establishmnet Exp. &amp; Depreciation</t>
        </r>
      </text>
    </comment>
    <comment ref="P104" authorId="0">
      <text>
        <r>
          <rPr>
            <b/>
            <sz val="9"/>
            <color indexed="81"/>
            <rFont val="Tahoma"/>
            <family val="2"/>
          </rPr>
          <t>Rajesh BS:</t>
        </r>
        <r>
          <rPr>
            <sz val="9"/>
            <color indexed="81"/>
            <rFont val="Tahoma"/>
            <family val="2"/>
          </rPr>
          <t xml:space="preserve">
Establishmnet Exp. &amp; Depreciation</t>
        </r>
      </text>
    </comment>
    <comment ref="R104" authorId="0">
      <text>
        <r>
          <rPr>
            <b/>
            <sz val="9"/>
            <color indexed="81"/>
            <rFont val="Tahoma"/>
            <family val="2"/>
          </rPr>
          <t>Rajesh BS:</t>
        </r>
        <r>
          <rPr>
            <sz val="9"/>
            <color indexed="81"/>
            <rFont val="Tahoma"/>
            <family val="2"/>
          </rPr>
          <t xml:space="preserve">
Establishmnet Exp. &amp; Depreciation</t>
        </r>
      </text>
    </comment>
    <comment ref="T104" authorId="0">
      <text>
        <r>
          <rPr>
            <b/>
            <sz val="9"/>
            <color indexed="81"/>
            <rFont val="Tahoma"/>
            <family val="2"/>
          </rPr>
          <t>Rajesh BS:</t>
        </r>
        <r>
          <rPr>
            <sz val="9"/>
            <color indexed="81"/>
            <rFont val="Tahoma"/>
            <family val="2"/>
          </rPr>
          <t xml:space="preserve">
Establishmnet Exp. &amp; Depreciation</t>
        </r>
      </text>
    </comment>
    <comment ref="V104" authorId="0">
      <text>
        <r>
          <rPr>
            <b/>
            <sz val="9"/>
            <color indexed="81"/>
            <rFont val="Tahoma"/>
            <family val="2"/>
          </rPr>
          <t>Rajesh BS:</t>
        </r>
        <r>
          <rPr>
            <sz val="9"/>
            <color indexed="81"/>
            <rFont val="Tahoma"/>
            <family val="2"/>
          </rPr>
          <t xml:space="preserve">
Establishmnet Exp. &amp; Depreciation</t>
        </r>
      </text>
    </comment>
    <comment ref="X104" authorId="0">
      <text>
        <r>
          <rPr>
            <b/>
            <sz val="9"/>
            <color indexed="81"/>
            <rFont val="Tahoma"/>
            <family val="2"/>
          </rPr>
          <t>Rajesh BS:</t>
        </r>
        <r>
          <rPr>
            <sz val="9"/>
            <color indexed="81"/>
            <rFont val="Tahoma"/>
            <family val="2"/>
          </rPr>
          <t xml:space="preserve">
Establishmnet Exp. &amp; Depreciation</t>
        </r>
      </text>
    </comment>
    <comment ref="Z104" authorId="0">
      <text>
        <r>
          <rPr>
            <b/>
            <sz val="9"/>
            <color indexed="81"/>
            <rFont val="Tahoma"/>
            <family val="2"/>
          </rPr>
          <t>Rajesh BS:</t>
        </r>
        <r>
          <rPr>
            <sz val="9"/>
            <color indexed="81"/>
            <rFont val="Tahoma"/>
            <family val="2"/>
          </rPr>
          <t xml:space="preserve">
Establishmnet Exp. &amp; Depreciation</t>
        </r>
      </text>
    </comment>
    <comment ref="B105" authorId="0">
      <text>
        <r>
          <rPr>
            <b/>
            <sz val="9"/>
            <color indexed="81"/>
            <rFont val="Tahoma"/>
            <family val="2"/>
          </rPr>
          <t>Rajesh BS:</t>
        </r>
        <r>
          <rPr>
            <sz val="9"/>
            <color indexed="81"/>
            <rFont val="Tahoma"/>
            <family val="2"/>
          </rPr>
          <t xml:space="preserve">
Store Open15th July 2013</t>
        </r>
      </text>
    </comment>
    <comment ref="P105" authorId="0">
      <text>
        <r>
          <rPr>
            <sz val="9"/>
            <color indexed="81"/>
            <rFont val="Tahoma"/>
            <family val="2"/>
          </rPr>
          <t>Store Open15th July 2013</t>
        </r>
      </text>
    </comment>
    <comment ref="B106" authorId="0">
      <text>
        <r>
          <rPr>
            <b/>
            <sz val="9"/>
            <color indexed="81"/>
            <rFont val="Tahoma"/>
            <family val="2"/>
          </rPr>
          <t>Rajesh BS:</t>
        </r>
        <r>
          <rPr>
            <sz val="9"/>
            <color indexed="81"/>
            <rFont val="Tahoma"/>
            <family val="2"/>
          </rPr>
          <t xml:space="preserve">
Store open on October</t>
        </r>
      </text>
    </comment>
    <comment ref="V106" authorId="0">
      <text>
        <r>
          <rPr>
            <b/>
            <sz val="9"/>
            <color indexed="81"/>
            <rFont val="Tahoma"/>
            <family val="2"/>
          </rPr>
          <t>Rajesh BS:</t>
        </r>
        <r>
          <rPr>
            <sz val="9"/>
            <color indexed="81"/>
            <rFont val="Tahoma"/>
            <family val="2"/>
          </rPr>
          <t xml:space="preserve">
Store open November</t>
        </r>
      </text>
    </comment>
    <comment ref="B107" authorId="0">
      <text>
        <r>
          <rPr>
            <b/>
            <sz val="9"/>
            <color indexed="81"/>
            <rFont val="Tahoma"/>
            <family val="2"/>
          </rPr>
          <t>Rajesh BS:</t>
        </r>
        <r>
          <rPr>
            <sz val="9"/>
            <color indexed="81"/>
            <rFont val="Tahoma"/>
            <family val="2"/>
          </rPr>
          <t xml:space="preserve">
Store open on 5th June 2013</t>
        </r>
      </text>
    </comment>
    <comment ref="N107" authorId="0">
      <text>
        <r>
          <rPr>
            <b/>
            <sz val="9"/>
            <color indexed="81"/>
            <rFont val="Tahoma"/>
            <family val="2"/>
          </rPr>
          <t>Rajesh BS:</t>
        </r>
        <r>
          <rPr>
            <sz val="9"/>
            <color indexed="81"/>
            <rFont val="Tahoma"/>
            <family val="2"/>
          </rPr>
          <t xml:space="preserve">
Store open on 5th June 2013</t>
        </r>
      </text>
    </comment>
    <comment ref="B108" authorId="0">
      <text>
        <r>
          <rPr>
            <sz val="9"/>
            <color indexed="81"/>
            <rFont val="Tahoma"/>
            <family val="2"/>
          </rPr>
          <t xml:space="preserve">
Store Open December</t>
        </r>
      </text>
    </comment>
    <comment ref="B109" authorId="0">
      <text>
        <r>
          <rPr>
            <b/>
            <sz val="9"/>
            <color indexed="81"/>
            <rFont val="Tahoma"/>
            <family val="2"/>
          </rPr>
          <t>Rajesh BS:</t>
        </r>
        <r>
          <rPr>
            <sz val="9"/>
            <color indexed="81"/>
            <rFont val="Tahoma"/>
            <family val="2"/>
          </rPr>
          <t xml:space="preserve">
Store open 22nd August 2013</t>
        </r>
      </text>
    </comment>
    <comment ref="R109" authorId="1">
      <text>
        <r>
          <rPr>
            <sz val="9"/>
            <color indexed="81"/>
            <rFont val="Tahoma"/>
            <family val="2"/>
          </rPr>
          <t>Store open 22nd August 2013</t>
        </r>
      </text>
    </comment>
  </commentList>
</comments>
</file>

<file path=xl/comments2.xml><?xml version="1.0" encoding="utf-8"?>
<comments xmlns="http://schemas.openxmlformats.org/spreadsheetml/2006/main">
  <authors>
    <author>Rajesh BS</author>
    <author>Rajesh</author>
    <author>Nikhil Cheda</author>
  </authors>
  <commentList>
    <comment ref="E42" authorId="0">
      <text>
        <r>
          <rPr>
            <b/>
            <sz val="9"/>
            <color indexed="81"/>
            <rFont val="Tahoma"/>
            <family val="2"/>
          </rPr>
          <t>Rajesh BS:</t>
        </r>
        <r>
          <rPr>
            <sz val="9"/>
            <color indexed="81"/>
            <rFont val="Tahoma"/>
            <family val="2"/>
          </rPr>
          <t xml:space="preserve">
Oct. 2014 onwards - JOD 16,700</t>
        </r>
      </text>
    </comment>
    <comment ref="G42" authorId="0">
      <text>
        <r>
          <rPr>
            <b/>
            <sz val="9"/>
            <color indexed="81"/>
            <rFont val="Tahoma"/>
            <family val="2"/>
          </rPr>
          <t>Rajesh BS:</t>
        </r>
        <r>
          <rPr>
            <sz val="9"/>
            <color indexed="81"/>
            <rFont val="Tahoma"/>
            <family val="2"/>
          </rPr>
          <t xml:space="preserve">
Till Aug. 2014 due Store agreement closed Aug. 2014</t>
        </r>
      </text>
    </comment>
    <comment ref="AC42" authorId="0">
      <text>
        <r>
          <rPr>
            <b/>
            <sz val="9"/>
            <color indexed="81"/>
            <rFont val="Tahoma"/>
            <family val="2"/>
          </rPr>
          <t>Rajesh BS:</t>
        </r>
        <r>
          <rPr>
            <sz val="9"/>
            <color indexed="81"/>
            <rFont val="Tahoma"/>
            <family val="2"/>
          </rPr>
          <t xml:space="preserve">
Assumed -Operation starts from June 2014</t>
        </r>
      </text>
    </comment>
    <comment ref="AE42" authorId="0">
      <text>
        <r>
          <rPr>
            <b/>
            <sz val="9"/>
            <color indexed="81"/>
            <rFont val="Tahoma"/>
            <family val="2"/>
          </rPr>
          <t>Rajesh BS:</t>
        </r>
        <r>
          <rPr>
            <sz val="9"/>
            <color indexed="81"/>
            <rFont val="Tahoma"/>
            <family val="2"/>
          </rPr>
          <t xml:space="preserve">
Rent Starts from August. 2014</t>
        </r>
      </text>
    </comment>
    <comment ref="AK42" authorId="0">
      <text>
        <r>
          <rPr>
            <b/>
            <sz val="9"/>
            <color indexed="81"/>
            <rFont val="Tahoma"/>
            <family val="2"/>
          </rPr>
          <t>Rajesh BS:</t>
        </r>
        <r>
          <rPr>
            <sz val="9"/>
            <color indexed="81"/>
            <rFont val="Tahoma"/>
            <family val="2"/>
          </rPr>
          <t xml:space="preserve">
Assumed -Operation starts from June 2014</t>
        </r>
      </text>
    </comment>
    <comment ref="AM42" authorId="0">
      <text>
        <r>
          <rPr>
            <b/>
            <sz val="9"/>
            <color indexed="81"/>
            <rFont val="Tahoma"/>
            <family val="2"/>
          </rPr>
          <t>Rajesh BS:</t>
        </r>
        <r>
          <rPr>
            <sz val="9"/>
            <color indexed="81"/>
            <rFont val="Tahoma"/>
            <family val="2"/>
          </rPr>
          <t xml:space="preserve">
Assumed -Operation starts from Aprill 2014</t>
        </r>
      </text>
    </comment>
    <comment ref="AO42" authorId="0">
      <text>
        <r>
          <rPr>
            <b/>
            <sz val="9"/>
            <color indexed="81"/>
            <rFont val="Tahoma"/>
            <family val="2"/>
          </rPr>
          <t>Rajesh BS:</t>
        </r>
        <r>
          <rPr>
            <sz val="9"/>
            <color indexed="81"/>
            <rFont val="Tahoma"/>
            <family val="2"/>
          </rPr>
          <t xml:space="preserve">
Assumed -Operation starts from Aprill 2014</t>
        </r>
      </text>
    </comment>
    <comment ref="E155" authorId="1">
      <text>
        <r>
          <rPr>
            <b/>
            <sz val="9"/>
            <color indexed="81"/>
            <rFont val="Tahoma"/>
            <family val="2"/>
          </rPr>
          <t>Rajesh:</t>
        </r>
        <r>
          <rPr>
            <sz val="9"/>
            <color indexed="81"/>
            <rFont val="Tahoma"/>
            <family val="2"/>
          </rPr>
          <t xml:space="preserve">
Less:Jordan Custom Duty</t>
        </r>
      </text>
    </comment>
    <comment ref="S155" authorId="2">
      <text>
        <r>
          <rPr>
            <sz val="9"/>
            <color indexed="81"/>
            <rFont val="Tahoma"/>
            <family val="2"/>
          </rPr>
          <t>548,727 Jordan VAT for June &amp; July</t>
        </r>
      </text>
    </comment>
  </commentList>
</comments>
</file>

<file path=xl/sharedStrings.xml><?xml version="1.0" encoding="utf-8"?>
<sst xmlns="http://schemas.openxmlformats.org/spreadsheetml/2006/main" count="781" uniqueCount="376">
  <si>
    <t>Consultation charges</t>
  </si>
  <si>
    <t>Other expenses</t>
  </si>
  <si>
    <t>Rent</t>
  </si>
  <si>
    <t>Electricity</t>
  </si>
  <si>
    <t>Water</t>
  </si>
  <si>
    <t>Telephone</t>
  </si>
  <si>
    <t>Travel</t>
  </si>
  <si>
    <t>Lodging</t>
  </si>
  <si>
    <t>Ticket</t>
  </si>
  <si>
    <t>postage and couirer</t>
  </si>
  <si>
    <t>Service charges</t>
  </si>
  <si>
    <t>Cleaning expenese</t>
  </si>
  <si>
    <t>Security Charges</t>
  </si>
  <si>
    <t>Stationery and supplies</t>
  </si>
  <si>
    <t>Insurance</t>
  </si>
  <si>
    <t>Staff Accomodation Charges</t>
  </si>
  <si>
    <t>Chilled water charges</t>
  </si>
  <si>
    <t>Printing</t>
  </si>
  <si>
    <t>Back Office Expenses</t>
  </si>
  <si>
    <t>Pantry Expenses</t>
  </si>
  <si>
    <t>Recuritment Expenses</t>
  </si>
  <si>
    <t>Legal Charges</t>
  </si>
  <si>
    <t>Administrative Expenses, Total</t>
  </si>
  <si>
    <t>Basic.</t>
  </si>
  <si>
    <t>HRA</t>
  </si>
  <si>
    <t>TRA</t>
  </si>
  <si>
    <t>Mobile</t>
  </si>
  <si>
    <t>School fees</t>
  </si>
  <si>
    <t>Leave Salary</t>
  </si>
  <si>
    <t>Indemnity</t>
  </si>
  <si>
    <t>Air ticket</t>
  </si>
  <si>
    <t>Staff Uniform</t>
  </si>
  <si>
    <t>Over time</t>
  </si>
  <si>
    <t>Bonus</t>
  </si>
  <si>
    <t>Social Security 11%</t>
  </si>
  <si>
    <t>Incentive</t>
  </si>
  <si>
    <t>Advertisement</t>
  </si>
  <si>
    <t>Sales Promotion</t>
  </si>
  <si>
    <t>Shopping Bags</t>
  </si>
  <si>
    <t>Barcode Labels</t>
  </si>
  <si>
    <t>Credit Card Charges</t>
  </si>
  <si>
    <t>Round off</t>
  </si>
  <si>
    <t>Bank related Charges</t>
  </si>
  <si>
    <t>Transfer Charges</t>
  </si>
  <si>
    <t>Royalty</t>
  </si>
  <si>
    <t>sales discount</t>
  </si>
  <si>
    <t>DISCOUNT RECIVED</t>
  </si>
  <si>
    <t>OTHER INCOME</t>
  </si>
  <si>
    <t>COGS</t>
  </si>
  <si>
    <t>Purchase Price Variance</t>
  </si>
  <si>
    <t>Purchase Direct Cost</t>
  </si>
  <si>
    <t>Purchase Landed Cost</t>
  </si>
  <si>
    <t>Disney Royalties</t>
  </si>
  <si>
    <t>Handling Charges</t>
  </si>
  <si>
    <t>Packing Charges</t>
  </si>
  <si>
    <t>Customs &amp; freight charg Others</t>
  </si>
  <si>
    <t>War risk</t>
  </si>
  <si>
    <t>Custom Duty 30%</t>
  </si>
  <si>
    <t>Clearing Charges</t>
  </si>
  <si>
    <t>Truck Charges</t>
  </si>
  <si>
    <t>Labor Charges</t>
  </si>
  <si>
    <t>Direct Cost Applied Account</t>
  </si>
  <si>
    <t>Sales round off</t>
  </si>
  <si>
    <t>JAN</t>
  </si>
  <si>
    <t>FEB</t>
  </si>
  <si>
    <t>Direct Income Total</t>
  </si>
  <si>
    <t>Voucher sales</t>
  </si>
  <si>
    <t xml:space="preserve">Gross Profit </t>
  </si>
  <si>
    <t>PARTICULARS</t>
  </si>
  <si>
    <t>Total income</t>
  </si>
  <si>
    <t>Sales</t>
  </si>
  <si>
    <t>Cash Excess/Shortage</t>
  </si>
  <si>
    <t>Card Excess/Shortage</t>
  </si>
  <si>
    <t>sales return ( 1 %)</t>
  </si>
  <si>
    <t>Realised exchange gain/loss</t>
  </si>
  <si>
    <t>Audit Fees</t>
  </si>
  <si>
    <t>Inventory Adjustment A/c</t>
  </si>
  <si>
    <t>Hardware/Software Maintenance</t>
  </si>
  <si>
    <t>Visa and Medical Charges</t>
  </si>
  <si>
    <t>(%)</t>
  </si>
  <si>
    <t>MAR</t>
  </si>
  <si>
    <t>APR</t>
  </si>
  <si>
    <t>MAY</t>
  </si>
  <si>
    <t>JUN</t>
  </si>
  <si>
    <t>JUL</t>
  </si>
  <si>
    <t>AUG</t>
  </si>
  <si>
    <t>SEP</t>
  </si>
  <si>
    <t>Office &amp; store maintenance</t>
  </si>
  <si>
    <t xml:space="preserve">Interest on bank balance </t>
  </si>
  <si>
    <t>voucher redemption</t>
  </si>
  <si>
    <t>Staff Benefits</t>
  </si>
  <si>
    <t>Cash collection service charges</t>
  </si>
  <si>
    <t>Interest on loan</t>
  </si>
  <si>
    <t>Other Income+Total</t>
  </si>
  <si>
    <t>COGS+Total</t>
  </si>
  <si>
    <t>Warehouse+Charges</t>
  </si>
  <si>
    <t>Other Direct Expenses +total</t>
  </si>
  <si>
    <t>Direct Expense+total</t>
  </si>
  <si>
    <t>Franchise Expense+Total</t>
  </si>
  <si>
    <t>Salaries &amp; Allowances + Total</t>
  </si>
  <si>
    <t>Selling &amp; Distribution + Total</t>
  </si>
  <si>
    <t>Finance Expenses + Total</t>
  </si>
  <si>
    <t>QAR</t>
  </si>
  <si>
    <t>Vehicle mainteanace</t>
  </si>
  <si>
    <t>Loan management fess</t>
  </si>
  <si>
    <t>QR</t>
  </si>
  <si>
    <t>TOTAL</t>
  </si>
  <si>
    <t>AVERAGE</t>
  </si>
  <si>
    <t>OCT</t>
  </si>
  <si>
    <t>NOV</t>
  </si>
  <si>
    <t>DEC</t>
  </si>
  <si>
    <t>CASH</t>
  </si>
  <si>
    <t>CAPITAL</t>
  </si>
  <si>
    <t>LOAN INST.</t>
  </si>
  <si>
    <t>HO COST</t>
  </si>
  <si>
    <t>interest</t>
  </si>
  <si>
    <t>Sales Promotion - Gift Vouchers</t>
  </si>
  <si>
    <t>EBITD</t>
  </si>
  <si>
    <t>Depreciation - Furniture &amp; Fix</t>
  </si>
  <si>
    <t>Depreciation -Hardware &amp; Softw</t>
  </si>
  <si>
    <t>Depreciation -trolleys and car</t>
  </si>
  <si>
    <t>Stores Accessory Depreciation</t>
  </si>
  <si>
    <t>NET PROFIT BEFORE DEP &amp; TAX</t>
  </si>
  <si>
    <t>TOTAL DEPRECIATION</t>
  </si>
  <si>
    <t>NET PROFIT BEFORE TAX</t>
  </si>
  <si>
    <t>TOTAL EXPENSES</t>
  </si>
  <si>
    <t>NET PROFIT BEFORE TAXATION</t>
  </si>
  <si>
    <t>ADD : INT ON LOAN</t>
  </si>
  <si>
    <t>ADD : DEPRECIATION</t>
  </si>
  <si>
    <t>CASH PROFIT CALCULATION</t>
  </si>
  <si>
    <t>LESS : LOAN INSTALLMENT</t>
  </si>
  <si>
    <t>Head Office Apportionment</t>
  </si>
  <si>
    <t>CODE</t>
  </si>
  <si>
    <t>YTD AFTER TAXATION (NET PROFIT)</t>
  </si>
  <si>
    <t>Preleminary Expenses</t>
  </si>
  <si>
    <t>Interst on Loan</t>
  </si>
  <si>
    <t>Lc comm &amp; Commitment Charges</t>
  </si>
  <si>
    <t>Mailer printing &amp; distribution</t>
  </si>
  <si>
    <t>SMS charges</t>
  </si>
  <si>
    <t>Sales permission</t>
  </si>
  <si>
    <t>POS Theatre Supply &amp; Printing</t>
  </si>
  <si>
    <t>News Paper &amp; Magazine Advt.</t>
  </si>
  <si>
    <t>Social Marketing</t>
  </si>
  <si>
    <t>Yearly</t>
  </si>
  <si>
    <t>Monthly</t>
  </si>
  <si>
    <t>Loan Balance as on 31/12/2011</t>
  </si>
  <si>
    <t>Average taken as monthly</t>
  </si>
  <si>
    <t>Existing Stores</t>
  </si>
  <si>
    <t>New Stores</t>
  </si>
  <si>
    <t>Months</t>
  </si>
  <si>
    <t>Fujarah</t>
  </si>
  <si>
    <t>Mirdif</t>
  </si>
  <si>
    <t>Jan.12</t>
  </si>
  <si>
    <t>Muscat</t>
  </si>
  <si>
    <t>Al Guraih</t>
  </si>
  <si>
    <t>Total months</t>
  </si>
  <si>
    <t>HO Cost for 2012</t>
  </si>
  <si>
    <t>Store Operating months</t>
  </si>
  <si>
    <t>Monthly Distirbution</t>
  </si>
  <si>
    <t>per month</t>
  </si>
  <si>
    <t>Jan to March</t>
  </si>
  <si>
    <t>April to June</t>
  </si>
  <si>
    <t>July to December</t>
  </si>
  <si>
    <t>Stores</t>
  </si>
  <si>
    <t>3 month</t>
  </si>
  <si>
    <t>6 month</t>
  </si>
  <si>
    <t>NET PROFIT AFTER MANGT. FEE/TAXATION</t>
  </si>
  <si>
    <t>April</t>
  </si>
  <si>
    <t>Sept</t>
  </si>
  <si>
    <t>March</t>
  </si>
  <si>
    <t>april</t>
  </si>
  <si>
    <t>may</t>
  </si>
  <si>
    <t>sept</t>
  </si>
  <si>
    <t>ADD: COST OF SALES</t>
  </si>
  <si>
    <t>LESS: PURCHASE</t>
  </si>
  <si>
    <t>Franchise Expenses</t>
  </si>
  <si>
    <t>Finance Expenses</t>
  </si>
  <si>
    <t>Interest on Loan</t>
  </si>
  <si>
    <t>Depreciation</t>
  </si>
  <si>
    <t>YTD</t>
  </si>
  <si>
    <t>Net Profit</t>
  </si>
  <si>
    <t>UAE</t>
  </si>
  <si>
    <t>Jordan</t>
  </si>
  <si>
    <t>Store</t>
  </si>
  <si>
    <t>Employees Insurance</t>
  </si>
  <si>
    <t>Staff Visa &amp; Medical charges</t>
  </si>
  <si>
    <t>Staff Accomodation</t>
  </si>
  <si>
    <t>Voucher Sales - Promotion</t>
  </si>
  <si>
    <t>Oman</t>
  </si>
  <si>
    <t xml:space="preserve">Depreciation-Trafic counters </t>
  </si>
  <si>
    <t>CASH PROFIT AVAILABLE</t>
  </si>
  <si>
    <t>LESS: TRANSFER TO GROUP</t>
  </si>
  <si>
    <t>LESS: INVESTMENT IN CAPEX</t>
  </si>
  <si>
    <t>Warehouse/sinage  Rent</t>
  </si>
  <si>
    <t>OPERATING CASH PROFIT:</t>
  </si>
  <si>
    <t>Management Fee</t>
  </si>
  <si>
    <t>ADD: MANAGEMENT FEES</t>
  </si>
  <si>
    <t>Withholding tax / Income Tax</t>
  </si>
  <si>
    <t>Jan</t>
  </si>
  <si>
    <t>Feb</t>
  </si>
  <si>
    <t>Cogs</t>
  </si>
  <si>
    <t>Other Direct Expneses</t>
  </si>
  <si>
    <t>Total Direct Expenses</t>
  </si>
  <si>
    <t>G/P</t>
  </si>
  <si>
    <t>Administration Expenses</t>
  </si>
  <si>
    <t>Salary &amp; Allowance</t>
  </si>
  <si>
    <t>Selling and Distribution</t>
  </si>
  <si>
    <t>Total Indirect Expenses</t>
  </si>
  <si>
    <t>EBIDT</t>
  </si>
  <si>
    <t>Total Expenses</t>
  </si>
  <si>
    <t>Withholding/Income Tax</t>
  </si>
  <si>
    <t>Management Fees</t>
  </si>
  <si>
    <t>Total YTD EBITA</t>
  </si>
  <si>
    <t>(22,239.91</t>
  </si>
  <si>
    <t>(31,995.48</t>
  </si>
  <si>
    <t>%</t>
  </si>
  <si>
    <t>Net Profit Summary Details</t>
  </si>
  <si>
    <t>EBITDA</t>
  </si>
  <si>
    <t>May</t>
  </si>
  <si>
    <t>Doha</t>
  </si>
  <si>
    <t>400-Al Baraka</t>
  </si>
  <si>
    <t>401-Arabian</t>
  </si>
  <si>
    <t>402-Dalma</t>
  </si>
  <si>
    <t>403-Lamcy</t>
  </si>
  <si>
    <t>404-Arabella</t>
  </si>
  <si>
    <t>405-Mushrif</t>
  </si>
  <si>
    <t>406-Century</t>
  </si>
  <si>
    <t>408-DC</t>
  </si>
  <si>
    <t>407-Markaz</t>
  </si>
  <si>
    <t>409-Mirdiff</t>
  </si>
  <si>
    <t>410-Sahara</t>
  </si>
  <si>
    <t>411-Galleria</t>
  </si>
  <si>
    <t>412-Gulf Mall</t>
  </si>
  <si>
    <t>414-Al ghurair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</si>
  <si>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</si>
  <si>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</si>
  <si>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</si>
  <si>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</si>
  <si>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</si>
  <si>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</si>
  <si>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</si>
  <si>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</si>
  <si>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</si>
  <si>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Total-YTD</t>
  </si>
  <si>
    <t>Bahrain City Centre</t>
  </si>
  <si>
    <t>Khalidiya Mall</t>
  </si>
  <si>
    <t>Qatar</t>
  </si>
  <si>
    <t>COUNTRY</t>
  </si>
  <si>
    <t>NET PROFIT</t>
  </si>
  <si>
    <t>YTD PROFIT</t>
  </si>
  <si>
    <t>NET PROFIT FOR THE YEAR 2012</t>
  </si>
  <si>
    <t xml:space="preserve">Note for Oman store:      </t>
  </si>
  <si>
    <t>3,065,046.81 penalty &amp; Sales promotion exp. added back (Modern collection + Media Maker)</t>
  </si>
  <si>
    <t>% on 2012</t>
  </si>
  <si>
    <t>415-Khalidiya Mall</t>
  </si>
  <si>
    <t xml:space="preserve">MATALAN MIDDLE EAST </t>
  </si>
  <si>
    <t>416-Bahrain City Centre</t>
  </si>
  <si>
    <t>Al Foah</t>
  </si>
  <si>
    <t>Bahrain</t>
  </si>
  <si>
    <t>QATAR</t>
  </si>
  <si>
    <t>BAHRAIN</t>
  </si>
  <si>
    <t>OMAN</t>
  </si>
  <si>
    <t>JORDAN</t>
  </si>
  <si>
    <t>MATALAN MIDDLE EAST - CONSOLIDATED BUDGETED  PROFIT &amp; LOSS FOR THE YEAR 2014</t>
  </si>
  <si>
    <t>Ramli</t>
  </si>
  <si>
    <t>Rak</t>
  </si>
  <si>
    <t>HO Qatar</t>
  </si>
  <si>
    <t>0400 (Albaraka)</t>
  </si>
  <si>
    <t>0401 (Arabian)</t>
  </si>
  <si>
    <t>0402 (Dalma)</t>
  </si>
  <si>
    <t>0403 (Lamcy)</t>
  </si>
  <si>
    <t>0404 (Arabella)</t>
  </si>
  <si>
    <t>0405 (Mushrif)</t>
  </si>
  <si>
    <t>0406 (Fujairah)</t>
  </si>
  <si>
    <t>0407 (Markaz)</t>
  </si>
  <si>
    <t>0408 (DC)</t>
  </si>
  <si>
    <t>0409 (Mirdiff)</t>
  </si>
  <si>
    <t>0410 (Sahara)</t>
  </si>
  <si>
    <t>0411 (Gallaria)</t>
  </si>
  <si>
    <t>0412 (Gulf)</t>
  </si>
  <si>
    <t>0414 (Al Ghurair)</t>
  </si>
  <si>
    <t>0415 (Kahlidiya)</t>
  </si>
  <si>
    <t>0416 (BCC)</t>
  </si>
  <si>
    <t>STORE TO STORE TOTAL</t>
  </si>
  <si>
    <t>External Billboards</t>
  </si>
  <si>
    <t>STORE TO STORE (NET PROFIT)</t>
  </si>
  <si>
    <t>Code</t>
  </si>
  <si>
    <t>Matalan - Arabian Centre (Dubai)</t>
  </si>
  <si>
    <t>Matalan - Dalma Mall (Abudhabi)</t>
  </si>
  <si>
    <t>Matalan - Lamcy Plaza (Dubai)</t>
  </si>
  <si>
    <t>Matalan - Mushrif Mall (Abudhabi )</t>
  </si>
  <si>
    <t>Matalan - Century Mall (Fujraih)</t>
  </si>
  <si>
    <t>Matalan - Mirdiff City Centre (Dubai)</t>
  </si>
  <si>
    <t>Albaraka Mall</t>
  </si>
  <si>
    <t>Arabella Mall</t>
  </si>
  <si>
    <t>2013 Sales</t>
  </si>
  <si>
    <t>Vouchers</t>
  </si>
  <si>
    <t>Markaz Al Bahja</t>
  </si>
  <si>
    <t>Sahara</t>
  </si>
  <si>
    <t>Al Ghurair</t>
  </si>
  <si>
    <t>Khalidiya</t>
  </si>
  <si>
    <t>Galleria</t>
  </si>
  <si>
    <t>LCY</t>
  </si>
  <si>
    <t>2013 Sales (QAR)</t>
  </si>
  <si>
    <t>Total</t>
  </si>
  <si>
    <t>2014 (QAR)</t>
  </si>
  <si>
    <t>Sales comparing for Jan. 2013 &amp; Jan. 2014</t>
  </si>
  <si>
    <t>% for Jan.2013</t>
  </si>
  <si>
    <t>Net Sales</t>
  </si>
  <si>
    <t>COGS(Direct Expense)</t>
  </si>
  <si>
    <t>Gross Profit</t>
  </si>
  <si>
    <t>Indirect Expense Total</t>
  </si>
  <si>
    <t>Nett Profit for the Month</t>
  </si>
  <si>
    <t>YTD Nett Profit</t>
  </si>
  <si>
    <t>MATALAN MIDDLE EAST</t>
  </si>
  <si>
    <t xml:space="preserve">Penalty on Tax </t>
  </si>
  <si>
    <t>Ramli Mall</t>
  </si>
  <si>
    <t>STOREWISE NET PROFIT FOR THE YEAR 2013</t>
  </si>
  <si>
    <t>Note: Oman Tax Adjustment added on Dec. 2013 :-</t>
  </si>
  <si>
    <t>LFL DIFFERENCE</t>
  </si>
  <si>
    <t>Rak Mall</t>
  </si>
  <si>
    <t>417 - Ramli Mall</t>
  </si>
  <si>
    <t>HO</t>
  </si>
  <si>
    <t>GULF Mall</t>
  </si>
  <si>
    <t>Sonicwall Renewals</t>
  </si>
  <si>
    <t>DynDNS Renewals</t>
  </si>
  <si>
    <t>Printer Cartridge</t>
  </si>
  <si>
    <t>Nedap EAS Renewal</t>
  </si>
  <si>
    <t>Email &amp; Internet VPN-BTC</t>
  </si>
  <si>
    <t>Saudi</t>
  </si>
  <si>
    <t>RMC Connect</t>
  </si>
  <si>
    <t>Promo Shirts</t>
  </si>
  <si>
    <t>Promo POS Print</t>
  </si>
  <si>
    <t>POS Print_Window</t>
  </si>
  <si>
    <t>POS Print_Phases</t>
  </si>
  <si>
    <t>Magazine Advert</t>
  </si>
  <si>
    <t>Radio Advert</t>
  </si>
  <si>
    <t>TV Advert</t>
  </si>
  <si>
    <t>Sponsorship</t>
  </si>
  <si>
    <t>Country</t>
  </si>
  <si>
    <t>0424 -Saudi</t>
  </si>
  <si>
    <t>0421-Avenue Mall</t>
  </si>
  <si>
    <t>0419-Wafi Mall</t>
  </si>
  <si>
    <t>0400-Al Baraka</t>
  </si>
  <si>
    <t>0401-Arabian</t>
  </si>
  <si>
    <t>0402-Dalma</t>
  </si>
  <si>
    <t>0403-Lamcy</t>
  </si>
  <si>
    <t>0404-Arabella</t>
  </si>
  <si>
    <t>0405-Mushrif</t>
  </si>
  <si>
    <t>0406-Century</t>
  </si>
  <si>
    <t>0407-Markaz</t>
  </si>
  <si>
    <t>0408-DC</t>
  </si>
  <si>
    <t>0409-Mirdiff</t>
  </si>
  <si>
    <t>0410-Sahara</t>
  </si>
  <si>
    <t>0411-Galleria</t>
  </si>
  <si>
    <t>0412-Gulf Mall</t>
  </si>
  <si>
    <t>0414-Al ghurair</t>
  </si>
  <si>
    <t>0415-Khalidiya Mall</t>
  </si>
  <si>
    <t>0416-Bahrain City Centre</t>
  </si>
  <si>
    <t>0417-Rak Mall</t>
  </si>
  <si>
    <t>0418 Al Foah</t>
  </si>
  <si>
    <t>QATAR HO</t>
  </si>
  <si>
    <t>Budgeted nos.: Monthly</t>
  </si>
  <si>
    <t>Budgeted nos.: YTD</t>
  </si>
  <si>
    <t>Unrealized Fx Gain and Loss</t>
  </si>
  <si>
    <t>MATALAN MIDDLE EAST - CONSOLIDATED BUDGETED  PROFIT &amp; LOSS FOR THE YEAR 2017</t>
  </si>
  <si>
    <t>0426- Abdali Mall</t>
  </si>
  <si>
    <t>0425- Mecca Mall</t>
  </si>
  <si>
    <t>Total Exp.</t>
  </si>
  <si>
    <t>Group transfer budged for 2017</t>
  </si>
  <si>
    <t>STOREWISE NET PROFIT FOR THE YEAR 2017</t>
  </si>
  <si>
    <t>BTC</t>
  </si>
  <si>
    <t>BUDGET 2017</t>
  </si>
  <si>
    <t>MONTHWISE P&amp;L SUMMARY FOR 2017</t>
  </si>
  <si>
    <t>ACTUAL 2016</t>
  </si>
  <si>
    <t>BUDGET 2016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</si>
</sst>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(&quot; &quot;* #,##0.00_);_(&quot; &quot;* \(#,##0.00\);_(&quot; &quot;* &quot;-&quot;??_);_(@_)"/>
    <numFmt numFmtId="165" formatCode="_(* #,##0_);_(* \(#,##0\);_(* &quot;-&quot;??_);_(@_)"/>
    <numFmt numFmtId="166" formatCode="0.000%"/>
    <numFmt numFmtId="167" formatCode="0.0000%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b/>
      <sz val="10"/>
      <color rgb="FFFF0000"/>
      <name val="Verdana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7" tint="-0.249977111117893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u/>
      <sz val="11"/>
      <color theme="1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3" tint="0.3999755851924192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2"/>
      <color theme="7"/>
      <name val="Calibri"/>
      <family val="2"/>
      <scheme val="minor"/>
    </font>
    <font>
      <b/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0066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7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5" fillId="0" borderId="0" applyNumberFormat="0" applyFill="0" applyBorder="0" applyAlignment="0" applyProtection="0">
      <alignment vertical="top"/>
      <protection locked="0"/>
    </xf>
  </cellStyleXfs>
  <cellXfs count="525">
    <xf numFmtId="0" fontId="0" fillId="0" borderId="0" xfId="0"/>
    <xf numFmtId="0" fontId="0" fillId="0" borderId="0" xfId="0"/>
    <xf numFmtId="0" fontId="19" fillId="0" borderId="0" xfId="42" applyFont="1" applyAlignment="1">
      <alignment horizontal="left"/>
    </xf>
    <xf numFmtId="0" fontId="19" fillId="0" borderId="0" xfId="0" applyFont="1" applyAlignment="1">
      <alignment horizontal="left"/>
    </xf>
    <xf numFmtId="0" fontId="0" fillId="0" borderId="0" xfId="0" applyFill="1"/>
    <xf numFmtId="0" fontId="14" fillId="0" borderId="0" xfId="0" applyFont="1" applyFill="1"/>
    <xf numFmtId="0" fontId="20" fillId="33" borderId="12" xfId="0" applyFont="1" applyFill="1" applyBorder="1" applyAlignment="1">
      <alignment horizontal="center"/>
    </xf>
    <xf numFmtId="0" fontId="20" fillId="35" borderId="10" xfId="0" applyFont="1" applyFill="1" applyBorder="1" applyAlignment="1">
      <alignment horizontal="center"/>
    </xf>
    <xf numFmtId="0" fontId="20" fillId="35" borderId="10" xfId="42" applyFont="1" applyFill="1" applyBorder="1" applyAlignment="1">
      <alignment horizontal="left"/>
    </xf>
    <xf numFmtId="0" fontId="0" fillId="0" borderId="0" xfId="0" applyFill="1" applyAlignment="1">
      <alignment horizontal="left"/>
    </xf>
    <xf numFmtId="0" fontId="14" fillId="0" borderId="0" xfId="0" applyFont="1"/>
    <xf numFmtId="0" fontId="22" fillId="0" borderId="0" xfId="0" applyFont="1"/>
    <xf numFmtId="0" fontId="22" fillId="0" borderId="0" xfId="0" applyFont="1" applyFill="1"/>
    <xf numFmtId="0" fontId="0" fillId="0" borderId="14" xfId="0" applyBorder="1"/>
    <xf numFmtId="0" fontId="19" fillId="0" borderId="0" xfId="42" applyFont="1" applyFill="1" applyBorder="1" applyAlignment="1">
      <alignment horizontal="left"/>
    </xf>
    <xf numFmtId="43" fontId="0" fillId="0" borderId="0" xfId="43" applyFont="1" applyFill="1"/>
    <xf numFmtId="43" fontId="0" fillId="0" borderId="0" xfId="43" applyFont="1" applyFill="1" applyBorder="1"/>
    <xf numFmtId="43" fontId="0" fillId="0" borderId="0" xfId="43" applyFont="1"/>
    <xf numFmtId="0" fontId="21" fillId="35" borderId="10" xfId="0" applyFont="1" applyFill="1" applyBorder="1"/>
    <xf numFmtId="0" fontId="17" fillId="0" borderId="0" xfId="0" applyFont="1"/>
    <xf numFmtId="43" fontId="0" fillId="0" borderId="19" xfId="43" applyFont="1" applyBorder="1"/>
    <xf numFmtId="165" fontId="0" fillId="35" borderId="10" xfId="43" applyNumberFormat="1" applyFont="1" applyFill="1" applyBorder="1"/>
    <xf numFmtId="10" fontId="14" fillId="0" borderId="14" xfId="44" applyNumberFormat="1" applyFont="1" applyFill="1" applyBorder="1"/>
    <xf numFmtId="165" fontId="22" fillId="35" borderId="10" xfId="43" applyNumberFormat="1" applyFont="1" applyFill="1" applyBorder="1"/>
    <xf numFmtId="43" fontId="0" fillId="0" borderId="0" xfId="0" applyNumberFormat="1"/>
    <xf numFmtId="43" fontId="16" fillId="0" borderId="0" xfId="0" applyNumberFormat="1" applyFont="1"/>
    <xf numFmtId="165" fontId="16" fillId="0" borderId="0" xfId="0" applyNumberFormat="1" applyFont="1"/>
    <xf numFmtId="10" fontId="14" fillId="36" borderId="17" xfId="44" applyNumberFormat="1" applyFont="1" applyFill="1" applyBorder="1"/>
    <xf numFmtId="10" fontId="14" fillId="35" borderId="16" xfId="44" applyNumberFormat="1" applyFont="1" applyFill="1" applyBorder="1"/>
    <xf numFmtId="10" fontId="0" fillId="0" borderId="14" xfId="44" applyNumberFormat="1" applyFont="1" applyFill="1" applyBorder="1"/>
    <xf numFmtId="10" fontId="0" fillId="0" borderId="14" xfId="44" applyNumberFormat="1" applyFont="1" applyBorder="1"/>
    <xf numFmtId="10" fontId="14" fillId="0" borderId="14" xfId="44" applyNumberFormat="1" applyFont="1" applyBorder="1"/>
    <xf numFmtId="0" fontId="0" fillId="0" borderId="25" xfId="0" applyBorder="1"/>
    <xf numFmtId="0" fontId="16" fillId="0" borderId="25" xfId="0" applyFont="1" applyBorder="1"/>
    <xf numFmtId="43" fontId="0" fillId="0" borderId="25" xfId="43" applyFont="1" applyBorder="1"/>
    <xf numFmtId="0" fontId="21" fillId="38" borderId="13" xfId="0" applyFont="1" applyFill="1" applyBorder="1" applyAlignment="1">
      <alignment horizontal="center"/>
    </xf>
    <xf numFmtId="0" fontId="0" fillId="38" borderId="0" xfId="0" applyFill="1"/>
    <xf numFmtId="165" fontId="22" fillId="38" borderId="0" xfId="43" applyNumberFormat="1" applyFont="1" applyFill="1"/>
    <xf numFmtId="10" fontId="14" fillId="38" borderId="14" xfId="44" applyNumberFormat="1" applyFont="1" applyFill="1" applyBorder="1"/>
    <xf numFmtId="165" fontId="0" fillId="38" borderId="12" xfId="43" applyNumberFormat="1" applyFont="1" applyFill="1" applyBorder="1"/>
    <xf numFmtId="165" fontId="0" fillId="38" borderId="0" xfId="43" applyNumberFormat="1" applyFont="1" applyFill="1" applyBorder="1"/>
    <xf numFmtId="0" fontId="21" fillId="39" borderId="13" xfId="0" applyFont="1" applyFill="1" applyBorder="1" applyAlignment="1">
      <alignment horizontal="center"/>
    </xf>
    <xf numFmtId="0" fontId="0" fillId="39" borderId="0" xfId="0" applyFill="1"/>
    <xf numFmtId="165" fontId="22" fillId="39" borderId="0" xfId="43" applyNumberFormat="1" applyFont="1" applyFill="1"/>
    <xf numFmtId="10" fontId="14" fillId="39" borderId="14" xfId="44" applyNumberFormat="1" applyFont="1" applyFill="1" applyBorder="1"/>
    <xf numFmtId="165" fontId="0" fillId="39" borderId="12" xfId="43" applyNumberFormat="1" applyFont="1" applyFill="1" applyBorder="1"/>
    <xf numFmtId="165" fontId="0" fillId="39" borderId="0" xfId="43" applyNumberFormat="1" applyFont="1" applyFill="1" applyBorder="1"/>
    <xf numFmtId="10" fontId="21" fillId="39" borderId="15" xfId="44" applyNumberFormat="1" applyFont="1" applyFill="1" applyBorder="1" applyAlignment="1">
      <alignment horizontal="center"/>
    </xf>
    <xf numFmtId="10" fontId="0" fillId="39" borderId="14" xfId="44" applyNumberFormat="1" applyFont="1" applyFill="1" applyBorder="1"/>
    <xf numFmtId="10" fontId="21" fillId="38" borderId="15" xfId="44" applyNumberFormat="1" applyFont="1" applyFill="1" applyBorder="1" applyAlignment="1">
      <alignment horizontal="center"/>
    </xf>
    <xf numFmtId="10" fontId="0" fillId="38" borderId="14" xfId="44" applyNumberFormat="1" applyFont="1" applyFill="1" applyBorder="1"/>
    <xf numFmtId="10" fontId="14" fillId="38" borderId="17" xfId="44" applyNumberFormat="1" applyFont="1" applyFill="1" applyBorder="1"/>
    <xf numFmtId="165" fontId="14" fillId="35" borderId="10" xfId="43" applyNumberFormat="1" applyFont="1" applyFill="1" applyBorder="1"/>
    <xf numFmtId="0" fontId="0" fillId="37" borderId="0" xfId="0" applyFill="1"/>
    <xf numFmtId="0" fontId="19" fillId="0" borderId="0" xfId="42" applyFont="1" applyFill="1" applyAlignment="1">
      <alignment horizontal="left"/>
    </xf>
    <xf numFmtId="0" fontId="16" fillId="0" borderId="0" xfId="0" applyFont="1"/>
    <xf numFmtId="43" fontId="16" fillId="0" borderId="0" xfId="43" applyFont="1"/>
    <xf numFmtId="9" fontId="0" fillId="0" borderId="0" xfId="0" applyNumberFormat="1"/>
    <xf numFmtId="10" fontId="0" fillId="0" borderId="0" xfId="0" applyNumberFormat="1"/>
    <xf numFmtId="0" fontId="0" fillId="0" borderId="0" xfId="0" applyFill="1" applyBorder="1"/>
    <xf numFmtId="0" fontId="0" fillId="0" borderId="0" xfId="0" applyBorder="1"/>
    <xf numFmtId="43" fontId="0" fillId="0" borderId="0" xfId="43" applyFont="1" applyBorder="1"/>
    <xf numFmtId="10" fontId="14" fillId="0" borderId="0" xfId="44" applyNumberFormat="1" applyFont="1" applyBorder="1"/>
    <xf numFmtId="10" fontId="0" fillId="0" borderId="0" xfId="44" applyNumberFormat="1" applyFont="1" applyBorder="1"/>
    <xf numFmtId="10" fontId="0" fillId="0" borderId="0" xfId="44" applyNumberFormat="1" applyFont="1" applyFill="1" applyBorder="1"/>
    <xf numFmtId="0" fontId="20" fillId="0" borderId="0" xfId="42" applyFont="1" applyFill="1" applyBorder="1" applyAlignment="1">
      <alignment horizontal="left"/>
    </xf>
    <xf numFmtId="0" fontId="0" fillId="35" borderId="10" xfId="0" applyFill="1" applyBorder="1"/>
    <xf numFmtId="0" fontId="0" fillId="34" borderId="10" xfId="0" applyFill="1" applyBorder="1"/>
    <xf numFmtId="0" fontId="19" fillId="0" borderId="0" xfId="42" applyFont="1" applyBorder="1" applyAlignment="1">
      <alignment horizontal="left"/>
    </xf>
    <xf numFmtId="10" fontId="0" fillId="34" borderId="16" xfId="44" applyNumberFormat="1" applyFont="1" applyFill="1" applyBorder="1"/>
    <xf numFmtId="10" fontId="14" fillId="34" borderId="16" xfId="44" applyNumberFormat="1" applyFont="1" applyFill="1" applyBorder="1"/>
    <xf numFmtId="0" fontId="0" fillId="0" borderId="0" xfId="0" applyNumberFormat="1"/>
    <xf numFmtId="43" fontId="0" fillId="0" borderId="0" xfId="0" applyNumberFormat="1" applyFill="1" applyBorder="1"/>
    <xf numFmtId="0" fontId="0" fillId="0" borderId="23" xfId="0" applyBorder="1"/>
    <xf numFmtId="0" fontId="16" fillId="0" borderId="0" xfId="0" applyFont="1" applyBorder="1"/>
    <xf numFmtId="0" fontId="0" fillId="37" borderId="23" xfId="0" applyFill="1" applyBorder="1"/>
    <xf numFmtId="43" fontId="0" fillId="37" borderId="23" xfId="43" applyFont="1" applyFill="1" applyBorder="1"/>
    <xf numFmtId="0" fontId="0" fillId="37" borderId="0" xfId="0" applyFill="1" applyBorder="1"/>
    <xf numFmtId="43" fontId="0" fillId="37" borderId="0" xfId="43" applyFont="1" applyFill="1" applyBorder="1"/>
    <xf numFmtId="10" fontId="14" fillId="37" borderId="0" xfId="44" applyNumberFormat="1" applyFont="1" applyFill="1" applyBorder="1"/>
    <xf numFmtId="10" fontId="0" fillId="37" borderId="0" xfId="44" applyNumberFormat="1" applyFont="1" applyFill="1" applyBorder="1"/>
    <xf numFmtId="43" fontId="21" fillId="40" borderId="20" xfId="43" applyFont="1" applyFill="1" applyBorder="1" applyAlignment="1">
      <alignment horizontal="center"/>
    </xf>
    <xf numFmtId="10" fontId="21" fillId="40" borderId="15" xfId="44" applyNumberFormat="1" applyFont="1" applyFill="1" applyBorder="1" applyAlignment="1">
      <alignment horizontal="center"/>
    </xf>
    <xf numFmtId="43" fontId="21" fillId="40" borderId="13" xfId="43" applyFont="1" applyFill="1" applyBorder="1" applyAlignment="1">
      <alignment horizontal="center"/>
    </xf>
    <xf numFmtId="43" fontId="0" fillId="0" borderId="19" xfId="43" applyFont="1" applyFill="1" applyBorder="1"/>
    <xf numFmtId="43" fontId="16" fillId="0" borderId="0" xfId="43" applyFont="1" applyBorder="1"/>
    <xf numFmtId="2" fontId="0" fillId="0" borderId="0" xfId="44" applyNumberFormat="1" applyFont="1" applyFill="1" applyBorder="1"/>
    <xf numFmtId="0" fontId="0" fillId="0" borderId="22" xfId="0" applyBorder="1"/>
    <xf numFmtId="0" fontId="0" fillId="0" borderId="12" xfId="0" applyBorder="1"/>
    <xf numFmtId="0" fontId="0" fillId="0" borderId="17" xfId="0" applyBorder="1"/>
    <xf numFmtId="0" fontId="0" fillId="0" borderId="18" xfId="0" applyBorder="1"/>
    <xf numFmtId="43" fontId="0" fillId="0" borderId="11" xfId="43" applyFont="1" applyBorder="1"/>
    <xf numFmtId="0" fontId="0" fillId="0" borderId="24" xfId="0" applyBorder="1"/>
    <xf numFmtId="17" fontId="0" fillId="0" borderId="0" xfId="0" applyNumberFormat="1"/>
    <xf numFmtId="3" fontId="0" fillId="0" borderId="0" xfId="0" applyNumberFormat="1"/>
    <xf numFmtId="43" fontId="0" fillId="0" borderId="18" xfId="43" applyFont="1" applyBorder="1"/>
    <xf numFmtId="43" fontId="0" fillId="0" borderId="22" xfId="43" applyFont="1" applyBorder="1"/>
    <xf numFmtId="167" fontId="14" fillId="38" borderId="14" xfId="44" applyNumberFormat="1" applyFont="1" applyFill="1" applyBorder="1"/>
    <xf numFmtId="10" fontId="14" fillId="0" borderId="17" xfId="44" applyNumberFormat="1" applyFont="1" applyFill="1" applyBorder="1"/>
    <xf numFmtId="0" fontId="14" fillId="40" borderId="13" xfId="0" applyFont="1" applyFill="1" applyBorder="1"/>
    <xf numFmtId="0" fontId="21" fillId="40" borderId="13" xfId="0" applyFont="1" applyFill="1" applyBorder="1" applyAlignment="1">
      <alignment horizontal="center"/>
    </xf>
    <xf numFmtId="0" fontId="20" fillId="41" borderId="10" xfId="42" applyFont="1" applyFill="1" applyBorder="1" applyAlignment="1">
      <alignment horizontal="left"/>
    </xf>
    <xf numFmtId="10" fontId="14" fillId="41" borderId="16" xfId="44" applyNumberFormat="1" applyFont="1" applyFill="1" applyBorder="1"/>
    <xf numFmtId="165" fontId="0" fillId="41" borderId="10" xfId="43" applyNumberFormat="1" applyFont="1" applyFill="1" applyBorder="1"/>
    <xf numFmtId="0" fontId="20" fillId="36" borderId="10" xfId="42" applyFont="1" applyFill="1" applyBorder="1" applyAlignment="1">
      <alignment horizontal="left"/>
    </xf>
    <xf numFmtId="10" fontId="14" fillId="36" borderId="16" xfId="44" applyNumberFormat="1" applyFont="1" applyFill="1" applyBorder="1"/>
    <xf numFmtId="165" fontId="0" fillId="36" borderId="10" xfId="43" applyNumberFormat="1" applyFont="1" applyFill="1" applyBorder="1"/>
    <xf numFmtId="166" fontId="14" fillId="36" borderId="16" xfId="44" applyNumberFormat="1" applyFont="1" applyFill="1" applyBorder="1"/>
    <xf numFmtId="0" fontId="20" fillId="36" borderId="12" xfId="42" applyFont="1" applyFill="1" applyBorder="1" applyAlignment="1">
      <alignment horizontal="left"/>
    </xf>
    <xf numFmtId="0" fontId="20" fillId="41" borderId="10" xfId="0" applyFont="1" applyFill="1" applyBorder="1" applyAlignment="1">
      <alignment horizontal="left"/>
    </xf>
    <xf numFmtId="0" fontId="21" fillId="41" borderId="10" xfId="0" applyFont="1" applyFill="1" applyBorder="1"/>
    <xf numFmtId="10" fontId="22" fillId="41" borderId="16" xfId="44" applyNumberFormat="1" applyFont="1" applyFill="1" applyBorder="1"/>
    <xf numFmtId="0" fontId="21" fillId="41" borderId="12" xfId="0" applyFont="1" applyFill="1" applyBorder="1"/>
    <xf numFmtId="10" fontId="14" fillId="41" borderId="17" xfId="44" applyNumberFormat="1" applyFont="1" applyFill="1" applyBorder="1"/>
    <xf numFmtId="165" fontId="0" fillId="41" borderId="12" xfId="43" applyNumberFormat="1" applyFont="1" applyFill="1" applyBorder="1"/>
    <xf numFmtId="0" fontId="26" fillId="34" borderId="10" xfId="0" applyFont="1" applyFill="1" applyBorder="1"/>
    <xf numFmtId="165" fontId="0" fillId="0" borderId="0" xfId="0" applyNumberFormat="1" applyFill="1" applyBorder="1"/>
    <xf numFmtId="0" fontId="16" fillId="35" borderId="0" xfId="0" applyFont="1" applyFill="1" applyBorder="1"/>
    <xf numFmtId="43" fontId="16" fillId="35" borderId="0" xfId="43" applyFont="1" applyFill="1" applyBorder="1"/>
    <xf numFmtId="10" fontId="21" fillId="35" borderId="0" xfId="44" applyNumberFormat="1" applyFont="1" applyFill="1" applyBorder="1"/>
    <xf numFmtId="165" fontId="20" fillId="35" borderId="10" xfId="0" applyNumberFormat="1" applyFont="1" applyFill="1" applyBorder="1"/>
    <xf numFmtId="0" fontId="20" fillId="0" borderId="10" xfId="42" applyFont="1" applyFill="1" applyBorder="1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43" fontId="0" fillId="0" borderId="25" xfId="43" applyFont="1" applyBorder="1" applyAlignment="1">
      <alignment horizontal="right"/>
    </xf>
    <xf numFmtId="0" fontId="16" fillId="42" borderId="0" xfId="0" applyFont="1" applyFill="1"/>
    <xf numFmtId="43" fontId="16" fillId="42" borderId="0" xfId="43" applyFont="1" applyFill="1"/>
    <xf numFmtId="43" fontId="0" fillId="42" borderId="0" xfId="43" applyFont="1" applyFill="1"/>
    <xf numFmtId="43" fontId="16" fillId="42" borderId="0" xfId="0" applyNumberFormat="1" applyFont="1" applyFill="1"/>
    <xf numFmtId="0" fontId="0" fillId="42" borderId="0" xfId="0" applyFill="1"/>
    <xf numFmtId="43" fontId="0" fillId="42" borderId="0" xfId="0" applyNumberFormat="1" applyFill="1"/>
    <xf numFmtId="0" fontId="16" fillId="37" borderId="23" xfId="0" applyFont="1" applyFill="1" applyBorder="1"/>
    <xf numFmtId="43" fontId="0" fillId="0" borderId="0" xfId="0" applyNumberFormat="1" applyFont="1" applyFill="1" applyBorder="1"/>
    <xf numFmtId="43" fontId="13" fillId="44" borderId="0" xfId="43" applyFont="1" applyFill="1"/>
    <xf numFmtId="43" fontId="13" fillId="44" borderId="32" xfId="43" applyFont="1" applyFill="1" applyBorder="1"/>
    <xf numFmtId="43" fontId="0" fillId="37" borderId="40" xfId="43" applyFont="1" applyFill="1" applyBorder="1"/>
    <xf numFmtId="43" fontId="0" fillId="37" borderId="42" xfId="43" applyFont="1" applyFill="1" applyBorder="1"/>
    <xf numFmtId="43" fontId="0" fillId="37" borderId="44" xfId="43" applyFont="1" applyFill="1" applyBorder="1"/>
    <xf numFmtId="43" fontId="28" fillId="44" borderId="37" xfId="43" applyFont="1" applyFill="1" applyBorder="1" applyAlignment="1">
      <alignment horizontal="center"/>
    </xf>
    <xf numFmtId="43" fontId="28" fillId="44" borderId="31" xfId="43" applyFont="1" applyFill="1" applyBorder="1" applyAlignment="1"/>
    <xf numFmtId="43" fontId="28" fillId="44" borderId="28" xfId="43" applyFont="1" applyFill="1" applyBorder="1" applyAlignment="1"/>
    <xf numFmtId="43" fontId="28" fillId="44" borderId="47" xfId="43" applyFont="1" applyFill="1" applyBorder="1" applyAlignment="1">
      <alignment horizontal="center"/>
    </xf>
    <xf numFmtId="43" fontId="28" fillId="44" borderId="28" xfId="43" applyFont="1" applyFill="1" applyBorder="1" applyAlignment="1">
      <alignment horizontal="center"/>
    </xf>
    <xf numFmtId="43" fontId="28" fillId="44" borderId="31" xfId="43" applyFont="1" applyFill="1" applyBorder="1" applyAlignment="1">
      <alignment horizontal="center"/>
    </xf>
    <xf numFmtId="43" fontId="28" fillId="44" borderId="30" xfId="43" applyFont="1" applyFill="1" applyBorder="1" applyAlignment="1">
      <alignment horizontal="center"/>
    </xf>
    <xf numFmtId="40" fontId="31" fillId="43" borderId="32" xfId="43" applyNumberFormat="1" applyFont="1" applyFill="1" applyBorder="1"/>
    <xf numFmtId="40" fontId="31" fillId="0" borderId="43" xfId="43" applyNumberFormat="1" applyFont="1" applyBorder="1"/>
    <xf numFmtId="40" fontId="31" fillId="43" borderId="18" xfId="43" applyNumberFormat="1" applyFont="1" applyFill="1" applyBorder="1"/>
    <xf numFmtId="40" fontId="31" fillId="0" borderId="42" xfId="43" applyNumberFormat="1" applyFont="1" applyBorder="1"/>
    <xf numFmtId="40" fontId="29" fillId="43" borderId="35" xfId="43" applyNumberFormat="1" applyFont="1" applyFill="1" applyBorder="1"/>
    <xf numFmtId="40" fontId="28" fillId="44" borderId="36" xfId="43" applyNumberFormat="1" applyFont="1" applyFill="1" applyBorder="1"/>
    <xf numFmtId="40" fontId="29" fillId="44" borderId="35" xfId="43" applyNumberFormat="1" applyFont="1" applyFill="1" applyBorder="1"/>
    <xf numFmtId="40" fontId="28" fillId="44" borderId="39" xfId="43" applyNumberFormat="1" applyFont="1" applyFill="1" applyBorder="1"/>
    <xf numFmtId="43" fontId="29" fillId="0" borderId="0" xfId="43" applyFont="1"/>
    <xf numFmtId="40" fontId="28" fillId="43" borderId="36" xfId="43" applyNumberFormat="1" applyFont="1" applyFill="1" applyBorder="1"/>
    <xf numFmtId="43" fontId="28" fillId="44" borderId="48" xfId="43" applyFont="1" applyFill="1" applyBorder="1" applyAlignment="1">
      <alignment horizontal="center"/>
    </xf>
    <xf numFmtId="43" fontId="29" fillId="43" borderId="24" xfId="43" applyFont="1" applyFill="1" applyBorder="1"/>
    <xf numFmtId="43" fontId="30" fillId="43" borderId="24" xfId="43" applyFont="1" applyFill="1" applyBorder="1"/>
    <xf numFmtId="40" fontId="29" fillId="43" borderId="24" xfId="43" applyNumberFormat="1" applyFont="1" applyFill="1" applyBorder="1"/>
    <xf numFmtId="40" fontId="30" fillId="43" borderId="24" xfId="43" applyNumberFormat="1" applyFont="1" applyFill="1" applyBorder="1"/>
    <xf numFmtId="40" fontId="31" fillId="43" borderId="24" xfId="43" applyNumberFormat="1" applyFont="1" applyFill="1" applyBorder="1"/>
    <xf numFmtId="40" fontId="29" fillId="43" borderId="38" xfId="43" applyNumberFormat="1" applyFont="1" applyFill="1" applyBorder="1"/>
    <xf numFmtId="40" fontId="30" fillId="43" borderId="14" xfId="43" applyNumberFormat="1" applyFont="1" applyFill="1" applyBorder="1"/>
    <xf numFmtId="40" fontId="29" fillId="43" borderId="14" xfId="43" applyNumberFormat="1" applyFont="1" applyFill="1" applyBorder="1"/>
    <xf numFmtId="43" fontId="28" fillId="44" borderId="49" xfId="43" applyFont="1" applyFill="1" applyBorder="1"/>
    <xf numFmtId="43" fontId="27" fillId="0" borderId="40" xfId="43" applyFont="1" applyBorder="1"/>
    <xf numFmtId="43" fontId="27" fillId="0" borderId="42" xfId="43" applyFont="1" applyBorder="1"/>
    <xf numFmtId="43" fontId="27" fillId="37" borderId="42" xfId="43" applyFont="1" applyFill="1" applyBorder="1"/>
    <xf numFmtId="43" fontId="27" fillId="0" borderId="44" xfId="43" applyFont="1" applyBorder="1"/>
    <xf numFmtId="0" fontId="27" fillId="0" borderId="50" xfId="0" applyFont="1" applyBorder="1" applyAlignment="1">
      <alignment horizontal="center"/>
    </xf>
    <xf numFmtId="40" fontId="0" fillId="37" borderId="45" xfId="43" applyNumberFormat="1" applyFont="1" applyFill="1" applyBorder="1"/>
    <xf numFmtId="40" fontId="0" fillId="37" borderId="33" xfId="43" applyNumberFormat="1" applyFont="1" applyFill="1" applyBorder="1"/>
    <xf numFmtId="40" fontId="0" fillId="37" borderId="46" xfId="43" applyNumberFormat="1" applyFont="1" applyFill="1" applyBorder="1"/>
    <xf numFmtId="40" fontId="31" fillId="0" borderId="32" xfId="43" applyNumberFormat="1" applyFont="1" applyBorder="1"/>
    <xf numFmtId="40" fontId="31" fillId="0" borderId="25" xfId="43" applyNumberFormat="1" applyFont="1" applyBorder="1"/>
    <xf numFmtId="40" fontId="32" fillId="43" borderId="28" xfId="43" applyNumberFormat="1" applyFont="1" applyFill="1" applyBorder="1" applyAlignment="1"/>
    <xf numFmtId="40" fontId="31" fillId="0" borderId="40" xfId="43" applyNumberFormat="1" applyFont="1" applyBorder="1"/>
    <xf numFmtId="40" fontId="31" fillId="0" borderId="41" xfId="43" applyNumberFormat="1" applyFont="1" applyBorder="1"/>
    <xf numFmtId="40" fontId="31" fillId="43" borderId="25" xfId="43" applyNumberFormat="1" applyFont="1" applyFill="1" applyBorder="1"/>
    <xf numFmtId="40" fontId="31" fillId="43" borderId="29" xfId="43" applyNumberFormat="1" applyFont="1" applyFill="1" applyBorder="1"/>
    <xf numFmtId="40" fontId="31" fillId="43" borderId="35" xfId="43" applyNumberFormat="1" applyFont="1" applyFill="1" applyBorder="1"/>
    <xf numFmtId="40" fontId="31" fillId="0" borderId="34" xfId="43" applyNumberFormat="1" applyFont="1" applyBorder="1"/>
    <xf numFmtId="40" fontId="31" fillId="37" borderId="34" xfId="43" applyNumberFormat="1" applyFont="1" applyFill="1" applyBorder="1"/>
    <xf numFmtId="40" fontId="31" fillId="43" borderId="19" xfId="43" applyNumberFormat="1" applyFont="1" applyFill="1" applyBorder="1"/>
    <xf numFmtId="43" fontId="31" fillId="43" borderId="32" xfId="43" applyFont="1" applyFill="1" applyBorder="1"/>
    <xf numFmtId="40" fontId="31" fillId="0" borderId="25" xfId="43" applyNumberFormat="1" applyFont="1" applyFill="1" applyBorder="1"/>
    <xf numFmtId="40" fontId="31" fillId="0" borderId="34" xfId="43" applyNumberFormat="1" applyFont="1" applyFill="1" applyBorder="1"/>
    <xf numFmtId="40" fontId="31" fillId="0" borderId="44" xfId="43" applyNumberFormat="1" applyFont="1" applyBorder="1"/>
    <xf numFmtId="43" fontId="27" fillId="0" borderId="42" xfId="43" applyFont="1" applyFill="1" applyBorder="1"/>
    <xf numFmtId="43" fontId="33" fillId="0" borderId="40" xfId="43" applyFont="1" applyBorder="1"/>
    <xf numFmtId="43" fontId="34" fillId="43" borderId="24" xfId="43" applyFont="1" applyFill="1" applyBorder="1"/>
    <xf numFmtId="40" fontId="34" fillId="0" borderId="32" xfId="43" applyNumberFormat="1" applyFont="1" applyBorder="1"/>
    <xf numFmtId="40" fontId="34" fillId="43" borderId="32" xfId="43" applyNumberFormat="1" applyFont="1" applyFill="1" applyBorder="1"/>
    <xf numFmtId="40" fontId="33" fillId="43" borderId="28" xfId="43" applyNumberFormat="1" applyFont="1" applyFill="1" applyBorder="1" applyAlignment="1"/>
    <xf numFmtId="40" fontId="34" fillId="0" borderId="40" xfId="43" applyNumberFormat="1" applyFont="1" applyBorder="1"/>
    <xf numFmtId="43" fontId="33" fillId="0" borderId="42" xfId="43" applyFont="1" applyBorder="1"/>
    <xf numFmtId="40" fontId="34" fillId="43" borderId="18" xfId="43" applyNumberFormat="1" applyFont="1" applyFill="1" applyBorder="1"/>
    <xf numFmtId="40" fontId="34" fillId="0" borderId="41" xfId="43" applyNumberFormat="1" applyFont="1" applyBorder="1"/>
    <xf numFmtId="40" fontId="34" fillId="0" borderId="25" xfId="43" applyNumberFormat="1" applyFont="1" applyBorder="1"/>
    <xf numFmtId="40" fontId="34" fillId="0" borderId="42" xfId="43" applyNumberFormat="1" applyFont="1" applyBorder="1"/>
    <xf numFmtId="40" fontId="34" fillId="43" borderId="24" xfId="43" applyNumberFormat="1" applyFont="1" applyFill="1" applyBorder="1"/>
    <xf numFmtId="40" fontId="34" fillId="0" borderId="43" xfId="43" applyNumberFormat="1" applyFont="1" applyBorder="1"/>
    <xf numFmtId="40" fontId="34" fillId="43" borderId="38" xfId="43" applyNumberFormat="1" applyFont="1" applyFill="1" applyBorder="1"/>
    <xf numFmtId="40" fontId="34" fillId="43" borderId="25" xfId="43" applyNumberFormat="1" applyFont="1" applyFill="1" applyBorder="1"/>
    <xf numFmtId="40" fontId="34" fillId="43" borderId="29" xfId="43" applyNumberFormat="1" applyFont="1" applyFill="1" applyBorder="1"/>
    <xf numFmtId="43" fontId="33" fillId="37" borderId="42" xfId="43" applyFont="1" applyFill="1" applyBorder="1"/>
    <xf numFmtId="40" fontId="34" fillId="43" borderId="14" xfId="43" applyNumberFormat="1" applyFont="1" applyFill="1" applyBorder="1"/>
    <xf numFmtId="40" fontId="34" fillId="43" borderId="35" xfId="43" applyNumberFormat="1" applyFont="1" applyFill="1" applyBorder="1"/>
    <xf numFmtId="0" fontId="22" fillId="0" borderId="0" xfId="0" applyFont="1" applyFill="1" applyBorder="1"/>
    <xf numFmtId="43" fontId="35" fillId="0" borderId="0" xfId="46" applyNumberFormat="1" applyAlignment="1" applyProtection="1"/>
    <xf numFmtId="40" fontId="35" fillId="0" borderId="25" xfId="46" applyNumberFormat="1" applyBorder="1" applyAlignment="1" applyProtection="1"/>
    <xf numFmtId="43" fontId="22" fillId="0" borderId="19" xfId="43" applyNumberFormat="1" applyFont="1" applyFill="1" applyBorder="1"/>
    <xf numFmtId="43" fontId="0" fillId="0" borderId="22" xfId="43" applyNumberFormat="1" applyFont="1" applyFill="1" applyBorder="1"/>
    <xf numFmtId="43" fontId="0" fillId="0" borderId="19" xfId="43" applyNumberFormat="1" applyFont="1" applyFill="1" applyBorder="1"/>
    <xf numFmtId="43" fontId="14" fillId="0" borderId="19" xfId="43" applyNumberFormat="1" applyFont="1" applyBorder="1"/>
    <xf numFmtId="43" fontId="0" fillId="37" borderId="0" xfId="43" applyNumberFormat="1" applyFont="1" applyFill="1" applyBorder="1"/>
    <xf numFmtId="0" fontId="36" fillId="0" borderId="50" xfId="0" applyFont="1" applyBorder="1" applyAlignment="1">
      <alignment horizontal="center"/>
    </xf>
    <xf numFmtId="40" fontId="37" fillId="43" borderId="35" xfId="43" applyNumberFormat="1" applyFont="1" applyFill="1" applyBorder="1"/>
    <xf numFmtId="43" fontId="37" fillId="0" borderId="0" xfId="43" applyFont="1"/>
    <xf numFmtId="0" fontId="37" fillId="0" borderId="0" xfId="0" applyFont="1"/>
    <xf numFmtId="43" fontId="0" fillId="37" borderId="25" xfId="43" applyFont="1" applyFill="1" applyBorder="1"/>
    <xf numFmtId="40" fontId="0" fillId="37" borderId="25" xfId="43" applyNumberFormat="1" applyFont="1" applyFill="1" applyBorder="1"/>
    <xf numFmtId="0" fontId="16" fillId="47" borderId="23" xfId="0" applyFont="1" applyFill="1" applyBorder="1" applyAlignment="1">
      <alignment horizontal="center"/>
    </xf>
    <xf numFmtId="43" fontId="16" fillId="35" borderId="23" xfId="0" applyNumberFormat="1" applyFont="1" applyFill="1" applyBorder="1"/>
    <xf numFmtId="43" fontId="16" fillId="48" borderId="23" xfId="0" applyNumberFormat="1" applyFont="1" applyFill="1" applyBorder="1"/>
    <xf numFmtId="43" fontId="0" fillId="48" borderId="23" xfId="0" applyNumberFormat="1" applyFill="1" applyBorder="1"/>
    <xf numFmtId="0" fontId="26" fillId="37" borderId="0" xfId="0" applyFont="1" applyFill="1" applyBorder="1"/>
    <xf numFmtId="0" fontId="0" fillId="0" borderId="0" xfId="0" applyFont="1"/>
    <xf numFmtId="43" fontId="0" fillId="0" borderId="0" xfId="0" applyNumberFormat="1" applyFont="1"/>
    <xf numFmtId="43" fontId="0" fillId="38" borderId="0" xfId="43" applyFont="1" applyFill="1"/>
    <xf numFmtId="43" fontId="16" fillId="37" borderId="23" xfId="43" applyFont="1" applyFill="1" applyBorder="1"/>
    <xf numFmtId="0" fontId="14" fillId="37" borderId="13" xfId="0" applyFont="1" applyFill="1" applyBorder="1"/>
    <xf numFmtId="0" fontId="21" fillId="37" borderId="13" xfId="0" applyFont="1" applyFill="1" applyBorder="1" applyAlignment="1">
      <alignment horizontal="center"/>
    </xf>
    <xf numFmtId="43" fontId="21" fillId="37" borderId="13" xfId="43" applyFont="1" applyFill="1" applyBorder="1" applyAlignment="1">
      <alignment horizontal="center"/>
    </xf>
    <xf numFmtId="10" fontId="21" fillId="37" borderId="15" xfId="44" applyNumberFormat="1" applyFont="1" applyFill="1" applyBorder="1" applyAlignment="1">
      <alignment horizontal="center"/>
    </xf>
    <xf numFmtId="43" fontId="21" fillId="37" borderId="20" xfId="43" applyFont="1" applyFill="1" applyBorder="1" applyAlignment="1">
      <alignment horizontal="center"/>
    </xf>
    <xf numFmtId="0" fontId="13" fillId="44" borderId="0" xfId="0" applyFont="1" applyFill="1"/>
    <xf numFmtId="0" fontId="17" fillId="44" borderId="0" xfId="0" applyFont="1" applyFill="1"/>
    <xf numFmtId="0" fontId="20" fillId="49" borderId="10" xfId="0" applyFont="1" applyFill="1" applyBorder="1" applyAlignment="1">
      <alignment horizontal="center"/>
    </xf>
    <xf numFmtId="43" fontId="0" fillId="49" borderId="21" xfId="43" applyNumberFormat="1" applyFont="1" applyFill="1" applyBorder="1"/>
    <xf numFmtId="10" fontId="14" fillId="49" borderId="16" xfId="44" applyNumberFormat="1" applyFont="1" applyFill="1" applyBorder="1"/>
    <xf numFmtId="43" fontId="0" fillId="49" borderId="10" xfId="43" applyFont="1" applyFill="1" applyBorder="1"/>
    <xf numFmtId="165" fontId="0" fillId="49" borderId="10" xfId="43" applyNumberFormat="1" applyFont="1" applyFill="1" applyBorder="1"/>
    <xf numFmtId="0" fontId="0" fillId="49" borderId="10" xfId="0" applyFill="1" applyBorder="1"/>
    <xf numFmtId="0" fontId="26" fillId="49" borderId="10" xfId="0" applyFont="1" applyFill="1" applyBorder="1"/>
    <xf numFmtId="43" fontId="22" fillId="49" borderId="21" xfId="43" applyNumberFormat="1" applyFont="1" applyFill="1" applyBorder="1"/>
    <xf numFmtId="165" fontId="22" fillId="49" borderId="21" xfId="43" applyNumberFormat="1" applyFont="1" applyFill="1" applyBorder="1"/>
    <xf numFmtId="10" fontId="0" fillId="49" borderId="16" xfId="44" applyNumberFormat="1" applyFont="1" applyFill="1" applyBorder="1"/>
    <xf numFmtId="43" fontId="0" fillId="49" borderId="10" xfId="0" applyNumberFormat="1" applyFill="1" applyBorder="1"/>
    <xf numFmtId="0" fontId="21" fillId="49" borderId="10" xfId="0" applyFont="1" applyFill="1" applyBorder="1"/>
    <xf numFmtId="43" fontId="0" fillId="49" borderId="21" xfId="43" applyFont="1" applyFill="1" applyBorder="1"/>
    <xf numFmtId="0" fontId="21" fillId="50" borderId="10" xfId="0" applyFont="1" applyFill="1" applyBorder="1"/>
    <xf numFmtId="43" fontId="0" fillId="50" borderId="21" xfId="43" applyNumberFormat="1" applyFont="1" applyFill="1" applyBorder="1"/>
    <xf numFmtId="10" fontId="14" fillId="50" borderId="16" xfId="44" applyNumberFormat="1" applyFont="1" applyFill="1" applyBorder="1"/>
    <xf numFmtId="43" fontId="0" fillId="50" borderId="10" xfId="43" applyFont="1" applyFill="1" applyBorder="1"/>
    <xf numFmtId="165" fontId="0" fillId="50" borderId="10" xfId="43" applyNumberFormat="1" applyFont="1" applyFill="1" applyBorder="1"/>
    <xf numFmtId="0" fontId="20" fillId="50" borderId="10" xfId="0" applyFont="1" applyFill="1" applyBorder="1" applyAlignment="1">
      <alignment horizontal="left"/>
    </xf>
    <xf numFmtId="0" fontId="20" fillId="50" borderId="10" xfId="42" applyFont="1" applyFill="1" applyBorder="1" applyAlignment="1">
      <alignment horizontal="left"/>
    </xf>
    <xf numFmtId="166" fontId="14" fillId="50" borderId="16" xfId="44" applyNumberFormat="1" applyFont="1" applyFill="1" applyBorder="1"/>
    <xf numFmtId="43" fontId="0" fillId="50" borderId="21" xfId="43" applyFont="1" applyFill="1" applyBorder="1"/>
    <xf numFmtId="0" fontId="20" fillId="49" borderId="10" xfId="42" applyFont="1" applyFill="1" applyBorder="1" applyAlignment="1">
      <alignment horizontal="left"/>
    </xf>
    <xf numFmtId="43" fontId="0" fillId="49" borderId="10" xfId="43" applyNumberFormat="1" applyFont="1" applyFill="1" applyBorder="1"/>
    <xf numFmtId="0" fontId="0" fillId="50" borderId="10" xfId="0" applyFill="1" applyBorder="1"/>
    <xf numFmtId="43" fontId="22" fillId="50" borderId="21" xfId="43" applyNumberFormat="1" applyFont="1" applyFill="1" applyBorder="1"/>
    <xf numFmtId="165" fontId="22" fillId="50" borderId="10" xfId="43" applyNumberFormat="1" applyFont="1" applyFill="1" applyBorder="1"/>
    <xf numFmtId="165" fontId="20" fillId="50" borderId="10" xfId="0" applyNumberFormat="1" applyFont="1" applyFill="1" applyBorder="1"/>
    <xf numFmtId="43" fontId="14" fillId="49" borderId="21" xfId="43" applyNumberFormat="1" applyFont="1" applyFill="1" applyBorder="1"/>
    <xf numFmtId="165" fontId="14" fillId="49" borderId="10" xfId="43" applyNumberFormat="1" applyFont="1" applyFill="1" applyBorder="1"/>
    <xf numFmtId="0" fontId="21" fillId="37" borderId="12" xfId="0" applyFont="1" applyFill="1" applyBorder="1"/>
    <xf numFmtId="43" fontId="0" fillId="37" borderId="22" xfId="43" applyNumberFormat="1" applyFont="1" applyFill="1" applyBorder="1"/>
    <xf numFmtId="10" fontId="14" fillId="37" borderId="17" xfId="44" applyNumberFormat="1" applyFont="1" applyFill="1" applyBorder="1"/>
    <xf numFmtId="43" fontId="0" fillId="37" borderId="12" xfId="43" applyFont="1" applyFill="1" applyBorder="1"/>
    <xf numFmtId="165" fontId="0" fillId="37" borderId="12" xfId="43" applyNumberFormat="1" applyFont="1" applyFill="1" applyBorder="1"/>
    <xf numFmtId="0" fontId="0" fillId="51" borderId="0" xfId="0" applyFill="1"/>
    <xf numFmtId="10" fontId="0" fillId="51" borderId="14" xfId="44" applyNumberFormat="1" applyFont="1" applyFill="1" applyBorder="1"/>
    <xf numFmtId="43" fontId="1" fillId="51" borderId="0" xfId="43" applyFont="1" applyFill="1"/>
    <xf numFmtId="0" fontId="0" fillId="51" borderId="0" xfId="0" applyFont="1" applyFill="1"/>
    <xf numFmtId="43" fontId="22" fillId="51" borderId="0" xfId="43" applyFont="1" applyFill="1"/>
    <xf numFmtId="10" fontId="14" fillId="51" borderId="14" xfId="44" applyNumberFormat="1" applyFont="1" applyFill="1" applyBorder="1"/>
    <xf numFmtId="10" fontId="14" fillId="50" borderId="14" xfId="44" applyNumberFormat="1" applyFont="1" applyFill="1" applyBorder="1"/>
    <xf numFmtId="43" fontId="0" fillId="51" borderId="12" xfId="43" applyFont="1" applyFill="1" applyBorder="1"/>
    <xf numFmtId="10" fontId="14" fillId="51" borderId="17" xfId="44" applyNumberFormat="1" applyFont="1" applyFill="1" applyBorder="1"/>
    <xf numFmtId="165" fontId="22" fillId="51" borderId="0" xfId="43" applyNumberFormat="1" applyFont="1" applyFill="1"/>
    <xf numFmtId="165" fontId="0" fillId="51" borderId="0" xfId="43" applyNumberFormat="1" applyFont="1" applyFill="1" applyBorder="1"/>
    <xf numFmtId="43" fontId="0" fillId="51" borderId="19" xfId="43" applyFont="1" applyFill="1" applyBorder="1"/>
    <xf numFmtId="43" fontId="0" fillId="50" borderId="0" xfId="43" applyNumberFormat="1" applyFont="1" applyFill="1" applyBorder="1"/>
    <xf numFmtId="0" fontId="20" fillId="50" borderId="0" xfId="42" applyFont="1" applyFill="1" applyBorder="1" applyAlignment="1">
      <alignment horizontal="left"/>
    </xf>
    <xf numFmtId="43" fontId="0" fillId="50" borderId="19" xfId="43" applyFont="1" applyFill="1" applyBorder="1"/>
    <xf numFmtId="0" fontId="20" fillId="37" borderId="23" xfId="42" applyFont="1" applyFill="1" applyBorder="1" applyAlignment="1">
      <alignment horizontal="left"/>
    </xf>
    <xf numFmtId="43" fontId="0" fillId="37" borderId="29" xfId="43" applyNumberFormat="1" applyFont="1" applyFill="1" applyBorder="1"/>
    <xf numFmtId="10" fontId="14" fillId="37" borderId="38" xfId="44" applyNumberFormat="1" applyFont="1" applyFill="1" applyBorder="1"/>
    <xf numFmtId="165" fontId="0" fillId="37" borderId="23" xfId="43" applyNumberFormat="1" applyFont="1" applyFill="1" applyBorder="1"/>
    <xf numFmtId="43" fontId="1" fillId="35" borderId="0" xfId="43" applyFont="1" applyFill="1" applyBorder="1"/>
    <xf numFmtId="10" fontId="14" fillId="35" borderId="0" xfId="44" applyNumberFormat="1" applyFont="1" applyFill="1" applyBorder="1"/>
    <xf numFmtId="10" fontId="1" fillId="0" borderId="0" xfId="44" applyNumberFormat="1" applyFont="1" applyFill="1" applyBorder="1"/>
    <xf numFmtId="0" fontId="0" fillId="0" borderId="0" xfId="0" applyFont="1" applyBorder="1"/>
    <xf numFmtId="4" fontId="0" fillId="0" borderId="0" xfId="0" applyNumberFormat="1"/>
    <xf numFmtId="4" fontId="0" fillId="0" borderId="25" xfId="0" applyNumberFormat="1" applyBorder="1"/>
    <xf numFmtId="43" fontId="16" fillId="0" borderId="25" xfId="0" applyNumberFormat="1" applyFont="1" applyBorder="1"/>
    <xf numFmtId="43" fontId="0" fillId="0" borderId="25" xfId="0" applyNumberFormat="1" applyBorder="1"/>
    <xf numFmtId="43" fontId="16" fillId="0" borderId="25" xfId="43" applyFont="1" applyBorder="1"/>
    <xf numFmtId="0" fontId="0" fillId="37" borderId="25" xfId="0" applyFill="1" applyBorder="1"/>
    <xf numFmtId="0" fontId="16" fillId="37" borderId="25" xfId="0" applyFont="1" applyFill="1" applyBorder="1"/>
    <xf numFmtId="0" fontId="16" fillId="37" borderId="25" xfId="0" applyFont="1" applyFill="1" applyBorder="1" applyAlignment="1">
      <alignment horizontal="center"/>
    </xf>
    <xf numFmtId="43" fontId="16" fillId="37" borderId="25" xfId="43" applyFont="1" applyFill="1" applyBorder="1" applyAlignment="1">
      <alignment horizontal="center"/>
    </xf>
    <xf numFmtId="4" fontId="0" fillId="37" borderId="25" xfId="0" applyNumberFormat="1" applyFill="1" applyBorder="1"/>
    <xf numFmtId="43" fontId="16" fillId="37" borderId="25" xfId="43" applyFont="1" applyFill="1" applyBorder="1"/>
    <xf numFmtId="43" fontId="16" fillId="37" borderId="25" xfId="0" applyNumberFormat="1" applyFont="1" applyFill="1" applyBorder="1"/>
    <xf numFmtId="43" fontId="0" fillId="37" borderId="25" xfId="0" applyNumberFormat="1" applyFill="1" applyBorder="1"/>
    <xf numFmtId="166" fontId="14" fillId="34" borderId="16" xfId="44" applyNumberFormat="1" applyFont="1" applyFill="1" applyBorder="1"/>
    <xf numFmtId="0" fontId="0" fillId="0" borderId="57" xfId="0" applyBorder="1"/>
    <xf numFmtId="0" fontId="0" fillId="0" borderId="54" xfId="0" applyBorder="1"/>
    <xf numFmtId="43" fontId="0" fillId="0" borderId="55" xfId="43" applyFont="1" applyBorder="1"/>
    <xf numFmtId="43" fontId="0" fillId="0" borderId="56" xfId="43" applyFont="1" applyBorder="1"/>
    <xf numFmtId="43" fontId="0" fillId="0" borderId="36" xfId="43" applyFont="1" applyBorder="1"/>
    <xf numFmtId="43" fontId="0" fillId="0" borderId="58" xfId="43" applyFont="1" applyBorder="1"/>
    <xf numFmtId="0" fontId="0" fillId="0" borderId="61" xfId="0" applyBorder="1"/>
    <xf numFmtId="43" fontId="0" fillId="0" borderId="31" xfId="0" applyNumberFormat="1" applyBorder="1"/>
    <xf numFmtId="43" fontId="0" fillId="0" borderId="62" xfId="0" applyNumberFormat="1" applyBorder="1"/>
    <xf numFmtId="43" fontId="0" fillId="0" borderId="31" xfId="43" applyFont="1" applyBorder="1"/>
    <xf numFmtId="43" fontId="0" fillId="0" borderId="62" xfId="43" applyFont="1" applyBorder="1"/>
    <xf numFmtId="0" fontId="0" fillId="54" borderId="63" xfId="0" applyFill="1" applyBorder="1"/>
    <xf numFmtId="0" fontId="0" fillId="54" borderId="35" xfId="0" applyFill="1" applyBorder="1"/>
    <xf numFmtId="0" fontId="0" fillId="54" borderId="64" xfId="0" applyFill="1" applyBorder="1"/>
    <xf numFmtId="38" fontId="25" fillId="53" borderId="61" xfId="0" applyNumberFormat="1" applyFont="1" applyFill="1" applyBorder="1"/>
    <xf numFmtId="38" fontId="25" fillId="54" borderId="59" xfId="0" applyNumberFormat="1" applyFont="1" applyFill="1" applyBorder="1"/>
    <xf numFmtId="38" fontId="25" fillId="53" borderId="57" xfId="0" applyNumberFormat="1" applyFont="1" applyFill="1" applyBorder="1"/>
    <xf numFmtId="40" fontId="25" fillId="53" borderId="31" xfId="0" applyNumberFormat="1" applyFont="1" applyFill="1" applyBorder="1"/>
    <xf numFmtId="40" fontId="25" fillId="53" borderId="62" xfId="0" applyNumberFormat="1" applyFont="1" applyFill="1" applyBorder="1"/>
    <xf numFmtId="40" fontId="25" fillId="54" borderId="32" xfId="0" applyNumberFormat="1" applyFont="1" applyFill="1" applyBorder="1"/>
    <xf numFmtId="40" fontId="25" fillId="54" borderId="60" xfId="0" applyNumberFormat="1" applyFont="1" applyFill="1" applyBorder="1"/>
    <xf numFmtId="40" fontId="25" fillId="53" borderId="36" xfId="0" applyNumberFormat="1" applyFont="1" applyFill="1" applyBorder="1"/>
    <xf numFmtId="40" fontId="25" fillId="53" borderId="58" xfId="0" applyNumberFormat="1" applyFont="1" applyFill="1" applyBorder="1"/>
    <xf numFmtId="0" fontId="16" fillId="53" borderId="31" xfId="0" applyFont="1" applyFill="1" applyBorder="1" applyAlignment="1">
      <alignment horizontal="center"/>
    </xf>
    <xf numFmtId="0" fontId="16" fillId="53" borderId="62" xfId="0" applyFont="1" applyFill="1" applyBorder="1" applyAlignment="1">
      <alignment horizontal="center"/>
    </xf>
    <xf numFmtId="0" fontId="16" fillId="53" borderId="61" xfId="0" applyFont="1" applyFill="1" applyBorder="1" applyAlignment="1">
      <alignment horizontal="center"/>
    </xf>
    <xf numFmtId="0" fontId="13" fillId="34" borderId="0" xfId="0" applyFont="1" applyFill="1"/>
    <xf numFmtId="10" fontId="14" fillId="37" borderId="23" xfId="44" applyNumberFormat="1" applyFont="1" applyFill="1" applyBorder="1"/>
    <xf numFmtId="10" fontId="0" fillId="37" borderId="23" xfId="44" applyNumberFormat="1" applyFont="1" applyFill="1" applyBorder="1"/>
    <xf numFmtId="43" fontId="39" fillId="0" borderId="40" xfId="43" applyFont="1" applyBorder="1"/>
    <xf numFmtId="43" fontId="40" fillId="0" borderId="42" xfId="43" applyFont="1" applyBorder="1"/>
    <xf numFmtId="43" fontId="41" fillId="0" borderId="42" xfId="43" applyFont="1" applyBorder="1"/>
    <xf numFmtId="43" fontId="42" fillId="0" borderId="42" xfId="43" applyFont="1" applyBorder="1"/>
    <xf numFmtId="43" fontId="41" fillId="37" borderId="42" xfId="43" applyFont="1" applyFill="1" applyBorder="1"/>
    <xf numFmtId="43" fontId="40" fillId="37" borderId="42" xfId="43" applyFont="1" applyFill="1" applyBorder="1"/>
    <xf numFmtId="43" fontId="39" fillId="37" borderId="42" xfId="43" applyFont="1" applyFill="1" applyBorder="1"/>
    <xf numFmtId="165" fontId="29" fillId="0" borderId="0" xfId="43" applyNumberFormat="1" applyFont="1"/>
    <xf numFmtId="165" fontId="28" fillId="43" borderId="36" xfId="43" applyNumberFormat="1" applyFont="1" applyFill="1" applyBorder="1"/>
    <xf numFmtId="165" fontId="29" fillId="43" borderId="35" xfId="43" applyNumberFormat="1" applyFont="1" applyFill="1" applyBorder="1"/>
    <xf numFmtId="38" fontId="39" fillId="0" borderId="40" xfId="43" applyNumberFormat="1" applyFont="1" applyBorder="1"/>
    <xf numFmtId="38" fontId="29" fillId="43" borderId="24" xfId="43" applyNumberFormat="1" applyFont="1" applyFill="1" applyBorder="1"/>
    <xf numFmtId="38" fontId="31" fillId="0" borderId="32" xfId="43" applyNumberFormat="1" applyFont="1" applyBorder="1"/>
    <xf numFmtId="38" fontId="31" fillId="43" borderId="32" xfId="43" applyNumberFormat="1" applyFont="1" applyFill="1" applyBorder="1"/>
    <xf numFmtId="38" fontId="32" fillId="43" borderId="28" xfId="43" applyNumberFormat="1" applyFont="1" applyFill="1" applyBorder="1" applyAlignment="1"/>
    <xf numFmtId="38" fontId="31" fillId="0" borderId="40" xfId="43" applyNumberFormat="1" applyFont="1" applyBorder="1"/>
    <xf numFmtId="38" fontId="40" fillId="0" borderId="42" xfId="43" applyNumberFormat="1" applyFont="1" applyBorder="1"/>
    <xf numFmtId="38" fontId="31" fillId="43" borderId="18" xfId="43" applyNumberFormat="1" applyFont="1" applyFill="1" applyBorder="1"/>
    <xf numFmtId="38" fontId="31" fillId="0" borderId="41" xfId="43" applyNumberFormat="1" applyFont="1" applyBorder="1"/>
    <xf numFmtId="38" fontId="41" fillId="0" borderId="42" xfId="43" applyNumberFormat="1" applyFont="1" applyBorder="1"/>
    <xf numFmtId="38" fontId="31" fillId="0" borderId="42" xfId="43" applyNumberFormat="1" applyFont="1" applyBorder="1"/>
    <xf numFmtId="38" fontId="30" fillId="43" borderId="24" xfId="43" applyNumberFormat="1" applyFont="1" applyFill="1" applyBorder="1"/>
    <xf numFmtId="38" fontId="31" fillId="0" borderId="43" xfId="43" applyNumberFormat="1" applyFont="1" applyBorder="1"/>
    <xf numFmtId="38" fontId="31" fillId="43" borderId="24" xfId="43" applyNumberFormat="1" applyFont="1" applyFill="1" applyBorder="1"/>
    <xf numFmtId="38" fontId="42" fillId="0" borderId="42" xfId="43" applyNumberFormat="1" applyFont="1" applyBorder="1"/>
    <xf numFmtId="38" fontId="29" fillId="43" borderId="38" xfId="43" applyNumberFormat="1" applyFont="1" applyFill="1" applyBorder="1"/>
    <xf numFmtId="38" fontId="31" fillId="43" borderId="25" xfId="43" applyNumberFormat="1" applyFont="1" applyFill="1" applyBorder="1"/>
    <xf numFmtId="38" fontId="31" fillId="43" borderId="29" xfId="43" applyNumberFormat="1" applyFont="1" applyFill="1" applyBorder="1"/>
    <xf numFmtId="38" fontId="41" fillId="37" borderId="42" xfId="43" applyNumberFormat="1" applyFont="1" applyFill="1" applyBorder="1"/>
    <xf numFmtId="38" fontId="30" fillId="43" borderId="14" xfId="43" applyNumberFormat="1" applyFont="1" applyFill="1" applyBorder="1"/>
    <xf numFmtId="38" fontId="31" fillId="43" borderId="35" xfId="43" applyNumberFormat="1" applyFont="1" applyFill="1" applyBorder="1"/>
    <xf numFmtId="38" fontId="40" fillId="37" borderId="42" xfId="43" applyNumberFormat="1" applyFont="1" applyFill="1" applyBorder="1"/>
    <xf numFmtId="38" fontId="29" fillId="43" borderId="14" xfId="43" applyNumberFormat="1" applyFont="1" applyFill="1" applyBorder="1"/>
    <xf numFmtId="38" fontId="31" fillId="43" borderId="19" xfId="43" applyNumberFormat="1" applyFont="1" applyFill="1" applyBorder="1"/>
    <xf numFmtId="38" fontId="39" fillId="37" borderId="42" xfId="43" applyNumberFormat="1" applyFont="1" applyFill="1" applyBorder="1"/>
    <xf numFmtId="38" fontId="31" fillId="0" borderId="34" xfId="43" applyNumberFormat="1" applyFont="1" applyBorder="1"/>
    <xf numFmtId="38" fontId="31" fillId="0" borderId="25" xfId="43" applyNumberFormat="1" applyFont="1" applyBorder="1"/>
    <xf numFmtId="38" fontId="31" fillId="0" borderId="25" xfId="43" applyNumberFormat="1" applyFont="1" applyFill="1" applyBorder="1"/>
    <xf numFmtId="38" fontId="31" fillId="0" borderId="34" xfId="43" applyNumberFormat="1" applyFont="1" applyFill="1" applyBorder="1"/>
    <xf numFmtId="38" fontId="31" fillId="0" borderId="44" xfId="43" applyNumberFormat="1" applyFont="1" applyBorder="1"/>
    <xf numFmtId="38" fontId="28" fillId="44" borderId="49" xfId="43" applyNumberFormat="1" applyFont="1" applyFill="1" applyBorder="1"/>
    <xf numFmtId="38" fontId="28" fillId="44" borderId="36" xfId="43" applyNumberFormat="1" applyFont="1" applyFill="1" applyBorder="1"/>
    <xf numFmtId="38" fontId="29" fillId="44" borderId="35" xfId="43" applyNumberFormat="1" applyFont="1" applyFill="1" applyBorder="1"/>
    <xf numFmtId="38" fontId="28" fillId="44" borderId="39" xfId="43" applyNumberFormat="1" applyFont="1" applyFill="1" applyBorder="1"/>
    <xf numFmtId="38" fontId="0" fillId="0" borderId="0" xfId="43" applyNumberFormat="1" applyFont="1"/>
    <xf numFmtId="38" fontId="31" fillId="37" borderId="34" xfId="43" applyNumberFormat="1" applyFont="1" applyFill="1" applyBorder="1"/>
    <xf numFmtId="38" fontId="37" fillId="0" borderId="0" xfId="43" applyNumberFormat="1" applyFont="1"/>
    <xf numFmtId="38" fontId="37" fillId="43" borderId="35" xfId="43" applyNumberFormat="1" applyFont="1" applyFill="1" applyBorder="1"/>
    <xf numFmtId="38" fontId="38" fillId="43" borderId="36" xfId="43" applyNumberFormat="1" applyFont="1" applyFill="1" applyBorder="1"/>
    <xf numFmtId="38" fontId="31" fillId="37" borderId="25" xfId="43" applyNumberFormat="1" applyFont="1" applyFill="1" applyBorder="1"/>
    <xf numFmtId="38" fontId="29" fillId="0" borderId="0" xfId="43" applyNumberFormat="1" applyFont="1"/>
    <xf numFmtId="38" fontId="29" fillId="43" borderId="35" xfId="43" applyNumberFormat="1" applyFont="1" applyFill="1" applyBorder="1"/>
    <xf numFmtId="38" fontId="28" fillId="43" borderId="36" xfId="43" applyNumberFormat="1" applyFont="1" applyFill="1" applyBorder="1"/>
    <xf numFmtId="43" fontId="41" fillId="0" borderId="42" xfId="43" applyFont="1" applyBorder="1" applyAlignment="1">
      <alignment horizontal="left"/>
    </xf>
    <xf numFmtId="165" fontId="28" fillId="44" borderId="49" xfId="43" applyNumberFormat="1" applyFont="1" applyFill="1" applyBorder="1"/>
    <xf numFmtId="165" fontId="28" fillId="44" borderId="36" xfId="43" applyNumberFormat="1" applyFont="1" applyFill="1" applyBorder="1"/>
    <xf numFmtId="165" fontId="29" fillId="44" borderId="35" xfId="43" applyNumberFormat="1" applyFont="1" applyFill="1" applyBorder="1"/>
    <xf numFmtId="165" fontId="0" fillId="0" borderId="0" xfId="43" applyNumberFormat="1" applyFont="1"/>
    <xf numFmtId="10" fontId="14" fillId="0" borderId="0" xfId="44" applyNumberFormat="1" applyFont="1" applyFill="1" applyBorder="1"/>
    <xf numFmtId="0" fontId="16" fillId="0" borderId="0" xfId="0" applyFont="1" applyFill="1" applyBorder="1"/>
    <xf numFmtId="165" fontId="30" fillId="44" borderId="35" xfId="43" applyNumberFormat="1" applyFont="1" applyFill="1" applyBorder="1"/>
    <xf numFmtId="43" fontId="0" fillId="0" borderId="0" xfId="0" applyNumberFormat="1" applyBorder="1"/>
    <xf numFmtId="165" fontId="0" fillId="37" borderId="0" xfId="43" applyNumberFormat="1" applyFont="1" applyFill="1" applyBorder="1"/>
    <xf numFmtId="165" fontId="16" fillId="37" borderId="0" xfId="43" applyNumberFormat="1" applyFont="1" applyFill="1" applyBorder="1"/>
    <xf numFmtId="165" fontId="14" fillId="37" borderId="0" xfId="43" applyNumberFormat="1" applyFont="1" applyFill="1" applyBorder="1"/>
    <xf numFmtId="165" fontId="0" fillId="0" borderId="0" xfId="43" applyNumberFormat="1" applyFont="1" applyBorder="1"/>
    <xf numFmtId="165" fontId="0" fillId="0" borderId="0" xfId="43" applyNumberFormat="1" applyFont="1" applyFill="1" applyBorder="1"/>
    <xf numFmtId="166" fontId="14" fillId="41" borderId="16" xfId="44" applyNumberFormat="1" applyFont="1" applyFill="1" applyBorder="1"/>
    <xf numFmtId="167" fontId="14" fillId="0" borderId="14" xfId="44" applyNumberFormat="1" applyFont="1" applyFill="1" applyBorder="1"/>
    <xf numFmtId="0" fontId="19" fillId="0" borderId="14" xfId="42" applyFont="1" applyFill="1" applyBorder="1" applyAlignment="1">
      <alignment horizontal="left"/>
    </xf>
    <xf numFmtId="43" fontId="27" fillId="0" borderId="44" xfId="43" applyFont="1" applyFill="1" applyBorder="1"/>
    <xf numFmtId="43" fontId="27" fillId="0" borderId="51" xfId="43" applyFont="1" applyFill="1" applyBorder="1"/>
    <xf numFmtId="43" fontId="13" fillId="44" borderId="25" xfId="43" applyFont="1" applyFill="1" applyBorder="1"/>
    <xf numFmtId="43" fontId="13" fillId="44" borderId="0" xfId="43" applyFont="1" applyFill="1" applyAlignment="1">
      <alignment horizontal="center"/>
    </xf>
    <xf numFmtId="166" fontId="14" fillId="35" borderId="16" xfId="44" applyNumberFormat="1" applyFont="1" applyFill="1" applyBorder="1"/>
    <xf numFmtId="1" fontId="0" fillId="0" borderId="0" xfId="0" applyNumberFormat="1"/>
    <xf numFmtId="165" fontId="22" fillId="34" borderId="21" xfId="43" applyNumberFormat="1" applyFont="1" applyFill="1" applyBorder="1"/>
    <xf numFmtId="10" fontId="14" fillId="0" borderId="47" xfId="44" applyNumberFormat="1" applyFont="1" applyBorder="1"/>
    <xf numFmtId="10" fontId="0" fillId="0" borderId="47" xfId="44" applyNumberFormat="1" applyFont="1" applyBorder="1"/>
    <xf numFmtId="10" fontId="0" fillId="0" borderId="47" xfId="44" applyNumberFormat="1" applyFont="1" applyFill="1" applyBorder="1"/>
    <xf numFmtId="10" fontId="0" fillId="0" borderId="66" xfId="44" applyNumberFormat="1" applyFont="1" applyFill="1" applyBorder="1"/>
    <xf numFmtId="10" fontId="14" fillId="0" borderId="52" xfId="44" applyNumberFormat="1" applyFont="1" applyBorder="1"/>
    <xf numFmtId="10" fontId="0" fillId="0" borderId="52" xfId="44" applyNumberFormat="1" applyFont="1" applyBorder="1"/>
    <xf numFmtId="10" fontId="0" fillId="0" borderId="52" xfId="44" applyNumberFormat="1" applyFont="1" applyFill="1" applyBorder="1"/>
    <xf numFmtId="10" fontId="0" fillId="0" borderId="53" xfId="44" applyNumberFormat="1" applyFont="1" applyFill="1" applyBorder="1"/>
    <xf numFmtId="165" fontId="0" fillId="0" borderId="47" xfId="43" applyNumberFormat="1" applyFont="1" applyBorder="1"/>
    <xf numFmtId="165" fontId="0" fillId="0" borderId="52" xfId="43" applyNumberFormat="1" applyFont="1" applyBorder="1"/>
    <xf numFmtId="165" fontId="0" fillId="0" borderId="47" xfId="43" applyNumberFormat="1" applyFont="1" applyFill="1" applyBorder="1"/>
    <xf numFmtId="0" fontId="44" fillId="0" borderId="65" xfId="0" applyFont="1" applyBorder="1"/>
    <xf numFmtId="0" fontId="44" fillId="0" borderId="51" xfId="0" applyFont="1" applyBorder="1"/>
    <xf numFmtId="43" fontId="27" fillId="0" borderId="43" xfId="43" applyFont="1" applyFill="1" applyBorder="1"/>
    <xf numFmtId="43" fontId="28" fillId="44" borderId="36" xfId="43" applyNumberFormat="1" applyFont="1" applyFill="1" applyBorder="1"/>
    <xf numFmtId="165" fontId="0" fillId="0" borderId="0" xfId="0" applyNumberFormat="1"/>
    <xf numFmtId="10" fontId="17" fillId="0" borderId="14" xfId="44" applyNumberFormat="1" applyFont="1" applyFill="1" applyBorder="1"/>
    <xf numFmtId="165" fontId="17" fillId="39" borderId="0" xfId="43" applyNumberFormat="1" applyFont="1" applyFill="1" applyBorder="1"/>
    <xf numFmtId="165" fontId="17" fillId="38" borderId="0" xfId="43" applyNumberFormat="1" applyFont="1" applyFill="1" applyBorder="1"/>
    <xf numFmtId="10" fontId="17" fillId="38" borderId="14" xfId="44" applyNumberFormat="1" applyFont="1" applyFill="1" applyBorder="1"/>
    <xf numFmtId="10" fontId="0" fillId="0" borderId="0" xfId="0" applyNumberFormat="1" applyFill="1" applyBorder="1"/>
    <xf numFmtId="165" fontId="22" fillId="0" borderId="19" xfId="43" applyNumberFormat="1" applyFont="1" applyFill="1" applyBorder="1"/>
    <xf numFmtId="165" fontId="0" fillId="41" borderId="21" xfId="43" applyNumberFormat="1" applyFont="1" applyFill="1" applyBorder="1"/>
    <xf numFmtId="165" fontId="0" fillId="41" borderId="22" xfId="43" applyNumberFormat="1" applyFont="1" applyFill="1" applyBorder="1"/>
    <xf numFmtId="165" fontId="0" fillId="35" borderId="21" xfId="43" applyNumberFormat="1" applyFont="1" applyFill="1" applyBorder="1"/>
    <xf numFmtId="165" fontId="0" fillId="0" borderId="22" xfId="43" applyNumberFormat="1" applyFont="1" applyFill="1" applyBorder="1"/>
    <xf numFmtId="165" fontId="0" fillId="36" borderId="21" xfId="43" applyNumberFormat="1" applyFont="1" applyFill="1" applyBorder="1"/>
    <xf numFmtId="165" fontId="17" fillId="0" borderId="19" xfId="43" applyNumberFormat="1" applyFont="1" applyFill="1" applyBorder="1"/>
    <xf numFmtId="165" fontId="0" fillId="0" borderId="19" xfId="43" applyNumberFormat="1" applyFont="1" applyFill="1" applyBorder="1"/>
    <xf numFmtId="165" fontId="0" fillId="36" borderId="22" xfId="43" applyNumberFormat="1" applyFont="1" applyFill="1" applyBorder="1"/>
    <xf numFmtId="165" fontId="0" fillId="33" borderId="0" xfId="43" applyNumberFormat="1" applyFont="1" applyFill="1" applyBorder="1"/>
    <xf numFmtId="165" fontId="14" fillId="35" borderId="21" xfId="43" applyNumberFormat="1" applyFont="1" applyFill="1" applyBorder="1"/>
    <xf numFmtId="165" fontId="22" fillId="35" borderId="21" xfId="43" applyNumberFormat="1" applyFont="1" applyFill="1" applyBorder="1"/>
    <xf numFmtId="165" fontId="14" fillId="0" borderId="19" xfId="43" applyNumberFormat="1" applyFont="1" applyBorder="1"/>
    <xf numFmtId="165" fontId="1" fillId="35" borderId="0" xfId="43" applyNumberFormat="1" applyFont="1" applyFill="1" applyBorder="1"/>
    <xf numFmtId="165" fontId="16" fillId="37" borderId="23" xfId="43" applyNumberFormat="1" applyFont="1" applyFill="1" applyBorder="1"/>
    <xf numFmtId="165" fontId="16" fillId="0" borderId="0" xfId="43" applyNumberFormat="1" applyFont="1" applyFill="1" applyBorder="1"/>
    <xf numFmtId="165" fontId="0" fillId="39" borderId="0" xfId="43" applyNumberFormat="1" applyFont="1" applyFill="1"/>
    <xf numFmtId="165" fontId="0" fillId="39" borderId="21" xfId="43" applyNumberFormat="1" applyFont="1" applyFill="1" applyBorder="1"/>
    <xf numFmtId="165" fontId="0" fillId="39" borderId="22" xfId="43" applyNumberFormat="1" applyFont="1" applyFill="1" applyBorder="1"/>
    <xf numFmtId="165" fontId="0" fillId="39" borderId="0" xfId="0" applyNumberFormat="1" applyFill="1"/>
    <xf numFmtId="165" fontId="0" fillId="0" borderId="19" xfId="43" applyNumberFormat="1" applyFont="1" applyBorder="1"/>
    <xf numFmtId="165" fontId="0" fillId="0" borderId="0" xfId="0" applyNumberFormat="1" applyFont="1" applyFill="1" applyBorder="1"/>
    <xf numFmtId="165" fontId="16" fillId="37" borderId="23" xfId="0" applyNumberFormat="1" applyFont="1" applyFill="1" applyBorder="1"/>
    <xf numFmtId="165" fontId="16" fillId="0" borderId="0" xfId="0" applyNumberFormat="1" applyFont="1" applyFill="1" applyBorder="1"/>
    <xf numFmtId="165" fontId="0" fillId="38" borderId="0" xfId="43" applyNumberFormat="1" applyFont="1" applyFill="1"/>
    <xf numFmtId="165" fontId="0" fillId="38" borderId="22" xfId="43" applyNumberFormat="1" applyFont="1" applyFill="1" applyBorder="1"/>
    <xf numFmtId="165" fontId="0" fillId="38" borderId="0" xfId="0" applyNumberFormat="1" applyFill="1"/>
    <xf numFmtId="165" fontId="0" fillId="34" borderId="10" xfId="0" applyNumberFormat="1" applyFill="1" applyBorder="1"/>
    <xf numFmtId="165" fontId="0" fillId="0" borderId="47" xfId="0" applyNumberFormat="1" applyFill="1" applyBorder="1"/>
    <xf numFmtId="165" fontId="0" fillId="0" borderId="52" xfId="0" applyNumberFormat="1" applyFill="1" applyBorder="1"/>
    <xf numFmtId="165" fontId="0" fillId="37" borderId="23" xfId="0" applyNumberFormat="1" applyFill="1" applyBorder="1"/>
    <xf numFmtId="165" fontId="0" fillId="0" borderId="0" xfId="0" applyNumberFormat="1" applyBorder="1"/>
    <xf numFmtId="0" fontId="16" fillId="39" borderId="54" xfId="0" applyFont="1" applyFill="1" applyBorder="1" applyAlignment="1">
      <alignment horizontal="center"/>
    </xf>
    <xf numFmtId="0" fontId="16" fillId="39" borderId="56" xfId="0" applyFont="1" applyFill="1" applyBorder="1" applyAlignment="1">
      <alignment horizontal="center"/>
    </xf>
    <xf numFmtId="0" fontId="0" fillId="39" borderId="67" xfId="0" applyFill="1" applyBorder="1"/>
    <xf numFmtId="0" fontId="0" fillId="39" borderId="68" xfId="0" applyFill="1" applyBorder="1"/>
    <xf numFmtId="0" fontId="0" fillId="39" borderId="63" xfId="0" applyFill="1" applyBorder="1"/>
    <xf numFmtId="0" fontId="0" fillId="39" borderId="64" xfId="0" applyFill="1" applyBorder="1"/>
    <xf numFmtId="165" fontId="0" fillId="39" borderId="63" xfId="43" applyNumberFormat="1" applyFont="1" applyFill="1" applyBorder="1"/>
    <xf numFmtId="165" fontId="0" fillId="39" borderId="64" xfId="43" applyNumberFormat="1" applyFont="1" applyFill="1" applyBorder="1"/>
    <xf numFmtId="165" fontId="22" fillId="39" borderId="63" xfId="43" applyNumberFormat="1" applyFont="1" applyFill="1" applyBorder="1"/>
    <xf numFmtId="165" fontId="22" fillId="39" borderId="64" xfId="43" applyNumberFormat="1" applyFont="1" applyFill="1" applyBorder="1"/>
    <xf numFmtId="165" fontId="0" fillId="41" borderId="69" xfId="43" applyNumberFormat="1" applyFont="1" applyFill="1" applyBorder="1"/>
    <xf numFmtId="165" fontId="0" fillId="41" borderId="70" xfId="43" applyNumberFormat="1" applyFont="1" applyFill="1" applyBorder="1"/>
    <xf numFmtId="165" fontId="0" fillId="41" borderId="71" xfId="43" applyNumberFormat="1" applyFont="1" applyFill="1" applyBorder="1"/>
    <xf numFmtId="165" fontId="0" fillId="41" borderId="72" xfId="43" applyNumberFormat="1" applyFont="1" applyFill="1" applyBorder="1"/>
    <xf numFmtId="165" fontId="0" fillId="35" borderId="69" xfId="43" applyNumberFormat="1" applyFont="1" applyFill="1" applyBorder="1"/>
    <xf numFmtId="165" fontId="0" fillId="35" borderId="70" xfId="43" applyNumberFormat="1" applyFont="1" applyFill="1" applyBorder="1"/>
    <xf numFmtId="165" fontId="0" fillId="39" borderId="71" xfId="43" applyNumberFormat="1" applyFont="1" applyFill="1" applyBorder="1"/>
    <xf numFmtId="165" fontId="0" fillId="39" borderId="72" xfId="43" applyNumberFormat="1" applyFont="1" applyFill="1" applyBorder="1"/>
    <xf numFmtId="165" fontId="0" fillId="39" borderId="69" xfId="43" applyNumberFormat="1" applyFont="1" applyFill="1" applyBorder="1"/>
    <xf numFmtId="165" fontId="0" fillId="39" borderId="70" xfId="43" applyNumberFormat="1" applyFont="1" applyFill="1" applyBorder="1"/>
    <xf numFmtId="165" fontId="0" fillId="36" borderId="69" xfId="43" applyNumberFormat="1" applyFont="1" applyFill="1" applyBorder="1"/>
    <xf numFmtId="165" fontId="0" fillId="36" borderId="70" xfId="43" applyNumberFormat="1" applyFont="1" applyFill="1" applyBorder="1"/>
    <xf numFmtId="165" fontId="17" fillId="39" borderId="63" xfId="43" applyNumberFormat="1" applyFont="1" applyFill="1" applyBorder="1"/>
    <xf numFmtId="165" fontId="17" fillId="39" borderId="64" xfId="43" applyNumberFormat="1" applyFont="1" applyFill="1" applyBorder="1"/>
    <xf numFmtId="165" fontId="0" fillId="0" borderId="63" xfId="43" applyNumberFormat="1" applyFont="1" applyFill="1" applyBorder="1"/>
    <xf numFmtId="165" fontId="0" fillId="0" borderId="64" xfId="43" applyNumberFormat="1" applyFont="1" applyFill="1" applyBorder="1"/>
    <xf numFmtId="165" fontId="14" fillId="35" borderId="69" xfId="43" applyNumberFormat="1" applyFont="1" applyFill="1" applyBorder="1"/>
    <xf numFmtId="165" fontId="14" fillId="35" borderId="70" xfId="43" applyNumberFormat="1" applyFont="1" applyFill="1" applyBorder="1"/>
    <xf numFmtId="165" fontId="0" fillId="39" borderId="63" xfId="0" applyNumberFormat="1" applyFill="1" applyBorder="1"/>
    <xf numFmtId="165" fontId="0" fillId="39" borderId="64" xfId="0" applyNumberFormat="1" applyFill="1" applyBorder="1"/>
    <xf numFmtId="165" fontId="22" fillId="35" borderId="69" xfId="43" applyNumberFormat="1" applyFont="1" applyFill="1" applyBorder="1"/>
    <xf numFmtId="165" fontId="22" fillId="35" borderId="70" xfId="43" applyNumberFormat="1" applyFont="1" applyFill="1" applyBorder="1"/>
    <xf numFmtId="165" fontId="22" fillId="34" borderId="57" xfId="43" applyNumberFormat="1" applyFont="1" applyFill="1" applyBorder="1"/>
    <xf numFmtId="165" fontId="22" fillId="34" borderId="58" xfId="43" applyNumberFormat="1" applyFont="1" applyFill="1" applyBorder="1"/>
    <xf numFmtId="164" fontId="43" fillId="0" borderId="11" xfId="45" applyFont="1" applyFill="1" applyBorder="1" applyAlignment="1">
      <alignment horizontal="center" vertical="center"/>
    </xf>
    <xf numFmtId="164" fontId="43" fillId="0" borderId="24" xfId="45" applyFont="1" applyFill="1" applyBorder="1" applyAlignment="1">
      <alignment horizontal="center" vertical="center"/>
    </xf>
    <xf numFmtId="0" fontId="13" fillId="34" borderId="11" xfId="0" applyFont="1" applyFill="1" applyBorder="1" applyAlignment="1">
      <alignment horizontal="center"/>
    </xf>
    <xf numFmtId="0" fontId="21" fillId="39" borderId="11" xfId="0" applyFont="1" applyFill="1" applyBorder="1" applyAlignment="1">
      <alignment horizontal="center"/>
    </xf>
    <xf numFmtId="0" fontId="21" fillId="38" borderId="11" xfId="0" applyFont="1" applyFill="1" applyBorder="1" applyAlignment="1">
      <alignment horizontal="center"/>
    </xf>
    <xf numFmtId="0" fontId="28" fillId="45" borderId="51" xfId="0" applyFont="1" applyFill="1" applyBorder="1" applyAlignment="1">
      <alignment horizontal="center"/>
    </xf>
    <xf numFmtId="0" fontId="28" fillId="45" borderId="52" xfId="0" applyFont="1" applyFill="1" applyBorder="1" applyAlignment="1">
      <alignment horizontal="center"/>
    </xf>
    <xf numFmtId="0" fontId="28" fillId="45" borderId="53" xfId="0" applyFont="1" applyFill="1" applyBorder="1" applyAlignment="1">
      <alignment horizontal="center"/>
    </xf>
    <xf numFmtId="0" fontId="28" fillId="45" borderId="26" xfId="0" applyFont="1" applyFill="1" applyBorder="1" applyAlignment="1">
      <alignment horizontal="center"/>
    </xf>
    <xf numFmtId="0" fontId="28" fillId="45" borderId="28" xfId="0" applyFont="1" applyFill="1" applyBorder="1" applyAlignment="1">
      <alignment horizontal="center"/>
    </xf>
    <xf numFmtId="0" fontId="28" fillId="45" borderId="27" xfId="0" applyFont="1" applyFill="1" applyBorder="1" applyAlignment="1">
      <alignment horizontal="center"/>
    </xf>
    <xf numFmtId="0" fontId="28" fillId="45" borderId="0" xfId="0" applyFont="1" applyFill="1" applyBorder="1" applyAlignment="1">
      <alignment horizontal="center"/>
    </xf>
    <xf numFmtId="0" fontId="13" fillId="52" borderId="26" xfId="0" applyFont="1" applyFill="1" applyBorder="1" applyAlignment="1">
      <alignment horizontal="center"/>
    </xf>
    <xf numFmtId="0" fontId="13" fillId="52" borderId="28" xfId="0" applyFont="1" applyFill="1" applyBorder="1" applyAlignment="1">
      <alignment horizontal="center"/>
    </xf>
    <xf numFmtId="0" fontId="13" fillId="52" borderId="27" xfId="0" applyFont="1" applyFill="1" applyBorder="1" applyAlignment="1">
      <alignment horizontal="center"/>
    </xf>
    <xf numFmtId="0" fontId="13" fillId="44" borderId="11" xfId="0" applyFont="1" applyFill="1" applyBorder="1" applyAlignment="1">
      <alignment horizontal="center"/>
    </xf>
    <xf numFmtId="0" fontId="13" fillId="44" borderId="11" xfId="0" quotePrefix="1" applyFont="1" applyFill="1" applyBorder="1" applyAlignment="1">
      <alignment horizontal="center"/>
    </xf>
    <xf numFmtId="0" fontId="21" fillId="44" borderId="11" xfId="0" applyFont="1" applyFill="1" applyBorder="1" applyAlignment="1">
      <alignment horizontal="center"/>
    </xf>
    <xf numFmtId="0" fontId="28" fillId="46" borderId="26" xfId="0" applyFont="1" applyFill="1" applyBorder="1" applyAlignment="1">
      <alignment horizontal="center"/>
    </xf>
    <xf numFmtId="0" fontId="28" fillId="46" borderId="28" xfId="0" applyFont="1" applyFill="1" applyBorder="1" applyAlignment="1">
      <alignment horizontal="center"/>
    </xf>
    <xf numFmtId="0" fontId="28" fillId="46" borderId="27" xfId="0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Currency" xfId="45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6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0000FF"/>
      <color rgb="FFFF3399"/>
      <color rgb="FFFF33CC"/>
      <color rgb="FF4C021C"/>
      <color rgb="FF00FF00"/>
      <color rgb="FF00FFCC"/>
      <color rgb="FF000000"/>
      <color rgb="FFFFCCCC"/>
      <color rgb="FFFFFF00"/>
      <color rgb="FFFF006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fit&amp;LossBudget_HO_20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ofit&amp;LossBudget_Jordan_20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rofitLossBudget_UAE_2017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rofit&amp;LossBudget_Oman_2017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rofit&amp;LossBudget_Bahrain_2017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rofit&amp;LossBudget_Saudi_2017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cePlanning/Budgeting/Budget%202016/Profit&amp;LossBudget_Consolidated-2016_V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solidated"/>
      <sheetName val="HO"/>
      <sheetName val="BTC"/>
      <sheetName val="Gulf Mall"/>
      <sheetName val="Sales Discount (2)"/>
      <sheetName val="Sheet6"/>
      <sheetName val="Sheet7"/>
      <sheetName val="Sheet2"/>
      <sheetName val="Sheet1"/>
    </sheetNames>
    <sheetDataSet>
      <sheetData sheetId="0">
        <row r="5">
          <cell r="C5">
            <v>2160201.5441160342</v>
          </cell>
          <cell r="E5">
            <v>1680639.9634250789</v>
          </cell>
          <cell r="G5">
            <v>2787807.9161524619</v>
          </cell>
          <cell r="I5">
            <v>2461618.4049517303</v>
          </cell>
          <cell r="K5">
            <v>2251400.7985499576</v>
          </cell>
          <cell r="M5">
            <v>3192455.1612022901</v>
          </cell>
          <cell r="O5">
            <v>2021176.9506798009</v>
          </cell>
          <cell r="Q5">
            <v>2509774.324365017</v>
          </cell>
          <cell r="S5">
            <v>2528294.6412565736</v>
          </cell>
          <cell r="U5">
            <v>2005459.8173527401</v>
          </cell>
          <cell r="W5">
            <v>2040438.103557033</v>
          </cell>
          <cell r="Y5">
            <v>3082415.3308377075</v>
          </cell>
        </row>
        <row r="6">
          <cell r="C6">
            <v>0</v>
          </cell>
          <cell r="E6">
            <v>0</v>
          </cell>
          <cell r="G6">
            <v>0</v>
          </cell>
          <cell r="I6">
            <v>0</v>
          </cell>
          <cell r="K6">
            <v>0</v>
          </cell>
          <cell r="M6">
            <v>0</v>
          </cell>
          <cell r="O6">
            <v>0</v>
          </cell>
          <cell r="Q6">
            <v>0</v>
          </cell>
          <cell r="S6">
            <v>0</v>
          </cell>
          <cell r="U6">
            <v>0</v>
          </cell>
          <cell r="W6">
            <v>0</v>
          </cell>
          <cell r="Y6">
            <v>0</v>
          </cell>
        </row>
        <row r="7">
          <cell r="C7">
            <v>0</v>
          </cell>
          <cell r="E7">
            <v>0</v>
          </cell>
          <cell r="G7">
            <v>0</v>
          </cell>
          <cell r="I7">
            <v>0</v>
          </cell>
          <cell r="K7">
            <v>0</v>
          </cell>
          <cell r="M7">
            <v>0</v>
          </cell>
          <cell r="O7">
            <v>0</v>
          </cell>
          <cell r="Q7">
            <v>0</v>
          </cell>
          <cell r="S7">
            <v>0</v>
          </cell>
          <cell r="U7">
            <v>0</v>
          </cell>
          <cell r="W7">
            <v>0</v>
          </cell>
          <cell r="Y7">
            <v>0</v>
          </cell>
        </row>
        <row r="8">
          <cell r="C8">
            <v>0</v>
          </cell>
          <cell r="E8">
            <v>0</v>
          </cell>
          <cell r="G8">
            <v>0</v>
          </cell>
          <cell r="I8">
            <v>0</v>
          </cell>
          <cell r="K8">
            <v>0</v>
          </cell>
          <cell r="M8">
            <v>0</v>
          </cell>
          <cell r="O8">
            <v>0</v>
          </cell>
          <cell r="Q8">
            <v>0</v>
          </cell>
          <cell r="S8">
            <v>0</v>
          </cell>
          <cell r="U8">
            <v>0</v>
          </cell>
          <cell r="W8">
            <v>0</v>
          </cell>
          <cell r="Y8">
            <v>0</v>
          </cell>
        </row>
        <row r="9">
          <cell r="C9">
            <v>0</v>
          </cell>
          <cell r="E9">
            <v>0</v>
          </cell>
          <cell r="G9">
            <v>0</v>
          </cell>
          <cell r="I9">
            <v>0</v>
          </cell>
          <cell r="K9">
            <v>0</v>
          </cell>
          <cell r="M9">
            <v>0</v>
          </cell>
          <cell r="O9">
            <v>0</v>
          </cell>
          <cell r="Q9">
            <v>0</v>
          </cell>
          <cell r="S9">
            <v>0</v>
          </cell>
          <cell r="U9">
            <v>0</v>
          </cell>
          <cell r="W9">
            <v>0</v>
          </cell>
          <cell r="Y9">
            <v>0</v>
          </cell>
        </row>
        <row r="10">
          <cell r="C10">
            <v>0</v>
          </cell>
          <cell r="E10">
            <v>0</v>
          </cell>
          <cell r="G10">
            <v>0</v>
          </cell>
          <cell r="I10">
            <v>0</v>
          </cell>
          <cell r="K10">
            <v>0</v>
          </cell>
          <cell r="M10">
            <v>0</v>
          </cell>
          <cell r="O10">
            <v>0</v>
          </cell>
          <cell r="Q10">
            <v>0</v>
          </cell>
          <cell r="S10">
            <v>0</v>
          </cell>
          <cell r="U10">
            <v>0</v>
          </cell>
          <cell r="W10">
            <v>0</v>
          </cell>
          <cell r="Y10">
            <v>0</v>
          </cell>
        </row>
        <row r="11">
          <cell r="C11">
            <v>0</v>
          </cell>
          <cell r="E11">
            <v>0</v>
          </cell>
          <cell r="G11">
            <v>0</v>
          </cell>
          <cell r="I11">
            <v>0</v>
          </cell>
          <cell r="K11">
            <v>0</v>
          </cell>
          <cell r="M11">
            <v>0</v>
          </cell>
          <cell r="O11">
            <v>0</v>
          </cell>
          <cell r="Q11">
            <v>0</v>
          </cell>
          <cell r="S11">
            <v>0</v>
          </cell>
          <cell r="U11">
            <v>0</v>
          </cell>
          <cell r="W11">
            <v>0</v>
          </cell>
          <cell r="Y11">
            <v>0</v>
          </cell>
        </row>
        <row r="13">
          <cell r="C13">
            <v>0</v>
          </cell>
          <cell r="E13">
            <v>0</v>
          </cell>
          <cell r="G13">
            <v>0</v>
          </cell>
          <cell r="I13">
            <v>0.02</v>
          </cell>
          <cell r="K13">
            <v>0</v>
          </cell>
          <cell r="M13">
            <v>-0.01</v>
          </cell>
          <cell r="O13">
            <v>0</v>
          </cell>
          <cell r="Q13">
            <v>0</v>
          </cell>
          <cell r="S13">
            <v>0</v>
          </cell>
          <cell r="U13">
            <v>0</v>
          </cell>
          <cell r="W13">
            <v>0</v>
          </cell>
          <cell r="Y13">
            <v>0</v>
          </cell>
        </row>
        <row r="14">
          <cell r="C14">
            <v>0</v>
          </cell>
          <cell r="E14">
            <v>0</v>
          </cell>
          <cell r="G14">
            <v>0</v>
          </cell>
          <cell r="I14">
            <v>0</v>
          </cell>
          <cell r="K14">
            <v>0</v>
          </cell>
          <cell r="M14">
            <v>0</v>
          </cell>
          <cell r="O14">
            <v>0</v>
          </cell>
          <cell r="Q14">
            <v>0</v>
          </cell>
          <cell r="S14">
            <v>0</v>
          </cell>
          <cell r="U14">
            <v>0</v>
          </cell>
          <cell r="W14">
            <v>0</v>
          </cell>
          <cell r="Y14">
            <v>0</v>
          </cell>
        </row>
        <row r="17">
          <cell r="C17">
            <v>1030200.1163889366</v>
          </cell>
          <cell r="E17">
            <v>705364.59264950559</v>
          </cell>
          <cell r="G17">
            <v>1255071.1238518385</v>
          </cell>
          <cell r="I17">
            <v>1038556.805049135</v>
          </cell>
          <cell r="K17">
            <v>879622.29199346842</v>
          </cell>
          <cell r="M17">
            <v>1577392.0951500514</v>
          </cell>
          <cell r="O17">
            <v>905083.03851441492</v>
          </cell>
          <cell r="Q17">
            <v>1105555.5898827899</v>
          </cell>
          <cell r="S17">
            <v>1135962.7823165786</v>
          </cell>
          <cell r="U17">
            <v>865757.00315117801</v>
          </cell>
          <cell r="W17">
            <v>855963.78444217541</v>
          </cell>
          <cell r="Y17">
            <v>1470312.1128095866</v>
          </cell>
        </row>
        <row r="18">
          <cell r="C18">
            <v>0</v>
          </cell>
          <cell r="E18">
            <v>0</v>
          </cell>
          <cell r="G18">
            <v>0</v>
          </cell>
          <cell r="I18">
            <v>0</v>
          </cell>
          <cell r="K18">
            <v>0</v>
          </cell>
          <cell r="M18">
            <v>0</v>
          </cell>
          <cell r="O18">
            <v>0</v>
          </cell>
          <cell r="Q18">
            <v>0</v>
          </cell>
          <cell r="S18">
            <v>0</v>
          </cell>
          <cell r="U18">
            <v>0</v>
          </cell>
          <cell r="W18">
            <v>0</v>
          </cell>
          <cell r="Y18">
            <v>0</v>
          </cell>
        </row>
        <row r="19">
          <cell r="C19">
            <v>0</v>
          </cell>
          <cell r="E19">
            <v>0</v>
          </cell>
          <cell r="G19">
            <v>0</v>
          </cell>
          <cell r="I19">
            <v>0</v>
          </cell>
          <cell r="K19">
            <v>0</v>
          </cell>
          <cell r="M19">
            <v>0</v>
          </cell>
          <cell r="O19">
            <v>0</v>
          </cell>
          <cell r="Q19">
            <v>0</v>
          </cell>
          <cell r="S19">
            <v>0</v>
          </cell>
          <cell r="U19">
            <v>0</v>
          </cell>
          <cell r="W19">
            <v>0</v>
          </cell>
          <cell r="Y19">
            <v>0</v>
          </cell>
        </row>
        <row r="20">
          <cell r="C20">
            <v>0</v>
          </cell>
          <cell r="E20">
            <v>0</v>
          </cell>
          <cell r="G20">
            <v>0</v>
          </cell>
          <cell r="I20">
            <v>0</v>
          </cell>
          <cell r="K20">
            <v>0</v>
          </cell>
          <cell r="M20">
            <v>0</v>
          </cell>
          <cell r="O20">
            <v>0</v>
          </cell>
          <cell r="Q20">
            <v>0</v>
          </cell>
          <cell r="S20">
            <v>0</v>
          </cell>
          <cell r="U20">
            <v>0</v>
          </cell>
          <cell r="W20">
            <v>0</v>
          </cell>
          <cell r="Y20">
            <v>0</v>
          </cell>
        </row>
        <row r="22"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0</v>
          </cell>
          <cell r="O22">
            <v>0</v>
          </cell>
          <cell r="Q22">
            <v>0</v>
          </cell>
          <cell r="S22">
            <v>0</v>
          </cell>
          <cell r="U22">
            <v>0</v>
          </cell>
          <cell r="W22">
            <v>0</v>
          </cell>
          <cell r="Y22">
            <v>0</v>
          </cell>
        </row>
        <row r="23">
          <cell r="C23">
            <v>0</v>
          </cell>
          <cell r="E23">
            <v>0</v>
          </cell>
          <cell r="G23">
            <v>0</v>
          </cell>
          <cell r="I23">
            <v>0</v>
          </cell>
          <cell r="K23">
            <v>0</v>
          </cell>
          <cell r="M23">
            <v>0</v>
          </cell>
          <cell r="O23">
            <v>0</v>
          </cell>
          <cell r="Q23">
            <v>0</v>
          </cell>
          <cell r="S23">
            <v>0</v>
          </cell>
          <cell r="U23">
            <v>0</v>
          </cell>
          <cell r="W23">
            <v>0</v>
          </cell>
          <cell r="Y23">
            <v>0</v>
          </cell>
        </row>
        <row r="24">
          <cell r="C24">
            <v>0</v>
          </cell>
          <cell r="E24">
            <v>0</v>
          </cell>
          <cell r="G24">
            <v>0</v>
          </cell>
          <cell r="I24">
            <v>0</v>
          </cell>
          <cell r="K24">
            <v>0</v>
          </cell>
          <cell r="M24">
            <v>0</v>
          </cell>
          <cell r="O24">
            <v>0</v>
          </cell>
          <cell r="Q24">
            <v>0</v>
          </cell>
          <cell r="S24">
            <v>0</v>
          </cell>
          <cell r="U24">
            <v>0</v>
          </cell>
          <cell r="W24">
            <v>0</v>
          </cell>
          <cell r="Y24">
            <v>0</v>
          </cell>
        </row>
        <row r="25">
          <cell r="C25">
            <v>150</v>
          </cell>
          <cell r="E25">
            <v>150</v>
          </cell>
          <cell r="G25">
            <v>150</v>
          </cell>
          <cell r="I25">
            <v>150</v>
          </cell>
          <cell r="K25">
            <v>150</v>
          </cell>
          <cell r="M25">
            <v>150</v>
          </cell>
          <cell r="O25">
            <v>150</v>
          </cell>
          <cell r="Q25">
            <v>150</v>
          </cell>
          <cell r="S25">
            <v>150</v>
          </cell>
          <cell r="U25">
            <v>150</v>
          </cell>
          <cell r="W25">
            <v>150</v>
          </cell>
          <cell r="Y25">
            <v>150</v>
          </cell>
        </row>
        <row r="26">
          <cell r="C26">
            <v>0</v>
          </cell>
          <cell r="E26">
            <v>0</v>
          </cell>
          <cell r="G26">
            <v>0</v>
          </cell>
          <cell r="I26">
            <v>0</v>
          </cell>
          <cell r="K26">
            <v>0</v>
          </cell>
          <cell r="M26">
            <v>0</v>
          </cell>
          <cell r="O26">
            <v>0</v>
          </cell>
          <cell r="Q26">
            <v>0</v>
          </cell>
          <cell r="S26">
            <v>0</v>
          </cell>
          <cell r="U26">
            <v>0</v>
          </cell>
          <cell r="W26">
            <v>0</v>
          </cell>
          <cell r="Y26">
            <v>0</v>
          </cell>
        </row>
        <row r="27">
          <cell r="C27">
            <v>6480.6046323481023</v>
          </cell>
          <cell r="E27">
            <v>5041.9198902752369</v>
          </cell>
          <cell r="G27">
            <v>8363.423748457386</v>
          </cell>
          <cell r="I27">
            <v>7384.8552148551908</v>
          </cell>
          <cell r="K27">
            <v>6754.2023956498724</v>
          </cell>
          <cell r="M27">
            <v>9577.3654836068708</v>
          </cell>
          <cell r="O27">
            <v>6063.5308520394028</v>
          </cell>
          <cell r="Q27">
            <v>7529.3229730950516</v>
          </cell>
          <cell r="S27">
            <v>7584.8839237697212</v>
          </cell>
          <cell r="U27">
            <v>6016.3794520582205</v>
          </cell>
          <cell r="W27">
            <v>6121.3143106710995</v>
          </cell>
          <cell r="Y27">
            <v>9247.2459925131225</v>
          </cell>
        </row>
        <row r="28">
          <cell r="C28">
            <v>0</v>
          </cell>
          <cell r="E28">
            <v>0</v>
          </cell>
          <cell r="G28">
            <v>0</v>
          </cell>
          <cell r="I28">
            <v>0</v>
          </cell>
          <cell r="K28">
            <v>0</v>
          </cell>
          <cell r="M28">
            <v>0</v>
          </cell>
          <cell r="O28">
            <v>0</v>
          </cell>
          <cell r="Q28">
            <v>0</v>
          </cell>
          <cell r="S28">
            <v>0</v>
          </cell>
          <cell r="U28">
            <v>0</v>
          </cell>
          <cell r="W28">
            <v>0</v>
          </cell>
          <cell r="Y28">
            <v>0</v>
          </cell>
        </row>
        <row r="29">
          <cell r="C29">
            <v>0</v>
          </cell>
          <cell r="E29">
            <v>0</v>
          </cell>
          <cell r="G29">
            <v>0</v>
          </cell>
          <cell r="I29">
            <v>0</v>
          </cell>
          <cell r="K29">
            <v>0</v>
          </cell>
          <cell r="M29">
            <v>0</v>
          </cell>
          <cell r="O29">
            <v>0</v>
          </cell>
          <cell r="Q29">
            <v>0</v>
          </cell>
          <cell r="S29">
            <v>0</v>
          </cell>
          <cell r="U29">
            <v>0</v>
          </cell>
          <cell r="W29">
            <v>0</v>
          </cell>
          <cell r="Y29">
            <v>0</v>
          </cell>
        </row>
        <row r="30">
          <cell r="C30">
            <v>0</v>
          </cell>
          <cell r="E30">
            <v>0</v>
          </cell>
          <cell r="G30">
            <v>0</v>
          </cell>
          <cell r="I30">
            <v>0</v>
          </cell>
          <cell r="K30">
            <v>0</v>
          </cell>
          <cell r="M30">
            <v>0</v>
          </cell>
          <cell r="O30">
            <v>0</v>
          </cell>
          <cell r="Q30">
            <v>0</v>
          </cell>
          <cell r="S30">
            <v>0</v>
          </cell>
          <cell r="U30">
            <v>0</v>
          </cell>
          <cell r="W30">
            <v>0</v>
          </cell>
          <cell r="Y30">
            <v>0</v>
          </cell>
        </row>
        <row r="31">
          <cell r="C31">
            <v>0</v>
          </cell>
          <cell r="E31">
            <v>0</v>
          </cell>
          <cell r="G31">
            <v>0</v>
          </cell>
          <cell r="I31">
            <v>0</v>
          </cell>
          <cell r="K31">
            <v>0</v>
          </cell>
          <cell r="M31">
            <v>0</v>
          </cell>
          <cell r="O31">
            <v>0</v>
          </cell>
          <cell r="Q31">
            <v>0</v>
          </cell>
          <cell r="S31">
            <v>0</v>
          </cell>
          <cell r="U31">
            <v>0</v>
          </cell>
          <cell r="W31">
            <v>0</v>
          </cell>
          <cell r="Y31">
            <v>0</v>
          </cell>
        </row>
        <row r="32">
          <cell r="C32">
            <v>0</v>
          </cell>
          <cell r="E32">
            <v>0</v>
          </cell>
          <cell r="G32">
            <v>0</v>
          </cell>
          <cell r="I32">
            <v>0</v>
          </cell>
          <cell r="K32">
            <v>0</v>
          </cell>
          <cell r="M32">
            <v>0</v>
          </cell>
          <cell r="O32">
            <v>0</v>
          </cell>
          <cell r="Q32">
            <v>0</v>
          </cell>
          <cell r="S32">
            <v>0</v>
          </cell>
          <cell r="U32">
            <v>0</v>
          </cell>
          <cell r="W32">
            <v>0</v>
          </cell>
          <cell r="Y32">
            <v>0</v>
          </cell>
        </row>
        <row r="33">
          <cell r="C33">
            <v>0</v>
          </cell>
          <cell r="E33">
            <v>0</v>
          </cell>
          <cell r="G33">
            <v>0</v>
          </cell>
          <cell r="I33">
            <v>0</v>
          </cell>
          <cell r="K33">
            <v>0</v>
          </cell>
          <cell r="M33">
            <v>0</v>
          </cell>
          <cell r="O33">
            <v>0</v>
          </cell>
          <cell r="Q33">
            <v>0</v>
          </cell>
          <cell r="S33">
            <v>0</v>
          </cell>
          <cell r="U33">
            <v>0</v>
          </cell>
          <cell r="W33">
            <v>0</v>
          </cell>
          <cell r="Y33">
            <v>0</v>
          </cell>
        </row>
        <row r="34">
          <cell r="C34">
            <v>0</v>
          </cell>
          <cell r="E34">
            <v>0</v>
          </cell>
          <cell r="G34">
            <v>0</v>
          </cell>
          <cell r="I34">
            <v>0</v>
          </cell>
          <cell r="K34">
            <v>0</v>
          </cell>
          <cell r="M34">
            <v>0</v>
          </cell>
          <cell r="O34">
            <v>0</v>
          </cell>
          <cell r="Q34">
            <v>0</v>
          </cell>
          <cell r="S34">
            <v>0</v>
          </cell>
          <cell r="U34">
            <v>0</v>
          </cell>
          <cell r="W34">
            <v>0</v>
          </cell>
          <cell r="Y34">
            <v>0</v>
          </cell>
        </row>
        <row r="38">
          <cell r="C38">
            <v>0</v>
          </cell>
          <cell r="E38">
            <v>0</v>
          </cell>
          <cell r="G38">
            <v>0</v>
          </cell>
          <cell r="I38">
            <v>0</v>
          </cell>
          <cell r="K38">
            <v>0</v>
          </cell>
          <cell r="M38">
            <v>0</v>
          </cell>
          <cell r="O38">
            <v>0</v>
          </cell>
          <cell r="Q38">
            <v>0</v>
          </cell>
          <cell r="S38">
            <v>0</v>
          </cell>
          <cell r="U38">
            <v>0</v>
          </cell>
          <cell r="W38">
            <v>0</v>
          </cell>
          <cell r="Y38">
            <v>0</v>
          </cell>
        </row>
        <row r="39">
          <cell r="C39">
            <v>36500</v>
          </cell>
          <cell r="E39">
            <v>36500</v>
          </cell>
          <cell r="G39">
            <v>36500</v>
          </cell>
          <cell r="I39">
            <v>36500</v>
          </cell>
          <cell r="K39">
            <v>36500</v>
          </cell>
          <cell r="M39">
            <v>36500</v>
          </cell>
          <cell r="O39">
            <v>36500</v>
          </cell>
          <cell r="Q39">
            <v>36500</v>
          </cell>
          <cell r="S39">
            <v>36500</v>
          </cell>
          <cell r="U39">
            <v>36500</v>
          </cell>
          <cell r="W39">
            <v>36500</v>
          </cell>
          <cell r="Y39">
            <v>36500</v>
          </cell>
        </row>
        <row r="40">
          <cell r="C40">
            <v>0</v>
          </cell>
          <cell r="E40">
            <v>0</v>
          </cell>
          <cell r="G40">
            <v>0</v>
          </cell>
          <cell r="I40">
            <v>0</v>
          </cell>
          <cell r="K40">
            <v>0</v>
          </cell>
          <cell r="M40">
            <v>0</v>
          </cell>
          <cell r="O40">
            <v>0</v>
          </cell>
          <cell r="Q40">
            <v>0</v>
          </cell>
          <cell r="S40">
            <v>0</v>
          </cell>
          <cell r="U40">
            <v>0</v>
          </cell>
          <cell r="W40">
            <v>0</v>
          </cell>
          <cell r="Y40">
            <v>0</v>
          </cell>
        </row>
        <row r="42">
          <cell r="C42">
            <v>193384</v>
          </cell>
          <cell r="E42">
            <v>193384</v>
          </cell>
          <cell r="G42">
            <v>193384</v>
          </cell>
          <cell r="I42">
            <v>193384</v>
          </cell>
          <cell r="K42">
            <v>193384</v>
          </cell>
          <cell r="M42">
            <v>193384</v>
          </cell>
          <cell r="O42">
            <v>193384</v>
          </cell>
          <cell r="Q42">
            <v>193384</v>
          </cell>
          <cell r="S42">
            <v>193384</v>
          </cell>
          <cell r="U42">
            <v>193384</v>
          </cell>
          <cell r="W42">
            <v>193384</v>
          </cell>
          <cell r="Y42">
            <v>193384</v>
          </cell>
        </row>
        <row r="43">
          <cell r="C43">
            <v>2500</v>
          </cell>
          <cell r="E43">
            <v>2500</v>
          </cell>
          <cell r="G43">
            <v>2500</v>
          </cell>
          <cell r="I43">
            <v>2500</v>
          </cell>
          <cell r="K43">
            <v>2500</v>
          </cell>
          <cell r="M43">
            <v>2500</v>
          </cell>
          <cell r="O43">
            <v>2500</v>
          </cell>
          <cell r="Q43">
            <v>2500</v>
          </cell>
          <cell r="S43">
            <v>2500</v>
          </cell>
          <cell r="U43">
            <v>2500</v>
          </cell>
          <cell r="W43">
            <v>2500</v>
          </cell>
          <cell r="Y43">
            <v>2500</v>
          </cell>
        </row>
        <row r="44">
          <cell r="C44">
            <v>0</v>
          </cell>
          <cell r="E44">
            <v>0</v>
          </cell>
          <cell r="G44">
            <v>0</v>
          </cell>
          <cell r="I44">
            <v>0</v>
          </cell>
          <cell r="K44">
            <v>0</v>
          </cell>
          <cell r="M44">
            <v>0</v>
          </cell>
          <cell r="O44">
            <v>0</v>
          </cell>
          <cell r="Q44">
            <v>0</v>
          </cell>
          <cell r="S44">
            <v>0</v>
          </cell>
          <cell r="U44">
            <v>0</v>
          </cell>
          <cell r="W44">
            <v>0</v>
          </cell>
          <cell r="Y44">
            <v>0</v>
          </cell>
        </row>
        <row r="45">
          <cell r="C45">
            <v>13000</v>
          </cell>
          <cell r="E45">
            <v>13000</v>
          </cell>
          <cell r="G45">
            <v>13000</v>
          </cell>
          <cell r="I45">
            <v>13000</v>
          </cell>
          <cell r="K45">
            <v>13000</v>
          </cell>
          <cell r="M45">
            <v>13000</v>
          </cell>
          <cell r="O45">
            <v>13000</v>
          </cell>
          <cell r="Q45">
            <v>13000</v>
          </cell>
          <cell r="S45">
            <v>13000</v>
          </cell>
          <cell r="U45">
            <v>13000</v>
          </cell>
          <cell r="W45">
            <v>13000</v>
          </cell>
          <cell r="Y45">
            <v>13000</v>
          </cell>
        </row>
        <row r="46">
          <cell r="C46">
            <v>5400.5038602900859</v>
          </cell>
          <cell r="E46">
            <v>4201.5999085626972</v>
          </cell>
          <cell r="G46">
            <v>6969.519790381155</v>
          </cell>
          <cell r="I46">
            <v>6154.046062379326</v>
          </cell>
          <cell r="K46">
            <v>5628.5019963748937</v>
          </cell>
          <cell r="M46">
            <v>7981.1378780057257</v>
          </cell>
          <cell r="O46">
            <v>5052.9423766995023</v>
          </cell>
          <cell r="Q46">
            <v>6274.4358109125424</v>
          </cell>
          <cell r="S46">
            <v>6320.736603141434</v>
          </cell>
          <cell r="U46">
            <v>5013.64954338185</v>
          </cell>
          <cell r="W46">
            <v>5101.0952588925829</v>
          </cell>
          <cell r="Y46">
            <v>7706.0383270942693</v>
          </cell>
        </row>
        <row r="47">
          <cell r="C47">
            <v>23000</v>
          </cell>
          <cell r="E47">
            <v>23000</v>
          </cell>
          <cell r="G47">
            <v>23000</v>
          </cell>
          <cell r="I47">
            <v>23000</v>
          </cell>
          <cell r="K47">
            <v>23000</v>
          </cell>
          <cell r="M47">
            <v>23000</v>
          </cell>
          <cell r="O47">
            <v>23000</v>
          </cell>
          <cell r="Q47">
            <v>23000</v>
          </cell>
          <cell r="S47">
            <v>23000</v>
          </cell>
          <cell r="U47">
            <v>23000</v>
          </cell>
          <cell r="W47">
            <v>23000</v>
          </cell>
          <cell r="Y47">
            <v>23000</v>
          </cell>
        </row>
        <row r="48">
          <cell r="C48">
            <v>10600</v>
          </cell>
          <cell r="E48">
            <v>10600</v>
          </cell>
          <cell r="G48">
            <v>10600</v>
          </cell>
          <cell r="I48">
            <v>10600</v>
          </cell>
          <cell r="K48">
            <v>10600</v>
          </cell>
          <cell r="M48">
            <v>10600</v>
          </cell>
          <cell r="O48">
            <v>10600</v>
          </cell>
          <cell r="Q48">
            <v>10600</v>
          </cell>
          <cell r="S48">
            <v>10600</v>
          </cell>
          <cell r="U48">
            <v>10600</v>
          </cell>
          <cell r="W48">
            <v>10600</v>
          </cell>
          <cell r="Y48">
            <v>10600</v>
          </cell>
        </row>
        <row r="49">
          <cell r="C49">
            <v>43000</v>
          </cell>
          <cell r="E49">
            <v>43000</v>
          </cell>
          <cell r="G49">
            <v>43000</v>
          </cell>
          <cell r="I49">
            <v>43000</v>
          </cell>
          <cell r="K49">
            <v>43000</v>
          </cell>
          <cell r="M49">
            <v>43000</v>
          </cell>
          <cell r="O49">
            <v>43000</v>
          </cell>
          <cell r="Q49">
            <v>43000</v>
          </cell>
          <cell r="S49">
            <v>43000</v>
          </cell>
          <cell r="U49">
            <v>43000</v>
          </cell>
          <cell r="W49">
            <v>43000</v>
          </cell>
          <cell r="Y49">
            <v>43000</v>
          </cell>
        </row>
        <row r="50">
          <cell r="C50">
            <v>1200</v>
          </cell>
          <cell r="E50">
            <v>1200</v>
          </cell>
          <cell r="G50">
            <v>1200</v>
          </cell>
          <cell r="I50">
            <v>1200</v>
          </cell>
          <cell r="K50">
            <v>1200</v>
          </cell>
          <cell r="M50">
            <v>1200</v>
          </cell>
          <cell r="O50">
            <v>1200</v>
          </cell>
          <cell r="Q50">
            <v>1200</v>
          </cell>
          <cell r="S50">
            <v>1200</v>
          </cell>
          <cell r="U50">
            <v>1200</v>
          </cell>
          <cell r="W50">
            <v>1200</v>
          </cell>
          <cell r="Y50">
            <v>1200</v>
          </cell>
        </row>
        <row r="51">
          <cell r="C51">
            <v>1400</v>
          </cell>
          <cell r="E51">
            <v>1400</v>
          </cell>
          <cell r="G51">
            <v>1400</v>
          </cell>
          <cell r="I51">
            <v>1400</v>
          </cell>
          <cell r="K51">
            <v>1400</v>
          </cell>
          <cell r="M51">
            <v>1400</v>
          </cell>
          <cell r="O51">
            <v>1400</v>
          </cell>
          <cell r="Q51">
            <v>1400</v>
          </cell>
          <cell r="S51">
            <v>1400</v>
          </cell>
          <cell r="U51">
            <v>1400</v>
          </cell>
          <cell r="W51">
            <v>1400</v>
          </cell>
          <cell r="Y51">
            <v>1400</v>
          </cell>
        </row>
        <row r="52">
          <cell r="C52">
            <v>25152</v>
          </cell>
          <cell r="E52">
            <v>25152</v>
          </cell>
          <cell r="G52">
            <v>25152</v>
          </cell>
          <cell r="I52">
            <v>25152</v>
          </cell>
          <cell r="K52">
            <v>25152</v>
          </cell>
          <cell r="M52">
            <v>25152</v>
          </cell>
          <cell r="O52">
            <v>25152</v>
          </cell>
          <cell r="Q52">
            <v>25152</v>
          </cell>
          <cell r="S52">
            <v>25152</v>
          </cell>
          <cell r="U52">
            <v>25152</v>
          </cell>
          <cell r="W52">
            <v>25152</v>
          </cell>
          <cell r="Y52">
            <v>25152</v>
          </cell>
        </row>
        <row r="53">
          <cell r="C53">
            <v>7500</v>
          </cell>
          <cell r="E53">
            <v>7500</v>
          </cell>
          <cell r="G53">
            <v>7500</v>
          </cell>
          <cell r="I53">
            <v>7500</v>
          </cell>
          <cell r="K53">
            <v>7500</v>
          </cell>
          <cell r="M53">
            <v>7500</v>
          </cell>
          <cell r="O53">
            <v>7500</v>
          </cell>
          <cell r="Q53">
            <v>7500</v>
          </cell>
          <cell r="S53">
            <v>7500</v>
          </cell>
          <cell r="U53">
            <v>7500</v>
          </cell>
          <cell r="W53">
            <v>7500</v>
          </cell>
          <cell r="Y53">
            <v>7500</v>
          </cell>
        </row>
        <row r="54">
          <cell r="C54">
            <v>0</v>
          </cell>
          <cell r="E54">
            <v>0</v>
          </cell>
          <cell r="G54">
            <v>0</v>
          </cell>
          <cell r="I54">
            <v>0</v>
          </cell>
          <cell r="K54">
            <v>0</v>
          </cell>
          <cell r="M54">
            <v>0</v>
          </cell>
          <cell r="O54">
            <v>0</v>
          </cell>
          <cell r="Q54">
            <v>0</v>
          </cell>
          <cell r="S54">
            <v>0</v>
          </cell>
          <cell r="U54">
            <v>0</v>
          </cell>
          <cell r="W54">
            <v>0</v>
          </cell>
          <cell r="Y54">
            <v>0</v>
          </cell>
        </row>
        <row r="55">
          <cell r="C55">
            <v>5250</v>
          </cell>
          <cell r="E55">
            <v>5250</v>
          </cell>
          <cell r="G55">
            <v>5250</v>
          </cell>
          <cell r="I55">
            <v>5250</v>
          </cell>
          <cell r="K55">
            <v>5250</v>
          </cell>
          <cell r="M55">
            <v>5250</v>
          </cell>
          <cell r="O55">
            <v>5250</v>
          </cell>
          <cell r="Q55">
            <v>5250</v>
          </cell>
          <cell r="S55">
            <v>5250</v>
          </cell>
          <cell r="U55">
            <v>5250</v>
          </cell>
          <cell r="W55">
            <v>5250</v>
          </cell>
          <cell r="Y55">
            <v>5250</v>
          </cell>
        </row>
        <row r="56">
          <cell r="C56">
            <v>1750</v>
          </cell>
          <cell r="E56">
            <v>1750</v>
          </cell>
          <cell r="G56">
            <v>1750</v>
          </cell>
          <cell r="I56">
            <v>1750</v>
          </cell>
          <cell r="K56">
            <v>1750</v>
          </cell>
          <cell r="M56">
            <v>2500</v>
          </cell>
          <cell r="O56">
            <v>1750</v>
          </cell>
          <cell r="Q56">
            <v>1750</v>
          </cell>
          <cell r="S56">
            <v>1750</v>
          </cell>
          <cell r="U56">
            <v>1750</v>
          </cell>
          <cell r="W56">
            <v>1750</v>
          </cell>
          <cell r="Y56">
            <v>2500</v>
          </cell>
        </row>
        <row r="57">
          <cell r="C57">
            <v>1617.23</v>
          </cell>
          <cell r="E57">
            <v>1617.23</v>
          </cell>
          <cell r="G57">
            <v>1617.23</v>
          </cell>
          <cell r="I57">
            <v>1617.23</v>
          </cell>
          <cell r="K57">
            <v>1617.23</v>
          </cell>
          <cell r="M57">
            <v>1617.23</v>
          </cell>
          <cell r="O57">
            <v>1617.23</v>
          </cell>
          <cell r="Q57">
            <v>1617.23</v>
          </cell>
          <cell r="S57">
            <v>1617.23</v>
          </cell>
          <cell r="U57">
            <v>1617.23</v>
          </cell>
          <cell r="W57">
            <v>1617.23</v>
          </cell>
          <cell r="Y57">
            <v>1617.23</v>
          </cell>
        </row>
        <row r="58">
          <cell r="C58">
            <v>0</v>
          </cell>
          <cell r="E58">
            <v>0</v>
          </cell>
          <cell r="G58">
            <v>0</v>
          </cell>
          <cell r="I58">
            <v>0</v>
          </cell>
          <cell r="K58">
            <v>0</v>
          </cell>
          <cell r="M58">
            <v>0</v>
          </cell>
          <cell r="O58">
            <v>0</v>
          </cell>
          <cell r="Q58">
            <v>0</v>
          </cell>
          <cell r="S58">
            <v>0</v>
          </cell>
          <cell r="U58">
            <v>0</v>
          </cell>
          <cell r="W58">
            <v>0</v>
          </cell>
          <cell r="Y58">
            <v>0</v>
          </cell>
        </row>
        <row r="59">
          <cell r="C59">
            <v>20960</v>
          </cell>
          <cell r="E59">
            <v>20960</v>
          </cell>
          <cell r="G59">
            <v>20960</v>
          </cell>
          <cell r="I59">
            <v>20960</v>
          </cell>
          <cell r="K59">
            <v>20960</v>
          </cell>
          <cell r="M59">
            <v>20960</v>
          </cell>
          <cell r="O59">
            <v>20960</v>
          </cell>
          <cell r="Q59">
            <v>20960</v>
          </cell>
          <cell r="S59">
            <v>20960</v>
          </cell>
          <cell r="U59">
            <v>20960</v>
          </cell>
          <cell r="W59">
            <v>20960</v>
          </cell>
          <cell r="Y59">
            <v>20960</v>
          </cell>
        </row>
        <row r="60">
          <cell r="C60">
            <v>0</v>
          </cell>
          <cell r="E60">
            <v>0</v>
          </cell>
          <cell r="G60">
            <v>0</v>
          </cell>
          <cell r="I60">
            <v>0</v>
          </cell>
          <cell r="K60">
            <v>0</v>
          </cell>
          <cell r="M60">
            <v>0</v>
          </cell>
          <cell r="O60">
            <v>0</v>
          </cell>
          <cell r="Q60">
            <v>0</v>
          </cell>
          <cell r="S60">
            <v>0</v>
          </cell>
          <cell r="U60">
            <v>0</v>
          </cell>
          <cell r="W60">
            <v>0</v>
          </cell>
          <cell r="Y60">
            <v>0</v>
          </cell>
        </row>
        <row r="61">
          <cell r="C61">
            <v>200</v>
          </cell>
          <cell r="E61">
            <v>200</v>
          </cell>
          <cell r="G61">
            <v>200</v>
          </cell>
          <cell r="I61">
            <v>200</v>
          </cell>
          <cell r="K61">
            <v>200</v>
          </cell>
          <cell r="M61">
            <v>200</v>
          </cell>
          <cell r="O61">
            <v>5500</v>
          </cell>
          <cell r="Q61">
            <v>200</v>
          </cell>
          <cell r="S61">
            <v>200</v>
          </cell>
          <cell r="U61">
            <v>200</v>
          </cell>
          <cell r="W61">
            <v>200</v>
          </cell>
          <cell r="Y61">
            <v>15000</v>
          </cell>
        </row>
        <row r="62">
          <cell r="C62">
            <v>3500</v>
          </cell>
          <cell r="E62">
            <v>3500</v>
          </cell>
          <cell r="G62">
            <v>3500</v>
          </cell>
          <cell r="I62">
            <v>3500</v>
          </cell>
          <cell r="K62">
            <v>3500</v>
          </cell>
          <cell r="M62">
            <v>3500</v>
          </cell>
          <cell r="O62">
            <v>3500</v>
          </cell>
          <cell r="Q62">
            <v>3500</v>
          </cell>
          <cell r="S62">
            <v>3500</v>
          </cell>
          <cell r="U62">
            <v>3500</v>
          </cell>
          <cell r="W62">
            <v>3500</v>
          </cell>
          <cell r="Y62">
            <v>3500</v>
          </cell>
        </row>
        <row r="63">
          <cell r="C63">
            <v>0</v>
          </cell>
          <cell r="E63">
            <v>0</v>
          </cell>
          <cell r="G63">
            <v>0</v>
          </cell>
          <cell r="I63">
            <v>0</v>
          </cell>
          <cell r="K63">
            <v>0</v>
          </cell>
          <cell r="M63">
            <v>0</v>
          </cell>
          <cell r="O63">
            <v>0</v>
          </cell>
          <cell r="Q63">
            <v>0</v>
          </cell>
          <cell r="S63">
            <v>0</v>
          </cell>
          <cell r="U63">
            <v>0</v>
          </cell>
          <cell r="W63">
            <v>0</v>
          </cell>
          <cell r="Y63">
            <v>0</v>
          </cell>
        </row>
        <row r="64">
          <cell r="C64">
            <v>0</v>
          </cell>
          <cell r="E64">
            <v>0</v>
          </cell>
          <cell r="G64">
            <v>0</v>
          </cell>
          <cell r="I64">
            <v>0</v>
          </cell>
          <cell r="K64">
            <v>0</v>
          </cell>
          <cell r="M64">
            <v>0</v>
          </cell>
          <cell r="O64">
            <v>0</v>
          </cell>
          <cell r="Q64">
            <v>0</v>
          </cell>
          <cell r="S64">
            <v>0</v>
          </cell>
          <cell r="U64">
            <v>0</v>
          </cell>
          <cell r="W64">
            <v>0</v>
          </cell>
          <cell r="Y64">
            <v>0</v>
          </cell>
        </row>
        <row r="65">
          <cell r="C65">
            <v>15000</v>
          </cell>
          <cell r="E65">
            <v>15000</v>
          </cell>
          <cell r="G65">
            <v>15000</v>
          </cell>
          <cell r="I65">
            <v>15000</v>
          </cell>
          <cell r="K65">
            <v>15000</v>
          </cell>
          <cell r="M65">
            <v>15000</v>
          </cell>
          <cell r="O65">
            <v>15000</v>
          </cell>
          <cell r="Q65">
            <v>15000</v>
          </cell>
          <cell r="S65">
            <v>15000</v>
          </cell>
          <cell r="U65">
            <v>15000</v>
          </cell>
          <cell r="W65">
            <v>15000</v>
          </cell>
          <cell r="Y65">
            <v>15000</v>
          </cell>
        </row>
        <row r="66">
          <cell r="C66">
            <v>11341.67</v>
          </cell>
          <cell r="E66">
            <v>11341.67</v>
          </cell>
          <cell r="G66">
            <v>11341.67</v>
          </cell>
          <cell r="I66">
            <v>11341.67</v>
          </cell>
          <cell r="K66">
            <v>11341.67</v>
          </cell>
          <cell r="M66">
            <v>11341.67</v>
          </cell>
          <cell r="O66">
            <v>11341.67</v>
          </cell>
          <cell r="Q66">
            <v>11341.67</v>
          </cell>
          <cell r="S66">
            <v>11341.67</v>
          </cell>
          <cell r="U66">
            <v>11341.67</v>
          </cell>
          <cell r="W66">
            <v>11341.67</v>
          </cell>
          <cell r="Y66">
            <v>11341.67</v>
          </cell>
        </row>
        <row r="67">
          <cell r="C67">
            <v>2400</v>
          </cell>
          <cell r="E67">
            <v>2400</v>
          </cell>
          <cell r="G67">
            <v>2400</v>
          </cell>
          <cell r="I67">
            <v>2400</v>
          </cell>
          <cell r="K67">
            <v>2400</v>
          </cell>
          <cell r="M67">
            <v>2400</v>
          </cell>
          <cell r="O67">
            <v>2400</v>
          </cell>
          <cell r="Q67">
            <v>2400</v>
          </cell>
          <cell r="S67">
            <v>2400</v>
          </cell>
          <cell r="U67">
            <v>2400</v>
          </cell>
          <cell r="W67">
            <v>2400</v>
          </cell>
          <cell r="Y67">
            <v>2400</v>
          </cell>
        </row>
        <row r="68">
          <cell r="C68">
            <v>6700</v>
          </cell>
          <cell r="E68">
            <v>6700</v>
          </cell>
          <cell r="G68">
            <v>6700</v>
          </cell>
          <cell r="I68">
            <v>6700</v>
          </cell>
          <cell r="K68">
            <v>6700</v>
          </cell>
          <cell r="M68">
            <v>6700</v>
          </cell>
          <cell r="O68">
            <v>6700</v>
          </cell>
          <cell r="Q68">
            <v>6700</v>
          </cell>
          <cell r="S68">
            <v>6700</v>
          </cell>
          <cell r="U68">
            <v>6700</v>
          </cell>
          <cell r="W68">
            <v>6700</v>
          </cell>
          <cell r="Y68">
            <v>6700</v>
          </cell>
        </row>
        <row r="69">
          <cell r="C69">
            <v>0</v>
          </cell>
          <cell r="E69">
            <v>0</v>
          </cell>
          <cell r="G69">
            <v>0</v>
          </cell>
          <cell r="I69">
            <v>0</v>
          </cell>
          <cell r="K69">
            <v>0</v>
          </cell>
          <cell r="M69">
            <v>0</v>
          </cell>
          <cell r="O69">
            <v>0</v>
          </cell>
          <cell r="Q69">
            <v>0</v>
          </cell>
          <cell r="S69">
            <v>0</v>
          </cell>
          <cell r="U69">
            <v>0</v>
          </cell>
          <cell r="W69">
            <v>0</v>
          </cell>
          <cell r="Y69">
            <v>0</v>
          </cell>
        </row>
        <row r="70">
          <cell r="C70">
            <v>4791.67</v>
          </cell>
          <cell r="E70">
            <v>4791.67</v>
          </cell>
          <cell r="G70">
            <v>4791.67</v>
          </cell>
          <cell r="I70">
            <v>4791.67</v>
          </cell>
          <cell r="K70">
            <v>4791.67</v>
          </cell>
          <cell r="M70">
            <v>4791.67</v>
          </cell>
          <cell r="O70">
            <v>4791.67</v>
          </cell>
          <cell r="Q70">
            <v>4791.67</v>
          </cell>
          <cell r="S70">
            <v>4791.67</v>
          </cell>
          <cell r="U70">
            <v>4791.67</v>
          </cell>
          <cell r="W70">
            <v>4791.67</v>
          </cell>
          <cell r="Y70">
            <v>4791.67</v>
          </cell>
        </row>
        <row r="71">
          <cell r="C71">
            <v>45.83</v>
          </cell>
          <cell r="E71">
            <v>45.83</v>
          </cell>
          <cell r="G71">
            <v>45.83</v>
          </cell>
          <cell r="I71">
            <v>45.83</v>
          </cell>
          <cell r="K71">
            <v>45.83</v>
          </cell>
          <cell r="M71">
            <v>6615.83</v>
          </cell>
          <cell r="O71">
            <v>45.83</v>
          </cell>
          <cell r="Q71">
            <v>45.83</v>
          </cell>
          <cell r="S71">
            <v>45.83</v>
          </cell>
          <cell r="U71">
            <v>45.83</v>
          </cell>
          <cell r="W71">
            <v>45.83</v>
          </cell>
          <cell r="Y71">
            <v>45.83</v>
          </cell>
        </row>
        <row r="72">
          <cell r="C72">
            <v>1600</v>
          </cell>
          <cell r="E72">
            <v>1600</v>
          </cell>
          <cell r="G72">
            <v>1600</v>
          </cell>
          <cell r="I72">
            <v>1600</v>
          </cell>
          <cell r="K72">
            <v>1600</v>
          </cell>
          <cell r="M72">
            <v>1600</v>
          </cell>
          <cell r="O72">
            <v>1600</v>
          </cell>
          <cell r="Q72">
            <v>1600</v>
          </cell>
          <cell r="S72">
            <v>1600</v>
          </cell>
          <cell r="U72">
            <v>1600</v>
          </cell>
          <cell r="W72">
            <v>1600</v>
          </cell>
          <cell r="Y72">
            <v>1600</v>
          </cell>
        </row>
        <row r="73">
          <cell r="C73">
            <v>145.83000000000001</v>
          </cell>
          <cell r="E73">
            <v>145.83000000000001</v>
          </cell>
          <cell r="G73">
            <v>145.83000000000001</v>
          </cell>
          <cell r="I73">
            <v>145.83000000000001</v>
          </cell>
          <cell r="K73">
            <v>145.83000000000001</v>
          </cell>
          <cell r="M73">
            <v>145.83000000000001</v>
          </cell>
          <cell r="O73">
            <v>145.83000000000001</v>
          </cell>
          <cell r="Q73">
            <v>145.83000000000001</v>
          </cell>
          <cell r="S73">
            <v>145.83000000000001</v>
          </cell>
          <cell r="U73">
            <v>145.83000000000001</v>
          </cell>
          <cell r="W73">
            <v>145.83000000000001</v>
          </cell>
          <cell r="Y73">
            <v>145.83000000000001</v>
          </cell>
        </row>
        <row r="74">
          <cell r="C74">
            <v>4500</v>
          </cell>
          <cell r="E74">
            <v>4500</v>
          </cell>
          <cell r="G74">
            <v>4500</v>
          </cell>
          <cell r="I74">
            <v>4500</v>
          </cell>
          <cell r="K74">
            <v>4500</v>
          </cell>
          <cell r="M74">
            <v>4500</v>
          </cell>
          <cell r="O74">
            <v>4500</v>
          </cell>
          <cell r="Q74">
            <v>4500</v>
          </cell>
          <cell r="S74">
            <v>4500</v>
          </cell>
          <cell r="U74">
            <v>4500</v>
          </cell>
          <cell r="W74">
            <v>4500</v>
          </cell>
          <cell r="Y74">
            <v>4500</v>
          </cell>
        </row>
        <row r="75">
          <cell r="C75">
            <v>3150</v>
          </cell>
          <cell r="E75">
            <v>3150</v>
          </cell>
          <cell r="G75">
            <v>3150</v>
          </cell>
          <cell r="I75">
            <v>3150</v>
          </cell>
          <cell r="K75">
            <v>3150</v>
          </cell>
          <cell r="M75">
            <v>3150</v>
          </cell>
          <cell r="O75">
            <v>3150</v>
          </cell>
          <cell r="Q75">
            <v>3150</v>
          </cell>
          <cell r="S75">
            <v>3150</v>
          </cell>
          <cell r="U75">
            <v>3150</v>
          </cell>
          <cell r="W75">
            <v>3150</v>
          </cell>
          <cell r="Y75">
            <v>3150</v>
          </cell>
        </row>
        <row r="77">
          <cell r="C77">
            <v>400058.70999999996</v>
          </cell>
          <cell r="E77">
            <v>400058.70999999996</v>
          </cell>
          <cell r="G77">
            <v>400058.70999999996</v>
          </cell>
          <cell r="I77">
            <v>400058.70999999996</v>
          </cell>
          <cell r="K77">
            <v>400058.70999999996</v>
          </cell>
          <cell r="M77">
            <v>400058.70999999996</v>
          </cell>
          <cell r="O77">
            <v>400058.70999999996</v>
          </cell>
          <cell r="Q77">
            <v>400058.70999999996</v>
          </cell>
          <cell r="S77">
            <v>400058.70999999996</v>
          </cell>
          <cell r="U77">
            <v>400058.70999999996</v>
          </cell>
          <cell r="W77">
            <v>400058.70999999996</v>
          </cell>
          <cell r="Y77">
            <v>400058.70999999996</v>
          </cell>
        </row>
        <row r="78">
          <cell r="C78">
            <v>164951.29999999999</v>
          </cell>
          <cell r="E78">
            <v>164951.29999999999</v>
          </cell>
          <cell r="G78">
            <v>164951.29999999999</v>
          </cell>
          <cell r="I78">
            <v>164951.29999999999</v>
          </cell>
          <cell r="K78">
            <v>164951.29999999999</v>
          </cell>
          <cell r="M78">
            <v>164951.29999999999</v>
          </cell>
          <cell r="O78">
            <v>164951.29999999999</v>
          </cell>
          <cell r="Q78">
            <v>164951.29999999999</v>
          </cell>
          <cell r="S78">
            <v>164951.29999999999</v>
          </cell>
          <cell r="U78">
            <v>164951.29999999999</v>
          </cell>
          <cell r="W78">
            <v>164951.29999999999</v>
          </cell>
          <cell r="Y78">
            <v>164951.29999999999</v>
          </cell>
        </row>
        <row r="79">
          <cell r="C79">
            <v>61317.490000000005</v>
          </cell>
          <cell r="E79">
            <v>61317.490000000005</v>
          </cell>
          <cell r="G79">
            <v>61317.490000000005</v>
          </cell>
          <cell r="I79">
            <v>61317.490000000005</v>
          </cell>
          <cell r="K79">
            <v>61317.490000000005</v>
          </cell>
          <cell r="M79">
            <v>61317.490000000005</v>
          </cell>
          <cell r="O79">
            <v>61317.490000000005</v>
          </cell>
          <cell r="Q79">
            <v>61317.490000000005</v>
          </cell>
          <cell r="S79">
            <v>61317.490000000005</v>
          </cell>
          <cell r="U79">
            <v>61317.490000000005</v>
          </cell>
          <cell r="W79">
            <v>61317.490000000005</v>
          </cell>
          <cell r="Y79">
            <v>61317.490000000005</v>
          </cell>
        </row>
        <row r="80">
          <cell r="C80">
            <v>1675</v>
          </cell>
          <cell r="E80">
            <v>1675</v>
          </cell>
          <cell r="G80">
            <v>1675</v>
          </cell>
          <cell r="I80">
            <v>1675</v>
          </cell>
          <cell r="K80">
            <v>1675</v>
          </cell>
          <cell r="M80">
            <v>1675</v>
          </cell>
          <cell r="O80">
            <v>1675</v>
          </cell>
          <cell r="Q80">
            <v>1675</v>
          </cell>
          <cell r="S80">
            <v>1675</v>
          </cell>
          <cell r="U80">
            <v>1675</v>
          </cell>
          <cell r="W80">
            <v>1675</v>
          </cell>
          <cell r="Y80">
            <v>1675</v>
          </cell>
        </row>
        <row r="81">
          <cell r="C81">
            <v>7500</v>
          </cell>
          <cell r="E81">
            <v>7500</v>
          </cell>
          <cell r="G81">
            <v>7500</v>
          </cell>
          <cell r="I81">
            <v>7500</v>
          </cell>
          <cell r="K81">
            <v>7500</v>
          </cell>
          <cell r="M81">
            <v>7500</v>
          </cell>
          <cell r="O81">
            <v>7500</v>
          </cell>
          <cell r="Q81">
            <v>7500</v>
          </cell>
          <cell r="S81">
            <v>7500</v>
          </cell>
          <cell r="U81">
            <v>7500</v>
          </cell>
          <cell r="W81">
            <v>7500</v>
          </cell>
          <cell r="Y81">
            <v>7500</v>
          </cell>
        </row>
        <row r="82">
          <cell r="C82">
            <v>22484.391233333332</v>
          </cell>
          <cell r="E82">
            <v>22484.391233333332</v>
          </cell>
          <cell r="G82">
            <v>22484.391233333332</v>
          </cell>
          <cell r="I82">
            <v>22484.391233333332</v>
          </cell>
          <cell r="K82">
            <v>22484.391233333332</v>
          </cell>
          <cell r="M82">
            <v>22484.391233333332</v>
          </cell>
          <cell r="O82">
            <v>22484.391233333332</v>
          </cell>
          <cell r="Q82">
            <v>22484.391233333332</v>
          </cell>
          <cell r="S82">
            <v>22484.391233333332</v>
          </cell>
          <cell r="U82">
            <v>22484.391233333332</v>
          </cell>
          <cell r="W82">
            <v>22484.391233333332</v>
          </cell>
          <cell r="Y82">
            <v>22786.491233333334</v>
          </cell>
        </row>
        <row r="83">
          <cell r="C83">
            <v>11592.5</v>
          </cell>
          <cell r="E83">
            <v>11592.5</v>
          </cell>
          <cell r="G83">
            <v>11592.5</v>
          </cell>
          <cell r="I83">
            <v>11592.5</v>
          </cell>
          <cell r="K83">
            <v>11592.5</v>
          </cell>
          <cell r="M83">
            <v>11592.5</v>
          </cell>
          <cell r="O83">
            <v>11592.5</v>
          </cell>
          <cell r="Q83">
            <v>11592.5</v>
          </cell>
          <cell r="S83">
            <v>11592.5</v>
          </cell>
          <cell r="U83">
            <v>11592.5</v>
          </cell>
          <cell r="W83">
            <v>11592.5</v>
          </cell>
          <cell r="Y83">
            <v>11292.5</v>
          </cell>
        </row>
        <row r="84">
          <cell r="C84">
            <v>0</v>
          </cell>
          <cell r="E84">
            <v>0</v>
          </cell>
          <cell r="G84">
            <v>0</v>
          </cell>
          <cell r="I84">
            <v>0</v>
          </cell>
          <cell r="K84">
            <v>0</v>
          </cell>
          <cell r="M84">
            <v>0</v>
          </cell>
          <cell r="O84">
            <v>0</v>
          </cell>
          <cell r="Q84">
            <v>0</v>
          </cell>
          <cell r="S84">
            <v>0</v>
          </cell>
          <cell r="U84">
            <v>0</v>
          </cell>
          <cell r="W84">
            <v>0</v>
          </cell>
          <cell r="Y84">
            <v>0</v>
          </cell>
        </row>
        <row r="85">
          <cell r="C85">
            <v>42513.416666666672</v>
          </cell>
          <cell r="E85">
            <v>42513.416666666672</v>
          </cell>
          <cell r="G85">
            <v>42513.416666666672</v>
          </cell>
          <cell r="I85">
            <v>42513.416666666672</v>
          </cell>
          <cell r="K85">
            <v>42513.416666666672</v>
          </cell>
          <cell r="M85">
            <v>42513.416666666672</v>
          </cell>
          <cell r="O85">
            <v>42513.416666666672</v>
          </cell>
          <cell r="Q85">
            <v>42513.416666666672</v>
          </cell>
          <cell r="S85">
            <v>42513.416666666672</v>
          </cell>
          <cell r="U85">
            <v>42513.416666666672</v>
          </cell>
          <cell r="W85">
            <v>42513.416666666672</v>
          </cell>
          <cell r="Y85">
            <v>42513.416666666672</v>
          </cell>
        </row>
        <row r="86">
          <cell r="C86">
            <v>21574.318356164385</v>
          </cell>
          <cell r="E86">
            <v>21574.318356164385</v>
          </cell>
          <cell r="G86">
            <v>21574.318356164385</v>
          </cell>
          <cell r="I86">
            <v>21574.318356164385</v>
          </cell>
          <cell r="K86">
            <v>21574.318356164385</v>
          </cell>
          <cell r="M86">
            <v>21574.318356164385</v>
          </cell>
          <cell r="O86">
            <v>21574.318356164385</v>
          </cell>
          <cell r="Q86">
            <v>21574.318356164385</v>
          </cell>
          <cell r="S86">
            <v>21574.318356164385</v>
          </cell>
          <cell r="U86">
            <v>21574.318356164385</v>
          </cell>
          <cell r="W86">
            <v>21574.318356164385</v>
          </cell>
          <cell r="Y86">
            <v>21574.318356164385</v>
          </cell>
        </row>
        <row r="87">
          <cell r="C87">
            <v>17958.333333333332</v>
          </cell>
          <cell r="E87">
            <v>17958.333333333332</v>
          </cell>
          <cell r="G87">
            <v>17958.333333333332</v>
          </cell>
          <cell r="I87">
            <v>17958.333333333332</v>
          </cell>
          <cell r="K87">
            <v>17958.333333333332</v>
          </cell>
          <cell r="M87">
            <v>17958.333333333332</v>
          </cell>
          <cell r="O87">
            <v>17958.333333333332</v>
          </cell>
          <cell r="Q87">
            <v>17958.333333333332</v>
          </cell>
          <cell r="S87">
            <v>17958.333333333332</v>
          </cell>
          <cell r="U87">
            <v>17958.333333333332</v>
          </cell>
          <cell r="W87">
            <v>17958.333333333332</v>
          </cell>
          <cell r="Y87">
            <v>17958.333333333332</v>
          </cell>
        </row>
        <row r="88">
          <cell r="C88">
            <v>250</v>
          </cell>
          <cell r="E88">
            <v>250</v>
          </cell>
          <cell r="G88">
            <v>250</v>
          </cell>
          <cell r="I88">
            <v>250</v>
          </cell>
          <cell r="K88">
            <v>250</v>
          </cell>
          <cell r="M88">
            <v>250</v>
          </cell>
          <cell r="O88">
            <v>250</v>
          </cell>
          <cell r="Q88">
            <v>250</v>
          </cell>
          <cell r="S88">
            <v>250</v>
          </cell>
          <cell r="U88">
            <v>250</v>
          </cell>
          <cell r="W88">
            <v>250</v>
          </cell>
          <cell r="Y88">
            <v>250</v>
          </cell>
        </row>
        <row r="89">
          <cell r="C89">
            <v>0</v>
          </cell>
          <cell r="E89">
            <v>0</v>
          </cell>
          <cell r="G89">
            <v>0</v>
          </cell>
          <cell r="I89">
            <v>0</v>
          </cell>
          <cell r="K89">
            <v>0</v>
          </cell>
          <cell r="M89">
            <v>0</v>
          </cell>
          <cell r="O89">
            <v>0</v>
          </cell>
          <cell r="Q89">
            <v>0</v>
          </cell>
          <cell r="S89">
            <v>0</v>
          </cell>
          <cell r="U89">
            <v>0</v>
          </cell>
          <cell r="W89">
            <v>0</v>
          </cell>
          <cell r="Y89">
            <v>0</v>
          </cell>
        </row>
        <row r="90">
          <cell r="C90">
            <v>34909.808333333334</v>
          </cell>
          <cell r="E90">
            <v>34909.808333333334</v>
          </cell>
          <cell r="G90">
            <v>34909.808333333334</v>
          </cell>
          <cell r="I90">
            <v>34909.808333333334</v>
          </cell>
          <cell r="K90">
            <v>34909.808333333334</v>
          </cell>
          <cell r="M90">
            <v>34909.808333333334</v>
          </cell>
          <cell r="O90">
            <v>34909.808333333334</v>
          </cell>
          <cell r="Q90">
            <v>34909.808333333334</v>
          </cell>
          <cell r="S90">
            <v>34909.808333333334</v>
          </cell>
          <cell r="U90">
            <v>34909.808333333334</v>
          </cell>
          <cell r="W90">
            <v>34909.808333333334</v>
          </cell>
          <cell r="Y90">
            <v>34909.808333333334</v>
          </cell>
        </row>
        <row r="91">
          <cell r="C91">
            <v>7505.6347500000002</v>
          </cell>
          <cell r="E91">
            <v>7505.6347500000002</v>
          </cell>
          <cell r="G91">
            <v>7505.6347500000002</v>
          </cell>
          <cell r="I91">
            <v>7505.6347500000002</v>
          </cell>
          <cell r="K91">
            <v>7505.6347500000002</v>
          </cell>
          <cell r="M91">
            <v>7505.6347500000002</v>
          </cell>
          <cell r="O91">
            <v>7505.6347500000002</v>
          </cell>
          <cell r="Q91">
            <v>7505.6347500000002</v>
          </cell>
          <cell r="S91">
            <v>7505.6347500000002</v>
          </cell>
          <cell r="U91">
            <v>7505.6347500000002</v>
          </cell>
          <cell r="W91">
            <v>7505.6347500000002</v>
          </cell>
          <cell r="Y91">
            <v>7505.6347500000002</v>
          </cell>
        </row>
        <row r="92">
          <cell r="C92">
            <v>0</v>
          </cell>
          <cell r="E92">
            <v>0</v>
          </cell>
          <cell r="G92">
            <v>0</v>
          </cell>
          <cell r="I92">
            <v>0</v>
          </cell>
          <cell r="K92">
            <v>0</v>
          </cell>
          <cell r="M92">
            <v>0</v>
          </cell>
          <cell r="O92">
            <v>0</v>
          </cell>
          <cell r="Q92">
            <v>0</v>
          </cell>
          <cell r="S92">
            <v>0</v>
          </cell>
          <cell r="U92">
            <v>0</v>
          </cell>
          <cell r="W92">
            <v>0</v>
          </cell>
          <cell r="Y92">
            <v>0</v>
          </cell>
        </row>
        <row r="94">
          <cell r="C94">
            <v>0</v>
          </cell>
          <cell r="E94">
            <v>0</v>
          </cell>
          <cell r="G94">
            <v>0</v>
          </cell>
          <cell r="I94">
            <v>0</v>
          </cell>
          <cell r="K94">
            <v>0</v>
          </cell>
          <cell r="M94">
            <v>0</v>
          </cell>
          <cell r="O94">
            <v>0</v>
          </cell>
          <cell r="Q94">
            <v>0</v>
          </cell>
          <cell r="S94">
            <v>0</v>
          </cell>
          <cell r="U94">
            <v>0</v>
          </cell>
          <cell r="W94">
            <v>0</v>
          </cell>
          <cell r="Y94">
            <v>0</v>
          </cell>
        </row>
        <row r="95">
          <cell r="C95">
            <v>0</v>
          </cell>
          <cell r="E95">
            <v>0</v>
          </cell>
          <cell r="G95">
            <v>0</v>
          </cell>
          <cell r="I95">
            <v>0</v>
          </cell>
          <cell r="K95">
            <v>0</v>
          </cell>
          <cell r="M95">
            <v>0</v>
          </cell>
          <cell r="O95">
            <v>0</v>
          </cell>
          <cell r="Q95">
            <v>0</v>
          </cell>
          <cell r="S95">
            <v>0</v>
          </cell>
          <cell r="U95">
            <v>0</v>
          </cell>
          <cell r="W95">
            <v>0</v>
          </cell>
          <cell r="Y95">
            <v>0</v>
          </cell>
        </row>
        <row r="96">
          <cell r="C96">
            <v>0</v>
          </cell>
          <cell r="E96">
            <v>0</v>
          </cell>
          <cell r="G96">
            <v>0</v>
          </cell>
          <cell r="I96">
            <v>0</v>
          </cell>
          <cell r="K96">
            <v>50000</v>
          </cell>
          <cell r="M96">
            <v>0</v>
          </cell>
          <cell r="O96">
            <v>0</v>
          </cell>
          <cell r="Q96">
            <v>0</v>
          </cell>
          <cell r="S96">
            <v>0</v>
          </cell>
          <cell r="U96">
            <v>0</v>
          </cell>
          <cell r="W96">
            <v>34000</v>
          </cell>
          <cell r="Y96">
            <v>0</v>
          </cell>
        </row>
        <row r="97">
          <cell r="C97">
            <v>0</v>
          </cell>
          <cell r="E97">
            <v>0</v>
          </cell>
          <cell r="G97">
            <v>0</v>
          </cell>
          <cell r="I97">
            <v>0</v>
          </cell>
          <cell r="K97">
            <v>0</v>
          </cell>
          <cell r="M97">
            <v>0</v>
          </cell>
          <cell r="O97">
            <v>0</v>
          </cell>
          <cell r="Q97">
            <v>0</v>
          </cell>
          <cell r="S97">
            <v>0</v>
          </cell>
          <cell r="U97">
            <v>0</v>
          </cell>
          <cell r="W97">
            <v>0</v>
          </cell>
          <cell r="Y97">
            <v>0</v>
          </cell>
        </row>
        <row r="98">
          <cell r="C98">
            <v>0</v>
          </cell>
          <cell r="E98">
            <v>0</v>
          </cell>
          <cell r="G98">
            <v>0</v>
          </cell>
          <cell r="I98">
            <v>0</v>
          </cell>
          <cell r="K98">
            <v>0</v>
          </cell>
          <cell r="M98">
            <v>0</v>
          </cell>
          <cell r="O98">
            <v>0</v>
          </cell>
          <cell r="Q98">
            <v>0</v>
          </cell>
          <cell r="S98">
            <v>0</v>
          </cell>
          <cell r="U98">
            <v>0</v>
          </cell>
          <cell r="W98">
            <v>0</v>
          </cell>
          <cell r="Y98">
            <v>0</v>
          </cell>
        </row>
        <row r="99">
          <cell r="C99">
            <v>0</v>
          </cell>
          <cell r="E99">
            <v>0</v>
          </cell>
          <cell r="G99">
            <v>0</v>
          </cell>
          <cell r="I99">
            <v>0</v>
          </cell>
          <cell r="K99">
            <v>0</v>
          </cell>
          <cell r="M99">
            <v>0</v>
          </cell>
          <cell r="O99">
            <v>0</v>
          </cell>
          <cell r="Q99">
            <v>0</v>
          </cell>
          <cell r="S99">
            <v>0</v>
          </cell>
          <cell r="U99">
            <v>0</v>
          </cell>
          <cell r="W99">
            <v>0</v>
          </cell>
          <cell r="Y99">
            <v>0</v>
          </cell>
        </row>
        <row r="100">
          <cell r="C100">
            <v>0</v>
          </cell>
          <cell r="E100">
            <v>625</v>
          </cell>
          <cell r="G100">
            <v>625</v>
          </cell>
          <cell r="I100">
            <v>3495</v>
          </cell>
          <cell r="K100">
            <v>625</v>
          </cell>
          <cell r="M100">
            <v>0</v>
          </cell>
          <cell r="O100">
            <v>625</v>
          </cell>
          <cell r="Q100">
            <v>625</v>
          </cell>
          <cell r="S100">
            <v>625</v>
          </cell>
          <cell r="U100">
            <v>625</v>
          </cell>
          <cell r="W100">
            <v>625</v>
          </cell>
          <cell r="Y100">
            <v>625</v>
          </cell>
        </row>
        <row r="101">
          <cell r="C101">
            <v>0</v>
          </cell>
          <cell r="E101">
            <v>0</v>
          </cell>
          <cell r="G101">
            <v>0</v>
          </cell>
          <cell r="I101">
            <v>0</v>
          </cell>
          <cell r="K101">
            <v>0</v>
          </cell>
          <cell r="M101">
            <v>0</v>
          </cell>
          <cell r="O101">
            <v>0</v>
          </cell>
          <cell r="Q101">
            <v>0</v>
          </cell>
          <cell r="S101">
            <v>0</v>
          </cell>
          <cell r="U101">
            <v>0</v>
          </cell>
          <cell r="W101">
            <v>0</v>
          </cell>
          <cell r="Y101">
            <v>0</v>
          </cell>
        </row>
        <row r="102">
          <cell r="C102">
            <v>6167.5198463340012</v>
          </cell>
          <cell r="E102">
            <v>6229.1950447973413</v>
          </cell>
          <cell r="G102">
            <v>3145.7434976226573</v>
          </cell>
          <cell r="I102">
            <v>3304.0444395393929</v>
          </cell>
          <cell r="K102">
            <v>6882.4678884397481</v>
          </cell>
          <cell r="M102">
            <v>3521.7779093852555</v>
          </cell>
          <cell r="O102">
            <v>3775.8119033238186</v>
          </cell>
          <cell r="Q102">
            <v>3932.0922786403839</v>
          </cell>
          <cell r="S102">
            <v>8235.4114140291676</v>
          </cell>
          <cell r="U102">
            <v>8511.8806647006495</v>
          </cell>
          <cell r="W102">
            <v>4470.1088950006588</v>
          </cell>
          <cell r="Y102">
            <v>4695.05490508818</v>
          </cell>
        </row>
        <row r="103">
          <cell r="C103">
            <v>0</v>
          </cell>
          <cell r="E103">
            <v>2000</v>
          </cell>
          <cell r="G103">
            <v>2000</v>
          </cell>
          <cell r="I103">
            <v>2000</v>
          </cell>
          <cell r="K103">
            <v>2000</v>
          </cell>
          <cell r="M103">
            <v>0</v>
          </cell>
          <cell r="O103">
            <v>2000</v>
          </cell>
          <cell r="Q103">
            <v>2000</v>
          </cell>
          <cell r="S103">
            <v>2000</v>
          </cell>
          <cell r="U103">
            <v>2000</v>
          </cell>
          <cell r="W103">
            <v>2000</v>
          </cell>
          <cell r="Y103">
            <v>2000</v>
          </cell>
        </row>
        <row r="104">
          <cell r="C104">
            <v>10000</v>
          </cell>
          <cell r="E104">
            <v>0</v>
          </cell>
          <cell r="G104">
            <v>0</v>
          </cell>
          <cell r="I104">
            <v>0</v>
          </cell>
          <cell r="K104">
            <v>0</v>
          </cell>
          <cell r="M104">
            <v>0</v>
          </cell>
          <cell r="O104">
            <v>0</v>
          </cell>
          <cell r="Q104">
            <v>0</v>
          </cell>
          <cell r="S104">
            <v>0</v>
          </cell>
          <cell r="U104">
            <v>0</v>
          </cell>
          <cell r="W104">
            <v>0</v>
          </cell>
          <cell r="Y104">
            <v>0</v>
          </cell>
        </row>
        <row r="105">
          <cell r="C105">
            <v>0</v>
          </cell>
          <cell r="E105">
            <v>0</v>
          </cell>
          <cell r="G105">
            <v>0</v>
          </cell>
          <cell r="I105">
            <v>0</v>
          </cell>
          <cell r="K105">
            <v>0</v>
          </cell>
          <cell r="M105">
            <v>0</v>
          </cell>
          <cell r="O105">
            <v>0</v>
          </cell>
          <cell r="Q105">
            <v>0</v>
          </cell>
          <cell r="S105">
            <v>0</v>
          </cell>
          <cell r="U105">
            <v>0</v>
          </cell>
          <cell r="W105">
            <v>0</v>
          </cell>
          <cell r="Y105">
            <v>0</v>
          </cell>
        </row>
        <row r="106">
          <cell r="C106">
            <v>0</v>
          </cell>
          <cell r="E106">
            <v>0</v>
          </cell>
          <cell r="G106">
            <v>2272.727272727273</v>
          </cell>
          <cell r="I106">
            <v>0</v>
          </cell>
          <cell r="K106">
            <v>2272.727272727273</v>
          </cell>
          <cell r="M106">
            <v>0</v>
          </cell>
          <cell r="O106">
            <v>0</v>
          </cell>
          <cell r="Q106">
            <v>2272.727272727273</v>
          </cell>
          <cell r="S106">
            <v>0</v>
          </cell>
          <cell r="U106">
            <v>0</v>
          </cell>
          <cell r="W106">
            <v>0</v>
          </cell>
          <cell r="Y106">
            <v>2272.727272727273</v>
          </cell>
        </row>
        <row r="107">
          <cell r="C107">
            <v>50000</v>
          </cell>
          <cell r="E107">
            <v>50000</v>
          </cell>
          <cell r="G107">
            <v>50000</v>
          </cell>
          <cell r="I107">
            <v>50000</v>
          </cell>
          <cell r="K107">
            <v>50000</v>
          </cell>
          <cell r="M107">
            <v>50000</v>
          </cell>
          <cell r="O107">
            <v>50000</v>
          </cell>
          <cell r="Q107">
            <v>50000</v>
          </cell>
          <cell r="S107">
            <v>50000</v>
          </cell>
          <cell r="U107">
            <v>50000</v>
          </cell>
          <cell r="W107">
            <v>50000</v>
          </cell>
          <cell r="Y107">
            <v>50000</v>
          </cell>
        </row>
        <row r="108">
          <cell r="C108">
            <v>0</v>
          </cell>
          <cell r="E108">
            <v>5498.2699999999995</v>
          </cell>
          <cell r="G108">
            <v>7025.0199999999995</v>
          </cell>
          <cell r="I108">
            <v>5498.2699999999995</v>
          </cell>
          <cell r="K108">
            <v>2413.25</v>
          </cell>
          <cell r="M108">
            <v>0</v>
          </cell>
          <cell r="O108">
            <v>1649.875</v>
          </cell>
          <cell r="Q108">
            <v>2413.25</v>
          </cell>
          <cell r="S108">
            <v>0</v>
          </cell>
          <cell r="U108">
            <v>1649.875</v>
          </cell>
          <cell r="W108">
            <v>0</v>
          </cell>
          <cell r="Y108">
            <v>2413.25</v>
          </cell>
        </row>
        <row r="109">
          <cell r="C109">
            <v>0</v>
          </cell>
          <cell r="E109">
            <v>15316.75</v>
          </cell>
          <cell r="G109">
            <v>0</v>
          </cell>
          <cell r="I109">
            <v>0</v>
          </cell>
          <cell r="K109">
            <v>17237.5</v>
          </cell>
          <cell r="M109">
            <v>6550.25</v>
          </cell>
          <cell r="O109">
            <v>0</v>
          </cell>
          <cell r="Q109">
            <v>17237.5</v>
          </cell>
          <cell r="S109">
            <v>6550.25</v>
          </cell>
          <cell r="U109">
            <v>5516</v>
          </cell>
          <cell r="W109">
            <v>0</v>
          </cell>
          <cell r="Y109">
            <v>0</v>
          </cell>
        </row>
        <row r="110">
          <cell r="C110">
            <v>0</v>
          </cell>
          <cell r="E110">
            <v>3890.75</v>
          </cell>
          <cell r="G110">
            <v>0</v>
          </cell>
          <cell r="I110">
            <v>17017.106250000001</v>
          </cell>
          <cell r="K110">
            <v>4438.65625</v>
          </cell>
          <cell r="M110">
            <v>0</v>
          </cell>
          <cell r="O110">
            <v>0</v>
          </cell>
          <cell r="Q110">
            <v>11510.463749999999</v>
          </cell>
          <cell r="S110">
            <v>0</v>
          </cell>
          <cell r="U110">
            <v>3890.75</v>
          </cell>
          <cell r="W110">
            <v>0</v>
          </cell>
          <cell r="Y110">
            <v>0</v>
          </cell>
        </row>
        <row r="111">
          <cell r="C111">
            <v>6570</v>
          </cell>
          <cell r="E111">
            <v>6570</v>
          </cell>
          <cell r="G111">
            <v>6570</v>
          </cell>
          <cell r="I111">
            <v>6570</v>
          </cell>
          <cell r="K111">
            <v>6570</v>
          </cell>
          <cell r="M111">
            <v>6570</v>
          </cell>
          <cell r="O111">
            <v>6570</v>
          </cell>
          <cell r="Q111">
            <v>6570</v>
          </cell>
          <cell r="S111">
            <v>6570</v>
          </cell>
          <cell r="U111">
            <v>6570</v>
          </cell>
          <cell r="W111">
            <v>6570</v>
          </cell>
          <cell r="Y111">
            <v>6570</v>
          </cell>
        </row>
        <row r="112">
          <cell r="C112">
            <v>0</v>
          </cell>
          <cell r="E112">
            <v>53770</v>
          </cell>
          <cell r="G112">
            <v>53770</v>
          </cell>
          <cell r="I112">
            <v>53770</v>
          </cell>
          <cell r="K112">
            <v>53770</v>
          </cell>
          <cell r="M112">
            <v>0</v>
          </cell>
          <cell r="O112">
            <v>53770</v>
          </cell>
          <cell r="Q112">
            <v>53770</v>
          </cell>
          <cell r="S112">
            <v>53770</v>
          </cell>
          <cell r="U112">
            <v>53770</v>
          </cell>
          <cell r="W112">
            <v>53770</v>
          </cell>
          <cell r="Y112">
            <v>53770</v>
          </cell>
        </row>
        <row r="113">
          <cell r="C113">
            <v>0</v>
          </cell>
          <cell r="E113">
            <v>0</v>
          </cell>
          <cell r="G113">
            <v>0</v>
          </cell>
          <cell r="I113">
            <v>0</v>
          </cell>
          <cell r="K113">
            <v>0</v>
          </cell>
          <cell r="M113">
            <v>0</v>
          </cell>
          <cell r="O113">
            <v>0</v>
          </cell>
          <cell r="Q113">
            <v>0</v>
          </cell>
          <cell r="S113">
            <v>0</v>
          </cell>
          <cell r="U113">
            <v>0</v>
          </cell>
          <cell r="W113">
            <v>0</v>
          </cell>
          <cell r="Y113">
            <v>0</v>
          </cell>
        </row>
        <row r="114">
          <cell r="C114">
            <v>0</v>
          </cell>
          <cell r="E114">
            <v>0</v>
          </cell>
          <cell r="G114">
            <v>0</v>
          </cell>
          <cell r="I114">
            <v>0</v>
          </cell>
          <cell r="K114">
            <v>0</v>
          </cell>
          <cell r="M114">
            <v>0</v>
          </cell>
          <cell r="O114">
            <v>0</v>
          </cell>
          <cell r="Q114">
            <v>0</v>
          </cell>
          <cell r="S114">
            <v>0</v>
          </cell>
          <cell r="U114">
            <v>0</v>
          </cell>
          <cell r="W114">
            <v>0</v>
          </cell>
          <cell r="Y114">
            <v>0</v>
          </cell>
        </row>
        <row r="116">
          <cell r="C116">
            <v>0</v>
          </cell>
          <cell r="E116">
            <v>0</v>
          </cell>
          <cell r="G116">
            <v>0</v>
          </cell>
          <cell r="I116">
            <v>0</v>
          </cell>
          <cell r="K116">
            <v>0</v>
          </cell>
          <cell r="M116">
            <v>0</v>
          </cell>
          <cell r="O116">
            <v>0</v>
          </cell>
          <cell r="Q116">
            <v>0</v>
          </cell>
          <cell r="S116">
            <v>0</v>
          </cell>
          <cell r="U116">
            <v>0</v>
          </cell>
          <cell r="W116">
            <v>0</v>
          </cell>
          <cell r="Y116">
            <v>0</v>
          </cell>
        </row>
        <row r="117">
          <cell r="C117">
            <v>750</v>
          </cell>
          <cell r="E117">
            <v>750</v>
          </cell>
          <cell r="G117">
            <v>750</v>
          </cell>
          <cell r="I117">
            <v>750</v>
          </cell>
          <cell r="K117">
            <v>750</v>
          </cell>
          <cell r="M117">
            <v>750</v>
          </cell>
          <cell r="O117">
            <v>750</v>
          </cell>
          <cell r="Q117">
            <v>750</v>
          </cell>
          <cell r="S117">
            <v>750</v>
          </cell>
          <cell r="U117">
            <v>750</v>
          </cell>
          <cell r="W117">
            <v>750</v>
          </cell>
          <cell r="Y117">
            <v>750</v>
          </cell>
        </row>
        <row r="118">
          <cell r="C118">
            <v>0</v>
          </cell>
          <cell r="E118">
            <v>0</v>
          </cell>
          <cell r="G118">
            <v>0</v>
          </cell>
          <cell r="I118">
            <v>0</v>
          </cell>
          <cell r="K118">
            <v>0</v>
          </cell>
          <cell r="M118">
            <v>0</v>
          </cell>
          <cell r="O118">
            <v>0</v>
          </cell>
          <cell r="Q118">
            <v>0</v>
          </cell>
          <cell r="S118">
            <v>0</v>
          </cell>
          <cell r="U118">
            <v>0</v>
          </cell>
          <cell r="W118">
            <v>0</v>
          </cell>
          <cell r="Y118">
            <v>0</v>
          </cell>
        </row>
        <row r="119">
          <cell r="C119">
            <v>0</v>
          </cell>
          <cell r="E119">
            <v>0</v>
          </cell>
          <cell r="G119">
            <v>0</v>
          </cell>
          <cell r="I119">
            <v>0</v>
          </cell>
          <cell r="K119">
            <v>0</v>
          </cell>
          <cell r="M119">
            <v>0</v>
          </cell>
          <cell r="O119">
            <v>0</v>
          </cell>
          <cell r="Q119">
            <v>0</v>
          </cell>
          <cell r="S119">
            <v>0</v>
          </cell>
          <cell r="U119">
            <v>0</v>
          </cell>
          <cell r="W119">
            <v>0</v>
          </cell>
          <cell r="Y119">
            <v>0</v>
          </cell>
        </row>
        <row r="120">
          <cell r="C120">
            <v>750</v>
          </cell>
          <cell r="E120">
            <v>750</v>
          </cell>
          <cell r="G120">
            <v>750</v>
          </cell>
          <cell r="I120">
            <v>750</v>
          </cell>
          <cell r="K120">
            <v>750</v>
          </cell>
          <cell r="M120">
            <v>750</v>
          </cell>
          <cell r="O120">
            <v>750</v>
          </cell>
          <cell r="Q120">
            <v>750</v>
          </cell>
          <cell r="S120">
            <v>750</v>
          </cell>
          <cell r="U120">
            <v>750</v>
          </cell>
          <cell r="W120">
            <v>750</v>
          </cell>
          <cell r="Y120">
            <v>750</v>
          </cell>
        </row>
        <row r="121">
          <cell r="C121">
            <v>0</v>
          </cell>
          <cell r="E121">
            <v>0</v>
          </cell>
          <cell r="G121">
            <v>0</v>
          </cell>
          <cell r="I121">
            <v>0</v>
          </cell>
          <cell r="K121">
            <v>0</v>
          </cell>
          <cell r="M121">
            <v>0</v>
          </cell>
          <cell r="O121">
            <v>0</v>
          </cell>
          <cell r="Q121">
            <v>0</v>
          </cell>
          <cell r="S121">
            <v>0</v>
          </cell>
          <cell r="U121">
            <v>0</v>
          </cell>
          <cell r="W121">
            <v>0</v>
          </cell>
          <cell r="Y121">
            <v>0</v>
          </cell>
        </row>
        <row r="122">
          <cell r="C122">
            <v>0</v>
          </cell>
          <cell r="E122">
            <v>0</v>
          </cell>
          <cell r="G122">
            <v>0</v>
          </cell>
          <cell r="I122">
            <v>0</v>
          </cell>
          <cell r="K122">
            <v>0</v>
          </cell>
          <cell r="M122">
            <v>0</v>
          </cell>
          <cell r="O122">
            <v>0</v>
          </cell>
          <cell r="Q122">
            <v>0</v>
          </cell>
          <cell r="S122">
            <v>0</v>
          </cell>
          <cell r="U122">
            <v>0</v>
          </cell>
          <cell r="W122">
            <v>0</v>
          </cell>
          <cell r="Y122">
            <v>0</v>
          </cell>
        </row>
        <row r="123">
          <cell r="C123">
            <v>17223</v>
          </cell>
          <cell r="E123">
            <v>17223</v>
          </cell>
          <cell r="G123">
            <v>17223</v>
          </cell>
          <cell r="I123">
            <v>17223</v>
          </cell>
          <cell r="K123">
            <v>17223</v>
          </cell>
          <cell r="M123">
            <v>17223</v>
          </cell>
          <cell r="O123">
            <v>17223</v>
          </cell>
          <cell r="Q123">
            <v>17223</v>
          </cell>
          <cell r="S123">
            <v>17223</v>
          </cell>
          <cell r="U123">
            <v>17223</v>
          </cell>
          <cell r="W123">
            <v>17223</v>
          </cell>
          <cell r="Y123">
            <v>17223</v>
          </cell>
        </row>
        <row r="124">
          <cell r="C124">
            <v>15000</v>
          </cell>
          <cell r="E124">
            <v>15000</v>
          </cell>
          <cell r="G124">
            <v>15000</v>
          </cell>
          <cell r="I124">
            <v>15000</v>
          </cell>
          <cell r="K124">
            <v>15000</v>
          </cell>
          <cell r="M124">
            <v>15000</v>
          </cell>
          <cell r="O124">
            <v>15000</v>
          </cell>
          <cell r="Q124">
            <v>15000</v>
          </cell>
          <cell r="S124">
            <v>15000</v>
          </cell>
          <cell r="U124">
            <v>15000</v>
          </cell>
          <cell r="W124">
            <v>15000</v>
          </cell>
          <cell r="Y124">
            <v>15000</v>
          </cell>
        </row>
        <row r="125">
          <cell r="C125">
            <v>0</v>
          </cell>
          <cell r="E125">
            <v>0</v>
          </cell>
          <cell r="G125">
            <v>0</v>
          </cell>
          <cell r="I125">
            <v>0</v>
          </cell>
          <cell r="K125">
            <v>0</v>
          </cell>
          <cell r="M125">
            <v>0</v>
          </cell>
          <cell r="O125">
            <v>0</v>
          </cell>
          <cell r="Q125">
            <v>0</v>
          </cell>
          <cell r="S125">
            <v>0</v>
          </cell>
          <cell r="U125">
            <v>0</v>
          </cell>
          <cell r="W125">
            <v>0</v>
          </cell>
          <cell r="Y125">
            <v>0</v>
          </cell>
        </row>
        <row r="126">
          <cell r="C126">
            <v>21602.015441160343</v>
          </cell>
          <cell r="E126">
            <v>16806.399634250789</v>
          </cell>
          <cell r="G126">
            <v>27878.07916152462</v>
          </cell>
          <cell r="I126">
            <v>24616.184249517304</v>
          </cell>
          <cell r="K126">
            <v>22514.007985499575</v>
          </cell>
          <cell r="M126">
            <v>31924.551512022903</v>
          </cell>
          <cell r="O126">
            <v>20211.769506798009</v>
          </cell>
          <cell r="Q126">
            <v>25097.743243650169</v>
          </cell>
          <cell r="S126">
            <v>25282.946412565736</v>
          </cell>
          <cell r="U126">
            <v>20054.5981735274</v>
          </cell>
          <cell r="W126">
            <v>20404.381035570332</v>
          </cell>
          <cell r="Y126">
            <v>30824.153308377077</v>
          </cell>
        </row>
        <row r="127">
          <cell r="C127">
            <v>1500</v>
          </cell>
          <cell r="E127">
            <v>1500</v>
          </cell>
          <cell r="G127">
            <v>1500</v>
          </cell>
          <cell r="I127">
            <v>1500</v>
          </cell>
          <cell r="K127">
            <v>1500</v>
          </cell>
          <cell r="M127">
            <v>1500</v>
          </cell>
          <cell r="O127">
            <v>1500</v>
          </cell>
          <cell r="Q127">
            <v>1500</v>
          </cell>
          <cell r="S127">
            <v>1500</v>
          </cell>
          <cell r="U127">
            <v>1500</v>
          </cell>
          <cell r="W127">
            <v>1500</v>
          </cell>
          <cell r="Y127">
            <v>1500</v>
          </cell>
        </row>
        <row r="128">
          <cell r="C128">
            <v>0</v>
          </cell>
          <cell r="E128">
            <v>0</v>
          </cell>
          <cell r="G128">
            <v>0</v>
          </cell>
          <cell r="I128">
            <v>0</v>
          </cell>
          <cell r="K128">
            <v>0</v>
          </cell>
          <cell r="M128">
            <v>0</v>
          </cell>
          <cell r="O128">
            <v>0</v>
          </cell>
          <cell r="Q128">
            <v>0</v>
          </cell>
          <cell r="S128">
            <v>0</v>
          </cell>
          <cell r="U128">
            <v>0</v>
          </cell>
          <cell r="W128">
            <v>0</v>
          </cell>
          <cell r="Y128">
            <v>0</v>
          </cell>
        </row>
        <row r="133">
          <cell r="C133">
            <v>120000</v>
          </cell>
          <cell r="E133">
            <v>120000</v>
          </cell>
          <cell r="G133">
            <v>120000</v>
          </cell>
          <cell r="I133">
            <v>120000</v>
          </cell>
          <cell r="K133">
            <v>120000</v>
          </cell>
          <cell r="M133">
            <v>120000</v>
          </cell>
          <cell r="O133">
            <v>120000</v>
          </cell>
          <cell r="Q133">
            <v>120000</v>
          </cell>
          <cell r="S133">
            <v>120000</v>
          </cell>
          <cell r="U133">
            <v>120000</v>
          </cell>
          <cell r="W133">
            <v>120000</v>
          </cell>
          <cell r="Y133">
            <v>120000</v>
          </cell>
        </row>
        <row r="136">
          <cell r="C136">
            <v>0</v>
          </cell>
          <cell r="E136">
            <v>0</v>
          </cell>
          <cell r="G136">
            <v>0</v>
          </cell>
          <cell r="I136">
            <v>0</v>
          </cell>
          <cell r="K136">
            <v>0</v>
          </cell>
          <cell r="M136">
            <v>0</v>
          </cell>
          <cell r="O136">
            <v>0</v>
          </cell>
          <cell r="Q136">
            <v>0</v>
          </cell>
          <cell r="S136">
            <v>0</v>
          </cell>
          <cell r="U136">
            <v>0</v>
          </cell>
          <cell r="W136">
            <v>0</v>
          </cell>
          <cell r="Y136">
            <v>0</v>
          </cell>
        </row>
        <row r="137">
          <cell r="C137">
            <v>75363.61</v>
          </cell>
          <cell r="E137">
            <v>75363.62000000001</v>
          </cell>
          <cell r="G137">
            <v>75363.61</v>
          </cell>
          <cell r="I137">
            <v>75363.62000000001</v>
          </cell>
          <cell r="K137">
            <v>75363.62000000001</v>
          </cell>
          <cell r="M137">
            <v>75363.62000000001</v>
          </cell>
          <cell r="O137">
            <v>75363.62000000001</v>
          </cell>
          <cell r="Q137">
            <v>75363.62000000001</v>
          </cell>
          <cell r="S137">
            <v>75363.63</v>
          </cell>
          <cell r="U137">
            <v>75363.62000000001</v>
          </cell>
          <cell r="W137">
            <v>75363.62000000001</v>
          </cell>
          <cell r="Y137">
            <v>75363.62000000001</v>
          </cell>
        </row>
        <row r="138">
          <cell r="C138">
            <v>34885.47</v>
          </cell>
          <cell r="E138">
            <v>34885.449999999997</v>
          </cell>
          <cell r="G138">
            <v>34885.479999999996</v>
          </cell>
          <cell r="I138">
            <v>34885.449999999997</v>
          </cell>
          <cell r="K138">
            <v>34885.449999999997</v>
          </cell>
          <cell r="M138">
            <v>34885.42</v>
          </cell>
          <cell r="O138">
            <v>34885.42</v>
          </cell>
          <cell r="Q138">
            <v>34885.42</v>
          </cell>
          <cell r="S138">
            <v>34885.449999999997</v>
          </cell>
          <cell r="U138">
            <v>34885.449999999997</v>
          </cell>
          <cell r="W138">
            <v>34885.449999999997</v>
          </cell>
          <cell r="Y138">
            <v>34885.449999999997</v>
          </cell>
        </row>
        <row r="139">
          <cell r="C139">
            <v>0</v>
          </cell>
          <cell r="E139">
            <v>0</v>
          </cell>
          <cell r="G139">
            <v>0</v>
          </cell>
          <cell r="I139">
            <v>0</v>
          </cell>
          <cell r="K139">
            <v>0</v>
          </cell>
          <cell r="M139">
            <v>0</v>
          </cell>
          <cell r="O139">
            <v>0</v>
          </cell>
          <cell r="Q139">
            <v>0</v>
          </cell>
          <cell r="S139">
            <v>0</v>
          </cell>
          <cell r="U139">
            <v>0</v>
          </cell>
          <cell r="W139">
            <v>0</v>
          </cell>
          <cell r="Y139">
            <v>0</v>
          </cell>
        </row>
        <row r="140">
          <cell r="C140">
            <v>0</v>
          </cell>
          <cell r="E140">
            <v>0</v>
          </cell>
          <cell r="G140">
            <v>0</v>
          </cell>
          <cell r="I140">
            <v>0</v>
          </cell>
          <cell r="K140">
            <v>0</v>
          </cell>
          <cell r="M140">
            <v>0</v>
          </cell>
          <cell r="O140">
            <v>0</v>
          </cell>
          <cell r="Q140">
            <v>0</v>
          </cell>
          <cell r="S140">
            <v>0</v>
          </cell>
          <cell r="U140">
            <v>0</v>
          </cell>
          <cell r="W140">
            <v>0</v>
          </cell>
          <cell r="Y140">
            <v>0</v>
          </cell>
        </row>
        <row r="141">
          <cell r="C141">
            <v>0</v>
          </cell>
          <cell r="E141">
            <v>0</v>
          </cell>
          <cell r="G141">
            <v>0</v>
          </cell>
          <cell r="I141">
            <v>0</v>
          </cell>
          <cell r="K141">
            <v>0</v>
          </cell>
          <cell r="M141">
            <v>0</v>
          </cell>
          <cell r="O141">
            <v>0</v>
          </cell>
          <cell r="Q141">
            <v>0</v>
          </cell>
          <cell r="S141">
            <v>0</v>
          </cell>
          <cell r="U141">
            <v>0</v>
          </cell>
          <cell r="W141">
            <v>0</v>
          </cell>
          <cell r="Y141">
            <v>0</v>
          </cell>
        </row>
        <row r="142">
          <cell r="C142">
            <v>-893213</v>
          </cell>
          <cell r="E142">
            <v>-893213</v>
          </cell>
          <cell r="G142">
            <v>-893213</v>
          </cell>
          <cell r="I142">
            <v>-893213</v>
          </cell>
          <cell r="K142">
            <v>-893213</v>
          </cell>
          <cell r="M142">
            <v>-893213</v>
          </cell>
          <cell r="O142">
            <v>-893213</v>
          </cell>
          <cell r="Q142">
            <v>-893213</v>
          </cell>
          <cell r="S142">
            <v>-893213</v>
          </cell>
          <cell r="U142">
            <v>-893213</v>
          </cell>
          <cell r="W142">
            <v>-893213</v>
          </cell>
          <cell r="Y142">
            <v>-893213</v>
          </cell>
        </row>
        <row r="143">
          <cell r="C143">
            <v>0</v>
          </cell>
          <cell r="E143">
            <v>0</v>
          </cell>
          <cell r="G143">
            <v>0</v>
          </cell>
          <cell r="I143">
            <v>0</v>
          </cell>
          <cell r="K143">
            <v>0</v>
          </cell>
          <cell r="M143">
            <v>0</v>
          </cell>
          <cell r="O143">
            <v>0</v>
          </cell>
          <cell r="Q143">
            <v>0</v>
          </cell>
          <cell r="S143">
            <v>0</v>
          </cell>
          <cell r="U143">
            <v>0</v>
          </cell>
          <cell r="W143">
            <v>0</v>
          </cell>
          <cell r="Y143">
            <v>0</v>
          </cell>
        </row>
        <row r="148">
          <cell r="C148">
            <v>10000</v>
          </cell>
          <cell r="E148">
            <v>10000</v>
          </cell>
          <cell r="G148">
            <v>10000</v>
          </cell>
          <cell r="I148">
            <v>10000</v>
          </cell>
          <cell r="K148">
            <v>10000</v>
          </cell>
          <cell r="M148">
            <v>10000</v>
          </cell>
          <cell r="O148">
            <v>10000</v>
          </cell>
          <cell r="Q148">
            <v>10000</v>
          </cell>
          <cell r="S148">
            <v>10000</v>
          </cell>
          <cell r="U148">
            <v>10000</v>
          </cell>
          <cell r="W148">
            <v>10000</v>
          </cell>
          <cell r="Y148">
            <v>10000</v>
          </cell>
        </row>
        <row r="150">
          <cell r="C150">
            <v>0</v>
          </cell>
          <cell r="E150">
            <v>0</v>
          </cell>
          <cell r="G150">
            <v>0</v>
          </cell>
          <cell r="I150">
            <v>0</v>
          </cell>
          <cell r="K150">
            <v>0</v>
          </cell>
          <cell r="M150">
            <v>0</v>
          </cell>
          <cell r="O150">
            <v>0</v>
          </cell>
          <cell r="Q150">
            <v>0</v>
          </cell>
          <cell r="S150">
            <v>0</v>
          </cell>
          <cell r="U150">
            <v>0</v>
          </cell>
          <cell r="W150">
            <v>0</v>
          </cell>
          <cell r="Y150">
            <v>0</v>
          </cell>
        </row>
      </sheetData>
      <sheetData sheetId="1">
        <row r="152">
          <cell r="C152">
            <v>4015.4021963470732</v>
          </cell>
          <cell r="E152">
            <v>4015.4021963470732</v>
          </cell>
          <cell r="G152">
            <v>4015.4021963470732</v>
          </cell>
          <cell r="I152">
            <v>4015.4021963470732</v>
          </cell>
          <cell r="K152">
            <v>4015.4021963470732</v>
          </cell>
          <cell r="M152">
            <v>730.40219634707319</v>
          </cell>
          <cell r="O152">
            <v>-1284.5978036529268</v>
          </cell>
          <cell r="Q152">
            <v>4015.4021963470732</v>
          </cell>
          <cell r="S152">
            <v>4015.3921963470639</v>
          </cell>
          <cell r="U152">
            <v>4015.4021963470732</v>
          </cell>
          <cell r="W152">
            <v>4015.4021963470732</v>
          </cell>
          <cell r="Y152">
            <v>-10784.597803652927</v>
          </cell>
        </row>
      </sheetData>
      <sheetData sheetId="2">
        <row r="152">
          <cell r="C152">
            <v>406.66471986297984</v>
          </cell>
          <cell r="E152">
            <v>406.66471986297984</v>
          </cell>
          <cell r="G152">
            <v>406.66471986297984</v>
          </cell>
          <cell r="I152">
            <v>406.66471986297984</v>
          </cell>
          <cell r="K152">
            <v>406.66471986297984</v>
          </cell>
          <cell r="M152">
            <v>-2878.3352801370202</v>
          </cell>
          <cell r="O152">
            <v>406.66471986297984</v>
          </cell>
          <cell r="Q152">
            <v>406.66471986297984</v>
          </cell>
          <cell r="S152">
            <v>406.66471986297984</v>
          </cell>
          <cell r="U152">
            <v>406.66471986297984</v>
          </cell>
          <cell r="W152">
            <v>406.66471986297984</v>
          </cell>
          <cell r="Y152">
            <v>406.66471986297984</v>
          </cell>
          <cell r="AA152">
            <v>1594.976638355758</v>
          </cell>
        </row>
      </sheetData>
      <sheetData sheetId="3">
        <row r="152">
          <cell r="C152">
            <v>402470.50435792381</v>
          </cell>
          <cell r="E152">
            <v>184015.21670864616</v>
          </cell>
          <cell r="G152">
            <v>742806.98924086895</v>
          </cell>
          <cell r="I152">
            <v>621941.84409726318</v>
          </cell>
          <cell r="K152">
            <v>519361.9231787569</v>
          </cell>
          <cell r="M152">
            <v>876877.73368017667</v>
          </cell>
          <cell r="O152">
            <v>345064.74293748406</v>
          </cell>
          <cell r="Q152">
            <v>593675.95956416044</v>
          </cell>
          <cell r="S152">
            <v>604082.36099744774</v>
          </cell>
          <cell r="U152">
            <v>354774.41177885287</v>
          </cell>
          <cell r="W152">
            <v>380102.15002568188</v>
          </cell>
          <cell r="Y152">
            <v>819917.37863327982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onsoli"/>
      <sheetName val="400"/>
      <sheetName val="404"/>
      <sheetName val="411"/>
      <sheetName val="425"/>
      <sheetName val="426"/>
      <sheetName val="Sheet2"/>
      <sheetName val="Sheet3"/>
      <sheetName val="Sheet1"/>
    </sheetNames>
    <sheetDataSet>
      <sheetData sheetId="0">
        <row r="5">
          <cell r="C5">
            <v>953722.01427821734</v>
          </cell>
          <cell r="E5">
            <v>704630.13463543763</v>
          </cell>
          <cell r="G5">
            <v>1283937.9483820917</v>
          </cell>
          <cell r="I5">
            <v>1063341.6658594534</v>
          </cell>
          <cell r="K5">
            <v>901024.40366609266</v>
          </cell>
          <cell r="M5">
            <v>1419600.14390991</v>
          </cell>
          <cell r="O5">
            <v>898763.78685671557</v>
          </cell>
          <cell r="Q5">
            <v>1108058.43753459</v>
          </cell>
          <cell r="S5">
            <v>1043960.8908107186</v>
          </cell>
          <cell r="U5">
            <v>866295.51465344604</v>
          </cell>
          <cell r="W5">
            <v>771229.40411299653</v>
          </cell>
          <cell r="Y5">
            <v>1311925.4204124308</v>
          </cell>
        </row>
        <row r="6">
          <cell r="C6">
            <v>0</v>
          </cell>
          <cell r="E6">
            <v>0</v>
          </cell>
          <cell r="G6">
            <v>0</v>
          </cell>
          <cell r="I6">
            <v>0</v>
          </cell>
          <cell r="K6">
            <v>0</v>
          </cell>
          <cell r="M6">
            <v>0</v>
          </cell>
          <cell r="O6">
            <v>0</v>
          </cell>
          <cell r="Q6">
            <v>0</v>
          </cell>
          <cell r="S6">
            <v>0</v>
          </cell>
          <cell r="U6">
            <v>0</v>
          </cell>
          <cell r="W6">
            <v>0</v>
          </cell>
          <cell r="Y6">
            <v>0</v>
          </cell>
        </row>
        <row r="7">
          <cell r="C7">
            <v>0</v>
          </cell>
          <cell r="E7">
            <v>0</v>
          </cell>
          <cell r="G7">
            <v>0</v>
          </cell>
          <cell r="I7">
            <v>0</v>
          </cell>
          <cell r="K7">
            <v>0</v>
          </cell>
          <cell r="M7">
            <v>0</v>
          </cell>
          <cell r="O7">
            <v>0</v>
          </cell>
          <cell r="Q7">
            <v>0</v>
          </cell>
          <cell r="S7">
            <v>0</v>
          </cell>
          <cell r="U7">
            <v>0</v>
          </cell>
          <cell r="W7">
            <v>0</v>
          </cell>
          <cell r="Y7">
            <v>0</v>
          </cell>
        </row>
        <row r="8">
          <cell r="C8">
            <v>0</v>
          </cell>
          <cell r="E8">
            <v>0</v>
          </cell>
          <cell r="G8">
            <v>0</v>
          </cell>
          <cell r="I8">
            <v>0</v>
          </cell>
          <cell r="K8">
            <v>0</v>
          </cell>
          <cell r="M8">
            <v>0</v>
          </cell>
          <cell r="O8">
            <v>0</v>
          </cell>
          <cell r="Q8">
            <v>0</v>
          </cell>
          <cell r="S8">
            <v>0</v>
          </cell>
          <cell r="U8">
            <v>0</v>
          </cell>
          <cell r="W8">
            <v>0</v>
          </cell>
          <cell r="Y8">
            <v>0</v>
          </cell>
        </row>
        <row r="9">
          <cell r="C9">
            <v>267591.01427821734</v>
          </cell>
          <cell r="E9">
            <v>170819.54454388615</v>
          </cell>
          <cell r="G9">
            <v>398463.48732747865</v>
          </cell>
          <cell r="I9">
            <v>281472.79390397295</v>
          </cell>
          <cell r="K9">
            <v>185925.67059810969</v>
          </cell>
          <cell r="M9">
            <v>405600.04111711704</v>
          </cell>
          <cell r="O9">
            <v>256789.65338763301</v>
          </cell>
          <cell r="Q9">
            <v>310894.09398452519</v>
          </cell>
          <cell r="S9">
            <v>240914.05172555055</v>
          </cell>
          <cell r="U9">
            <v>229313.51858473584</v>
          </cell>
          <cell r="W9">
            <v>123137.46788358773</v>
          </cell>
          <cell r="Y9">
            <v>332876.59920912422</v>
          </cell>
        </row>
        <row r="10">
          <cell r="C10">
            <v>0</v>
          </cell>
          <cell r="E10">
            <v>0</v>
          </cell>
          <cell r="G10">
            <v>0</v>
          </cell>
          <cell r="I10">
            <v>0</v>
          </cell>
          <cell r="K10">
            <v>0</v>
          </cell>
          <cell r="M10">
            <v>0</v>
          </cell>
          <cell r="O10">
            <v>0</v>
          </cell>
          <cell r="Q10">
            <v>0</v>
          </cell>
          <cell r="S10">
            <v>0</v>
          </cell>
          <cell r="U10">
            <v>0</v>
          </cell>
          <cell r="W10">
            <v>0</v>
          </cell>
          <cell r="Y10">
            <v>0</v>
          </cell>
        </row>
        <row r="11">
          <cell r="C11">
            <v>0</v>
          </cell>
          <cell r="E11">
            <v>0</v>
          </cell>
          <cell r="G11">
            <v>0</v>
          </cell>
          <cell r="I11">
            <v>0</v>
          </cell>
          <cell r="K11">
            <v>0</v>
          </cell>
          <cell r="M11">
            <v>0</v>
          </cell>
          <cell r="O11">
            <v>0</v>
          </cell>
          <cell r="Q11">
            <v>0</v>
          </cell>
          <cell r="S11">
            <v>0</v>
          </cell>
          <cell r="U11">
            <v>0</v>
          </cell>
          <cell r="W11">
            <v>0</v>
          </cell>
          <cell r="Y11">
            <v>0</v>
          </cell>
        </row>
        <row r="13">
          <cell r="C13">
            <v>0</v>
          </cell>
          <cell r="E13">
            <v>0</v>
          </cell>
          <cell r="G13">
            <v>0</v>
          </cell>
          <cell r="I13">
            <v>0</v>
          </cell>
          <cell r="K13">
            <v>0</v>
          </cell>
          <cell r="M13">
            <v>0</v>
          </cell>
          <cell r="O13">
            <v>0</v>
          </cell>
          <cell r="Q13">
            <v>0</v>
          </cell>
          <cell r="S13">
            <v>0</v>
          </cell>
          <cell r="U13">
            <v>0</v>
          </cell>
          <cell r="W13">
            <v>0</v>
          </cell>
          <cell r="Y13">
            <v>0</v>
          </cell>
        </row>
        <row r="14">
          <cell r="C14">
            <v>0</v>
          </cell>
          <cell r="E14">
            <v>0</v>
          </cell>
          <cell r="G14">
            <v>0</v>
          </cell>
          <cell r="I14">
            <v>0</v>
          </cell>
          <cell r="K14">
            <v>0</v>
          </cell>
          <cell r="M14">
            <v>0</v>
          </cell>
          <cell r="O14">
            <v>0</v>
          </cell>
          <cell r="Q14">
            <v>0</v>
          </cell>
          <cell r="S14">
            <v>0</v>
          </cell>
          <cell r="U14">
            <v>0</v>
          </cell>
          <cell r="W14">
            <v>0</v>
          </cell>
          <cell r="Y14">
            <v>0</v>
          </cell>
        </row>
        <row r="17">
          <cell r="C17">
            <v>351681.36049999995</v>
          </cell>
          <cell r="E17">
            <v>271613.60952258279</v>
          </cell>
          <cell r="G17">
            <v>485942.59260034689</v>
          </cell>
          <cell r="I17">
            <v>416942.05548532773</v>
          </cell>
          <cell r="K17">
            <v>330012.23311922047</v>
          </cell>
          <cell r="M17">
            <v>571165.26391017565</v>
          </cell>
          <cell r="O17">
            <v>343978.15442081925</v>
          </cell>
          <cell r="Q17">
            <v>444052.3501294523</v>
          </cell>
          <cell r="S17">
            <v>420694.1244499415</v>
          </cell>
          <cell r="U17">
            <v>307559.92802543059</v>
          </cell>
          <cell r="W17">
            <v>297707.48778212722</v>
          </cell>
          <cell r="Y17">
            <v>501680.41778253205</v>
          </cell>
        </row>
        <row r="18">
          <cell r="C18">
            <v>0</v>
          </cell>
          <cell r="E18">
            <v>0</v>
          </cell>
          <cell r="G18">
            <v>0</v>
          </cell>
          <cell r="I18">
            <v>0</v>
          </cell>
          <cell r="K18">
            <v>0</v>
          </cell>
          <cell r="M18">
            <v>0</v>
          </cell>
          <cell r="O18">
            <v>0</v>
          </cell>
          <cell r="Q18">
            <v>0</v>
          </cell>
          <cell r="S18">
            <v>0</v>
          </cell>
          <cell r="U18">
            <v>0</v>
          </cell>
          <cell r="W18">
            <v>0</v>
          </cell>
          <cell r="Y18">
            <v>0</v>
          </cell>
        </row>
        <row r="19">
          <cell r="C19">
            <v>0</v>
          </cell>
          <cell r="E19">
            <v>0</v>
          </cell>
          <cell r="G19">
            <v>0</v>
          </cell>
          <cell r="I19">
            <v>0</v>
          </cell>
          <cell r="K19">
            <v>0</v>
          </cell>
          <cell r="M19">
            <v>0</v>
          </cell>
          <cell r="O19">
            <v>0</v>
          </cell>
          <cell r="Q19">
            <v>0</v>
          </cell>
          <cell r="S19">
            <v>0</v>
          </cell>
          <cell r="U19">
            <v>0</v>
          </cell>
          <cell r="W19">
            <v>0</v>
          </cell>
          <cell r="Y19">
            <v>0</v>
          </cell>
        </row>
        <row r="20">
          <cell r="C20">
            <v>0</v>
          </cell>
          <cell r="E20">
            <v>0</v>
          </cell>
          <cell r="G20">
            <v>0</v>
          </cell>
          <cell r="I20">
            <v>0</v>
          </cell>
          <cell r="K20">
            <v>0</v>
          </cell>
          <cell r="M20">
            <v>0</v>
          </cell>
          <cell r="O20">
            <v>0</v>
          </cell>
          <cell r="Q20">
            <v>0</v>
          </cell>
          <cell r="S20">
            <v>0</v>
          </cell>
          <cell r="U20">
            <v>0</v>
          </cell>
          <cell r="W20">
            <v>0</v>
          </cell>
          <cell r="Y20">
            <v>0</v>
          </cell>
        </row>
        <row r="22"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0</v>
          </cell>
          <cell r="O22">
            <v>0</v>
          </cell>
          <cell r="Q22">
            <v>0</v>
          </cell>
          <cell r="S22">
            <v>0</v>
          </cell>
          <cell r="U22">
            <v>0</v>
          </cell>
          <cell r="W22">
            <v>0</v>
          </cell>
          <cell r="Y22">
            <v>0</v>
          </cell>
        </row>
        <row r="23">
          <cell r="C23">
            <v>0</v>
          </cell>
          <cell r="E23">
            <v>0</v>
          </cell>
          <cell r="G23">
            <v>0</v>
          </cell>
          <cell r="I23">
            <v>0</v>
          </cell>
          <cell r="K23">
            <v>0</v>
          </cell>
          <cell r="M23">
            <v>0</v>
          </cell>
          <cell r="O23">
            <v>0</v>
          </cell>
          <cell r="Q23">
            <v>0</v>
          </cell>
          <cell r="S23">
            <v>0</v>
          </cell>
          <cell r="U23">
            <v>0</v>
          </cell>
          <cell r="W23">
            <v>0</v>
          </cell>
          <cell r="Y23">
            <v>0</v>
          </cell>
        </row>
        <row r="24">
          <cell r="C24">
            <v>0</v>
          </cell>
          <cell r="E24">
            <v>0</v>
          </cell>
          <cell r="G24">
            <v>0</v>
          </cell>
          <cell r="I24">
            <v>0</v>
          </cell>
          <cell r="K24">
            <v>0</v>
          </cell>
          <cell r="M24">
            <v>0</v>
          </cell>
          <cell r="O24">
            <v>0</v>
          </cell>
          <cell r="Q24">
            <v>0</v>
          </cell>
          <cell r="S24">
            <v>0</v>
          </cell>
          <cell r="U24">
            <v>0</v>
          </cell>
          <cell r="W24">
            <v>0</v>
          </cell>
          <cell r="Y24">
            <v>0</v>
          </cell>
        </row>
        <row r="25">
          <cell r="C25">
            <v>910</v>
          </cell>
          <cell r="E25">
            <v>910</v>
          </cell>
          <cell r="G25">
            <v>910</v>
          </cell>
          <cell r="I25">
            <v>910</v>
          </cell>
          <cell r="K25">
            <v>910</v>
          </cell>
          <cell r="M25">
            <v>910</v>
          </cell>
          <cell r="O25">
            <v>910</v>
          </cell>
          <cell r="Q25">
            <v>910</v>
          </cell>
          <cell r="S25">
            <v>910</v>
          </cell>
          <cell r="U25">
            <v>910</v>
          </cell>
          <cell r="W25">
            <v>910</v>
          </cell>
          <cell r="Y25">
            <v>910</v>
          </cell>
        </row>
        <row r="26">
          <cell r="C26">
            <v>0</v>
          </cell>
          <cell r="E26">
            <v>0</v>
          </cell>
          <cell r="G26">
            <v>0</v>
          </cell>
          <cell r="I26">
            <v>0</v>
          </cell>
          <cell r="K26">
            <v>0</v>
          </cell>
          <cell r="M26">
            <v>0</v>
          </cell>
          <cell r="O26">
            <v>0</v>
          </cell>
          <cell r="Q26">
            <v>0</v>
          </cell>
          <cell r="S26">
            <v>0</v>
          </cell>
          <cell r="U26">
            <v>0</v>
          </cell>
          <cell r="W26">
            <v>0</v>
          </cell>
          <cell r="Y26">
            <v>0</v>
          </cell>
        </row>
        <row r="27">
          <cell r="C27">
            <v>2470.0715999999998</v>
          </cell>
          <cell r="E27">
            <v>1921.718124329585</v>
          </cell>
          <cell r="G27">
            <v>3187.7080597966069</v>
          </cell>
          <cell r="I27">
            <v>2814.7279390397289</v>
          </cell>
          <cell r="K27">
            <v>2574.3554390447389</v>
          </cell>
          <cell r="M27">
            <v>3650.4003700540543</v>
          </cell>
          <cell r="O27">
            <v>2311.1068804886968</v>
          </cell>
          <cell r="Q27">
            <v>2869.7916367802336</v>
          </cell>
          <cell r="S27">
            <v>2890.9686207066047</v>
          </cell>
          <cell r="U27">
            <v>2293.1351858473563</v>
          </cell>
          <cell r="W27">
            <v>2333.1309704258724</v>
          </cell>
          <cell r="Y27">
            <v>3524.5757563319034</v>
          </cell>
        </row>
        <row r="28">
          <cell r="C28">
            <v>0</v>
          </cell>
          <cell r="E28">
            <v>0</v>
          </cell>
          <cell r="G28">
            <v>0</v>
          </cell>
          <cell r="I28">
            <v>0</v>
          </cell>
          <cell r="K28">
            <v>0</v>
          </cell>
          <cell r="M28">
            <v>0</v>
          </cell>
          <cell r="O28">
            <v>0</v>
          </cell>
          <cell r="Q28">
            <v>0</v>
          </cell>
          <cell r="S28">
            <v>0</v>
          </cell>
          <cell r="U28">
            <v>0</v>
          </cell>
          <cell r="W28">
            <v>0</v>
          </cell>
          <cell r="Y28">
            <v>0</v>
          </cell>
        </row>
        <row r="29">
          <cell r="C29">
            <v>0</v>
          </cell>
          <cell r="E29">
            <v>0</v>
          </cell>
          <cell r="G29">
            <v>0</v>
          </cell>
          <cell r="I29">
            <v>0</v>
          </cell>
          <cell r="K29">
            <v>0</v>
          </cell>
          <cell r="M29">
            <v>0</v>
          </cell>
          <cell r="O29">
            <v>0</v>
          </cell>
          <cell r="Q29">
            <v>0</v>
          </cell>
          <cell r="S29">
            <v>0</v>
          </cell>
          <cell r="U29">
            <v>0</v>
          </cell>
          <cell r="W29">
            <v>0</v>
          </cell>
          <cell r="Y29">
            <v>0</v>
          </cell>
        </row>
        <row r="30">
          <cell r="C30">
            <v>0</v>
          </cell>
          <cell r="E30">
            <v>0</v>
          </cell>
          <cell r="G30">
            <v>0</v>
          </cell>
          <cell r="I30">
            <v>0</v>
          </cell>
          <cell r="K30">
            <v>0</v>
          </cell>
          <cell r="M30">
            <v>0</v>
          </cell>
          <cell r="O30">
            <v>0</v>
          </cell>
          <cell r="Q30">
            <v>0</v>
          </cell>
          <cell r="S30">
            <v>0</v>
          </cell>
          <cell r="U30">
            <v>0</v>
          </cell>
          <cell r="W30">
            <v>0</v>
          </cell>
          <cell r="Y30">
            <v>0</v>
          </cell>
        </row>
        <row r="31">
          <cell r="C31">
            <v>0</v>
          </cell>
          <cell r="E31">
            <v>0</v>
          </cell>
          <cell r="G31">
            <v>0</v>
          </cell>
          <cell r="I31">
            <v>0</v>
          </cell>
          <cell r="K31">
            <v>0</v>
          </cell>
          <cell r="M31">
            <v>0</v>
          </cell>
          <cell r="O31">
            <v>0</v>
          </cell>
          <cell r="Q31">
            <v>0</v>
          </cell>
          <cell r="S31">
            <v>0</v>
          </cell>
          <cell r="U31">
            <v>0</v>
          </cell>
          <cell r="W31">
            <v>0</v>
          </cell>
          <cell r="Y31">
            <v>0</v>
          </cell>
        </row>
        <row r="32">
          <cell r="C32">
            <v>0</v>
          </cell>
          <cell r="E32">
            <v>0</v>
          </cell>
          <cell r="G32">
            <v>0</v>
          </cell>
          <cell r="I32">
            <v>0</v>
          </cell>
          <cell r="K32">
            <v>0</v>
          </cell>
          <cell r="M32">
            <v>0</v>
          </cell>
          <cell r="O32">
            <v>0</v>
          </cell>
          <cell r="Q32">
            <v>0</v>
          </cell>
          <cell r="S32">
            <v>0</v>
          </cell>
          <cell r="U32">
            <v>0</v>
          </cell>
          <cell r="W32">
            <v>0</v>
          </cell>
          <cell r="Y32">
            <v>0</v>
          </cell>
        </row>
        <row r="33">
          <cell r="C33">
            <v>0</v>
          </cell>
          <cell r="E33">
            <v>0</v>
          </cell>
          <cell r="G33">
            <v>0</v>
          </cell>
          <cell r="I33">
            <v>0</v>
          </cell>
          <cell r="K33">
            <v>0</v>
          </cell>
          <cell r="M33">
            <v>0</v>
          </cell>
          <cell r="O33">
            <v>0</v>
          </cell>
          <cell r="Q33">
            <v>0</v>
          </cell>
          <cell r="S33">
            <v>0</v>
          </cell>
          <cell r="U33">
            <v>0</v>
          </cell>
          <cell r="W33">
            <v>0</v>
          </cell>
          <cell r="Y33">
            <v>0</v>
          </cell>
        </row>
        <row r="34">
          <cell r="C34">
            <v>0</v>
          </cell>
          <cell r="E34">
            <v>0</v>
          </cell>
          <cell r="G34">
            <v>0</v>
          </cell>
          <cell r="I34">
            <v>0</v>
          </cell>
          <cell r="K34">
            <v>0</v>
          </cell>
          <cell r="M34">
            <v>0</v>
          </cell>
          <cell r="O34">
            <v>0</v>
          </cell>
          <cell r="Q34">
            <v>0</v>
          </cell>
          <cell r="S34">
            <v>0</v>
          </cell>
          <cell r="U34">
            <v>0</v>
          </cell>
          <cell r="W34">
            <v>0</v>
          </cell>
          <cell r="Y34">
            <v>0</v>
          </cell>
        </row>
        <row r="38">
          <cell r="C38">
            <v>0</v>
          </cell>
          <cell r="E38">
            <v>0</v>
          </cell>
          <cell r="G38">
            <v>0</v>
          </cell>
          <cell r="I38">
            <v>0</v>
          </cell>
          <cell r="K38">
            <v>0</v>
          </cell>
          <cell r="M38">
            <v>0</v>
          </cell>
          <cell r="O38">
            <v>0</v>
          </cell>
          <cell r="Q38">
            <v>0</v>
          </cell>
          <cell r="S38">
            <v>0</v>
          </cell>
          <cell r="U38">
            <v>0</v>
          </cell>
          <cell r="W38">
            <v>0</v>
          </cell>
          <cell r="Y38">
            <v>0</v>
          </cell>
        </row>
        <row r="39">
          <cell r="C39">
            <v>0</v>
          </cell>
          <cell r="E39">
            <v>0</v>
          </cell>
          <cell r="G39">
            <v>0</v>
          </cell>
          <cell r="I39">
            <v>0</v>
          </cell>
          <cell r="K39">
            <v>0</v>
          </cell>
          <cell r="M39">
            <v>0</v>
          </cell>
          <cell r="O39">
            <v>0</v>
          </cell>
          <cell r="Q39">
            <v>0</v>
          </cell>
          <cell r="S39">
            <v>0</v>
          </cell>
          <cell r="U39">
            <v>0</v>
          </cell>
          <cell r="W39">
            <v>0</v>
          </cell>
          <cell r="Y39">
            <v>0</v>
          </cell>
        </row>
        <row r="40">
          <cell r="C40">
            <v>0</v>
          </cell>
          <cell r="E40">
            <v>0</v>
          </cell>
          <cell r="G40">
            <v>0</v>
          </cell>
          <cell r="I40">
            <v>0</v>
          </cell>
          <cell r="K40">
            <v>0</v>
          </cell>
          <cell r="M40">
            <v>0</v>
          </cell>
          <cell r="O40">
            <v>0</v>
          </cell>
          <cell r="Q40">
            <v>0</v>
          </cell>
          <cell r="S40">
            <v>0</v>
          </cell>
          <cell r="U40">
            <v>0</v>
          </cell>
          <cell r="W40">
            <v>0</v>
          </cell>
          <cell r="Y40">
            <v>0</v>
          </cell>
        </row>
        <row r="42">
          <cell r="C42">
            <v>86432.222999999998</v>
          </cell>
          <cell r="E42">
            <v>86059.357428708521</v>
          </cell>
          <cell r="G42">
            <v>86920.171849999999</v>
          </cell>
          <cell r="I42">
            <v>86666.562059627919</v>
          </cell>
          <cell r="K42">
            <v>86503.119514499995</v>
          </cell>
          <cell r="M42">
            <v>87234.781922360591</v>
          </cell>
          <cell r="O42">
            <v>86324.122273249173</v>
          </cell>
          <cell r="Q42">
            <v>86704.002910385287</v>
          </cell>
          <cell r="S42">
            <v>86718.40231193685</v>
          </cell>
          <cell r="U42">
            <v>86311.898991664362</v>
          </cell>
          <cell r="W42">
            <v>86339.094335652801</v>
          </cell>
          <cell r="Y42">
            <v>87149.223481446636</v>
          </cell>
        </row>
        <row r="43">
          <cell r="C43">
            <v>31532.485999999997</v>
          </cell>
          <cell r="E43">
            <v>32466.159499999998</v>
          </cell>
          <cell r="G43">
            <v>31254.956499999997</v>
          </cell>
          <cell r="I43">
            <v>32965.133000000002</v>
          </cell>
          <cell r="K43">
            <v>33351.084499999997</v>
          </cell>
          <cell r="M43">
            <v>34875.214</v>
          </cell>
          <cell r="O43">
            <v>37215.785999999993</v>
          </cell>
          <cell r="Q43">
            <v>36189.192499999997</v>
          </cell>
          <cell r="S43">
            <v>38151.978000000003</v>
          </cell>
          <cell r="U43">
            <v>35637.152000000002</v>
          </cell>
          <cell r="W43">
            <v>35522.963499999998</v>
          </cell>
          <cell r="Y43">
            <v>35049.313499999997</v>
          </cell>
        </row>
        <row r="44">
          <cell r="C44">
            <v>10.143000000000001</v>
          </cell>
          <cell r="E44">
            <v>10.143000000000001</v>
          </cell>
          <cell r="G44">
            <v>10.143000000000001</v>
          </cell>
          <cell r="I44">
            <v>10.143000000000001</v>
          </cell>
          <cell r="K44">
            <v>10.143000000000001</v>
          </cell>
          <cell r="M44">
            <v>10.143000000000001</v>
          </cell>
          <cell r="O44">
            <v>10.143000000000001</v>
          </cell>
          <cell r="Q44">
            <v>10.143000000000001</v>
          </cell>
          <cell r="S44">
            <v>10.143000000000001</v>
          </cell>
          <cell r="U44">
            <v>10.143000000000001</v>
          </cell>
          <cell r="W44">
            <v>10.143000000000001</v>
          </cell>
          <cell r="Y44">
            <v>10.143000000000001</v>
          </cell>
        </row>
        <row r="45">
          <cell r="C45">
            <v>1400</v>
          </cell>
          <cell r="E45">
            <v>1400</v>
          </cell>
          <cell r="G45">
            <v>1400</v>
          </cell>
          <cell r="I45">
            <v>1400</v>
          </cell>
          <cell r="K45">
            <v>1400</v>
          </cell>
          <cell r="M45">
            <v>1400</v>
          </cell>
          <cell r="O45">
            <v>1400</v>
          </cell>
          <cell r="Q45">
            <v>1400</v>
          </cell>
          <cell r="S45">
            <v>1400</v>
          </cell>
          <cell r="U45">
            <v>1400</v>
          </cell>
          <cell r="W45">
            <v>1400</v>
          </cell>
          <cell r="Y45">
            <v>1400</v>
          </cell>
        </row>
        <row r="46">
          <cell r="C46">
            <v>3050</v>
          </cell>
          <cell r="E46">
            <v>3050</v>
          </cell>
          <cell r="G46">
            <v>3050</v>
          </cell>
          <cell r="I46">
            <v>3050</v>
          </cell>
          <cell r="K46">
            <v>3050</v>
          </cell>
          <cell r="M46">
            <v>3050</v>
          </cell>
          <cell r="O46">
            <v>3050</v>
          </cell>
          <cell r="Q46">
            <v>3050</v>
          </cell>
          <cell r="S46">
            <v>3050</v>
          </cell>
          <cell r="U46">
            <v>3050</v>
          </cell>
          <cell r="W46">
            <v>3050</v>
          </cell>
          <cell r="Y46">
            <v>3050</v>
          </cell>
        </row>
        <row r="47">
          <cell r="C47">
            <v>200</v>
          </cell>
          <cell r="E47">
            <v>200</v>
          </cell>
          <cell r="G47">
            <v>200</v>
          </cell>
          <cell r="I47">
            <v>200</v>
          </cell>
          <cell r="K47">
            <v>200</v>
          </cell>
          <cell r="M47">
            <v>200</v>
          </cell>
          <cell r="O47">
            <v>200</v>
          </cell>
          <cell r="Q47">
            <v>200</v>
          </cell>
          <cell r="S47">
            <v>200</v>
          </cell>
          <cell r="U47">
            <v>200</v>
          </cell>
          <cell r="W47">
            <v>200</v>
          </cell>
          <cell r="Y47">
            <v>200</v>
          </cell>
        </row>
        <row r="48">
          <cell r="C48">
            <v>200</v>
          </cell>
          <cell r="E48">
            <v>200</v>
          </cell>
          <cell r="G48">
            <v>200</v>
          </cell>
          <cell r="I48">
            <v>200</v>
          </cell>
          <cell r="K48">
            <v>200</v>
          </cell>
          <cell r="M48">
            <v>200</v>
          </cell>
          <cell r="O48">
            <v>200</v>
          </cell>
          <cell r="Q48">
            <v>200</v>
          </cell>
          <cell r="S48">
            <v>200</v>
          </cell>
          <cell r="U48">
            <v>200</v>
          </cell>
          <cell r="W48">
            <v>200</v>
          </cell>
          <cell r="Y48">
            <v>200</v>
          </cell>
        </row>
        <row r="49">
          <cell r="C49">
            <v>0</v>
          </cell>
          <cell r="E49">
            <v>0</v>
          </cell>
          <cell r="G49">
            <v>0</v>
          </cell>
          <cell r="I49">
            <v>0</v>
          </cell>
          <cell r="K49">
            <v>0</v>
          </cell>
          <cell r="M49">
            <v>0</v>
          </cell>
          <cell r="O49">
            <v>0</v>
          </cell>
          <cell r="Q49">
            <v>0</v>
          </cell>
          <cell r="S49">
            <v>0</v>
          </cell>
          <cell r="U49">
            <v>0</v>
          </cell>
          <cell r="W49">
            <v>0</v>
          </cell>
          <cell r="Y49">
            <v>0</v>
          </cell>
        </row>
        <row r="50">
          <cell r="C50">
            <v>50</v>
          </cell>
          <cell r="E50">
            <v>50</v>
          </cell>
          <cell r="G50">
            <v>50</v>
          </cell>
          <cell r="I50">
            <v>50</v>
          </cell>
          <cell r="K50">
            <v>50</v>
          </cell>
          <cell r="M50">
            <v>50</v>
          </cell>
          <cell r="O50">
            <v>50</v>
          </cell>
          <cell r="Q50">
            <v>50</v>
          </cell>
          <cell r="S50">
            <v>50</v>
          </cell>
          <cell r="U50">
            <v>50</v>
          </cell>
          <cell r="W50">
            <v>50</v>
          </cell>
          <cell r="Y50">
            <v>50</v>
          </cell>
        </row>
        <row r="51">
          <cell r="C51">
            <v>300</v>
          </cell>
          <cell r="E51">
            <v>300</v>
          </cell>
          <cell r="G51">
            <v>300</v>
          </cell>
          <cell r="I51">
            <v>300</v>
          </cell>
          <cell r="K51">
            <v>300</v>
          </cell>
          <cell r="M51">
            <v>300</v>
          </cell>
          <cell r="O51">
            <v>300</v>
          </cell>
          <cell r="Q51">
            <v>300</v>
          </cell>
          <cell r="S51">
            <v>300</v>
          </cell>
          <cell r="U51">
            <v>300</v>
          </cell>
          <cell r="W51">
            <v>300</v>
          </cell>
          <cell r="Y51">
            <v>300</v>
          </cell>
        </row>
        <row r="52">
          <cell r="C52">
            <v>23520.239999999998</v>
          </cell>
          <cell r="E52">
            <v>23520.239999999998</v>
          </cell>
          <cell r="G52">
            <v>23520.239999999998</v>
          </cell>
          <cell r="I52">
            <v>23520.239999999998</v>
          </cell>
          <cell r="K52">
            <v>23520.239999999998</v>
          </cell>
          <cell r="M52">
            <v>23520.239999999998</v>
          </cell>
          <cell r="O52">
            <v>23520.239999999998</v>
          </cell>
          <cell r="Q52">
            <v>23520.239999999998</v>
          </cell>
          <cell r="S52">
            <v>23520.239999999998</v>
          </cell>
          <cell r="U52">
            <v>23520.239999999998</v>
          </cell>
          <cell r="W52">
            <v>23520.239999999998</v>
          </cell>
          <cell r="Y52">
            <v>23520.239999999998</v>
          </cell>
        </row>
        <row r="53">
          <cell r="C53">
            <v>3900</v>
          </cell>
          <cell r="E53">
            <v>3900</v>
          </cell>
          <cell r="G53">
            <v>3900</v>
          </cell>
          <cell r="I53">
            <v>3900</v>
          </cell>
          <cell r="K53">
            <v>3900</v>
          </cell>
          <cell r="M53">
            <v>3900</v>
          </cell>
          <cell r="O53">
            <v>3900</v>
          </cell>
          <cell r="Q53">
            <v>3900</v>
          </cell>
          <cell r="S53">
            <v>3900</v>
          </cell>
          <cell r="U53">
            <v>3900</v>
          </cell>
          <cell r="W53">
            <v>3900</v>
          </cell>
          <cell r="Y53">
            <v>3900</v>
          </cell>
        </row>
        <row r="54">
          <cell r="C54">
            <v>0</v>
          </cell>
          <cell r="E54">
            <v>0</v>
          </cell>
          <cell r="G54">
            <v>0</v>
          </cell>
          <cell r="I54">
            <v>0</v>
          </cell>
          <cell r="K54">
            <v>0</v>
          </cell>
          <cell r="M54">
            <v>0</v>
          </cell>
          <cell r="O54">
            <v>0</v>
          </cell>
          <cell r="Q54">
            <v>0</v>
          </cell>
          <cell r="S54">
            <v>0</v>
          </cell>
          <cell r="U54">
            <v>0</v>
          </cell>
          <cell r="W54">
            <v>0</v>
          </cell>
          <cell r="Y54">
            <v>0</v>
          </cell>
        </row>
        <row r="55">
          <cell r="C55">
            <v>1500</v>
          </cell>
          <cell r="E55">
            <v>1500</v>
          </cell>
          <cell r="G55">
            <v>1500</v>
          </cell>
          <cell r="I55">
            <v>1500</v>
          </cell>
          <cell r="K55">
            <v>1500</v>
          </cell>
          <cell r="M55">
            <v>1500</v>
          </cell>
          <cell r="O55">
            <v>1500</v>
          </cell>
          <cell r="Q55">
            <v>1500</v>
          </cell>
          <cell r="S55">
            <v>1500</v>
          </cell>
          <cell r="U55">
            <v>1500</v>
          </cell>
          <cell r="W55">
            <v>1500</v>
          </cell>
          <cell r="Y55">
            <v>1500</v>
          </cell>
        </row>
        <row r="56">
          <cell r="C56">
            <v>1375</v>
          </cell>
          <cell r="E56">
            <v>1375</v>
          </cell>
          <cell r="G56">
            <v>1375</v>
          </cell>
          <cell r="I56">
            <v>1375</v>
          </cell>
          <cell r="K56">
            <v>1375</v>
          </cell>
          <cell r="M56">
            <v>1375</v>
          </cell>
          <cell r="O56">
            <v>1375</v>
          </cell>
          <cell r="Q56">
            <v>1375</v>
          </cell>
          <cell r="S56">
            <v>1375</v>
          </cell>
          <cell r="U56">
            <v>1375</v>
          </cell>
          <cell r="W56">
            <v>1375</v>
          </cell>
          <cell r="Y56">
            <v>1375</v>
          </cell>
        </row>
        <row r="57">
          <cell r="C57">
            <v>884.91599999999994</v>
          </cell>
          <cell r="E57">
            <v>884.91599999999994</v>
          </cell>
          <cell r="G57">
            <v>884.91599999999994</v>
          </cell>
          <cell r="I57">
            <v>884.91599999999994</v>
          </cell>
          <cell r="K57">
            <v>884.91599999999994</v>
          </cell>
          <cell r="M57">
            <v>884.91599999999994</v>
          </cell>
          <cell r="O57">
            <v>884.91599999999994</v>
          </cell>
          <cell r="Q57">
            <v>884.91599999999994</v>
          </cell>
          <cell r="S57">
            <v>884.91599999999994</v>
          </cell>
          <cell r="U57">
            <v>884.91599999999994</v>
          </cell>
          <cell r="W57">
            <v>884.91599999999994</v>
          </cell>
          <cell r="Y57">
            <v>884.91599999999994</v>
          </cell>
        </row>
        <row r="58">
          <cell r="C58">
            <v>0</v>
          </cell>
          <cell r="E58">
            <v>0</v>
          </cell>
          <cell r="G58">
            <v>0</v>
          </cell>
          <cell r="I58">
            <v>0</v>
          </cell>
          <cell r="K58">
            <v>0</v>
          </cell>
          <cell r="M58">
            <v>0</v>
          </cell>
          <cell r="O58">
            <v>0</v>
          </cell>
          <cell r="Q58">
            <v>0</v>
          </cell>
          <cell r="S58">
            <v>0</v>
          </cell>
          <cell r="U58">
            <v>0</v>
          </cell>
          <cell r="W58">
            <v>0</v>
          </cell>
          <cell r="Y58">
            <v>0</v>
          </cell>
        </row>
        <row r="59">
          <cell r="C59">
            <v>12500</v>
          </cell>
          <cell r="E59">
            <v>12500</v>
          </cell>
          <cell r="G59">
            <v>12500</v>
          </cell>
          <cell r="I59">
            <v>12500</v>
          </cell>
          <cell r="K59">
            <v>12500</v>
          </cell>
          <cell r="M59">
            <v>30625.321499999998</v>
          </cell>
          <cell r="O59">
            <v>32894.340499999998</v>
          </cell>
          <cell r="Q59">
            <v>36639.925000000003</v>
          </cell>
          <cell r="S59">
            <v>38313.565999999999</v>
          </cell>
          <cell r="U59">
            <v>35355.466999999997</v>
          </cell>
          <cell r="W59">
            <v>35100</v>
          </cell>
          <cell r="Y59">
            <v>35100</v>
          </cell>
        </row>
        <row r="60">
          <cell r="C60">
            <v>0</v>
          </cell>
          <cell r="E60">
            <v>0</v>
          </cell>
          <cell r="G60">
            <v>0</v>
          </cell>
          <cell r="I60">
            <v>0</v>
          </cell>
          <cell r="K60">
            <v>0</v>
          </cell>
          <cell r="M60">
            <v>0</v>
          </cell>
          <cell r="O60">
            <v>0</v>
          </cell>
          <cell r="Q60">
            <v>0</v>
          </cell>
          <cell r="S60">
            <v>0</v>
          </cell>
          <cell r="U60">
            <v>0</v>
          </cell>
          <cell r="W60">
            <v>0</v>
          </cell>
          <cell r="Y60">
            <v>0</v>
          </cell>
        </row>
        <row r="61">
          <cell r="C61">
            <v>0</v>
          </cell>
          <cell r="E61">
            <v>0</v>
          </cell>
          <cell r="G61">
            <v>0</v>
          </cell>
          <cell r="I61">
            <v>0</v>
          </cell>
          <cell r="K61">
            <v>0</v>
          </cell>
          <cell r="M61">
            <v>0</v>
          </cell>
          <cell r="O61">
            <v>0</v>
          </cell>
          <cell r="Q61">
            <v>0</v>
          </cell>
          <cell r="S61">
            <v>0</v>
          </cell>
          <cell r="U61">
            <v>0</v>
          </cell>
          <cell r="W61">
            <v>0</v>
          </cell>
          <cell r="Y61">
            <v>0</v>
          </cell>
        </row>
        <row r="62">
          <cell r="C62">
            <v>220</v>
          </cell>
          <cell r="E62">
            <v>220</v>
          </cell>
          <cell r="G62">
            <v>220</v>
          </cell>
          <cell r="I62">
            <v>220</v>
          </cell>
          <cell r="K62">
            <v>220</v>
          </cell>
          <cell r="M62">
            <v>220</v>
          </cell>
          <cell r="O62">
            <v>220</v>
          </cell>
          <cell r="Q62">
            <v>220</v>
          </cell>
          <cell r="S62">
            <v>220</v>
          </cell>
          <cell r="U62">
            <v>220</v>
          </cell>
          <cell r="W62">
            <v>220</v>
          </cell>
          <cell r="Y62">
            <v>220</v>
          </cell>
        </row>
        <row r="63">
          <cell r="C63">
            <v>0</v>
          </cell>
          <cell r="E63">
            <v>0</v>
          </cell>
          <cell r="G63">
            <v>0</v>
          </cell>
          <cell r="I63">
            <v>0</v>
          </cell>
          <cell r="K63">
            <v>0</v>
          </cell>
          <cell r="M63">
            <v>0</v>
          </cell>
          <cell r="O63">
            <v>0</v>
          </cell>
          <cell r="Q63">
            <v>0</v>
          </cell>
          <cell r="S63">
            <v>0</v>
          </cell>
          <cell r="U63">
            <v>0</v>
          </cell>
          <cell r="W63">
            <v>0</v>
          </cell>
          <cell r="Y63">
            <v>0</v>
          </cell>
        </row>
        <row r="64">
          <cell r="C64">
            <v>0</v>
          </cell>
          <cell r="E64">
            <v>0</v>
          </cell>
          <cell r="G64">
            <v>0</v>
          </cell>
          <cell r="I64">
            <v>0</v>
          </cell>
          <cell r="K64">
            <v>0</v>
          </cell>
          <cell r="M64">
            <v>0</v>
          </cell>
          <cell r="O64">
            <v>0</v>
          </cell>
          <cell r="Q64">
            <v>0</v>
          </cell>
          <cell r="S64">
            <v>0</v>
          </cell>
          <cell r="U64">
            <v>0</v>
          </cell>
          <cell r="W64">
            <v>0</v>
          </cell>
          <cell r="Y64">
            <v>0</v>
          </cell>
        </row>
        <row r="65">
          <cell r="C65">
            <v>3250</v>
          </cell>
          <cell r="E65">
            <v>3250</v>
          </cell>
          <cell r="G65">
            <v>3250</v>
          </cell>
          <cell r="I65">
            <v>3250</v>
          </cell>
          <cell r="K65">
            <v>3250</v>
          </cell>
          <cell r="M65">
            <v>3250</v>
          </cell>
          <cell r="O65">
            <v>3250</v>
          </cell>
          <cell r="Q65">
            <v>3250</v>
          </cell>
          <cell r="S65">
            <v>3250</v>
          </cell>
          <cell r="U65">
            <v>3250</v>
          </cell>
          <cell r="W65">
            <v>3250</v>
          </cell>
          <cell r="Y65">
            <v>3250</v>
          </cell>
        </row>
        <row r="66">
          <cell r="C66">
            <v>409.3</v>
          </cell>
          <cell r="E66">
            <v>409.3</v>
          </cell>
          <cell r="G66">
            <v>409.3</v>
          </cell>
          <cell r="I66">
            <v>409.3</v>
          </cell>
          <cell r="K66">
            <v>409.3</v>
          </cell>
          <cell r="M66">
            <v>409.3</v>
          </cell>
          <cell r="O66">
            <v>409.3</v>
          </cell>
          <cell r="Q66">
            <v>409.3</v>
          </cell>
          <cell r="S66">
            <v>409.3</v>
          </cell>
          <cell r="U66">
            <v>409.3</v>
          </cell>
          <cell r="W66">
            <v>409.3</v>
          </cell>
          <cell r="Y66">
            <v>409.3</v>
          </cell>
        </row>
        <row r="67">
          <cell r="C67">
            <v>0</v>
          </cell>
          <cell r="E67">
            <v>0</v>
          </cell>
          <cell r="G67">
            <v>0</v>
          </cell>
          <cell r="I67">
            <v>0</v>
          </cell>
          <cell r="K67">
            <v>0</v>
          </cell>
          <cell r="M67">
            <v>0</v>
          </cell>
          <cell r="O67">
            <v>0</v>
          </cell>
          <cell r="Q67">
            <v>0</v>
          </cell>
          <cell r="S67">
            <v>0</v>
          </cell>
          <cell r="U67">
            <v>0</v>
          </cell>
          <cell r="W67">
            <v>0</v>
          </cell>
          <cell r="Y67">
            <v>0</v>
          </cell>
        </row>
        <row r="68">
          <cell r="C68">
            <v>985</v>
          </cell>
          <cell r="E68">
            <v>985</v>
          </cell>
          <cell r="G68">
            <v>985</v>
          </cell>
          <cell r="I68">
            <v>985</v>
          </cell>
          <cell r="K68">
            <v>985</v>
          </cell>
          <cell r="M68">
            <v>985</v>
          </cell>
          <cell r="O68">
            <v>985</v>
          </cell>
          <cell r="Q68">
            <v>985</v>
          </cell>
          <cell r="S68">
            <v>985</v>
          </cell>
          <cell r="U68">
            <v>985</v>
          </cell>
          <cell r="W68">
            <v>985</v>
          </cell>
          <cell r="Y68">
            <v>985</v>
          </cell>
        </row>
        <row r="69">
          <cell r="C69">
            <v>0</v>
          </cell>
          <cell r="E69">
            <v>0</v>
          </cell>
          <cell r="G69">
            <v>0</v>
          </cell>
          <cell r="I69">
            <v>0</v>
          </cell>
          <cell r="K69">
            <v>0</v>
          </cell>
          <cell r="M69">
            <v>0</v>
          </cell>
          <cell r="O69">
            <v>0</v>
          </cell>
          <cell r="Q69">
            <v>0</v>
          </cell>
          <cell r="S69">
            <v>0</v>
          </cell>
          <cell r="U69">
            <v>0</v>
          </cell>
          <cell r="W69">
            <v>0</v>
          </cell>
          <cell r="Y69">
            <v>0</v>
          </cell>
        </row>
        <row r="70">
          <cell r="C70">
            <v>524</v>
          </cell>
          <cell r="E70">
            <v>524</v>
          </cell>
          <cell r="G70">
            <v>524</v>
          </cell>
          <cell r="I70">
            <v>524</v>
          </cell>
          <cell r="K70">
            <v>524</v>
          </cell>
          <cell r="M70">
            <v>524</v>
          </cell>
          <cell r="O70">
            <v>524</v>
          </cell>
          <cell r="Q70">
            <v>524</v>
          </cell>
          <cell r="S70">
            <v>524</v>
          </cell>
          <cell r="U70">
            <v>524</v>
          </cell>
          <cell r="W70">
            <v>524</v>
          </cell>
          <cell r="Y70">
            <v>524</v>
          </cell>
        </row>
        <row r="71">
          <cell r="C71">
            <v>45</v>
          </cell>
          <cell r="E71">
            <v>45</v>
          </cell>
          <cell r="G71">
            <v>45</v>
          </cell>
          <cell r="I71">
            <v>45</v>
          </cell>
          <cell r="K71">
            <v>45</v>
          </cell>
          <cell r="M71">
            <v>45</v>
          </cell>
          <cell r="O71">
            <v>45</v>
          </cell>
          <cell r="Q71">
            <v>45</v>
          </cell>
          <cell r="S71">
            <v>45</v>
          </cell>
          <cell r="U71">
            <v>45</v>
          </cell>
          <cell r="W71">
            <v>45</v>
          </cell>
          <cell r="Y71">
            <v>45</v>
          </cell>
        </row>
        <row r="72">
          <cell r="C72">
            <v>125</v>
          </cell>
          <cell r="E72">
            <v>125</v>
          </cell>
          <cell r="G72">
            <v>125</v>
          </cell>
          <cell r="I72">
            <v>125</v>
          </cell>
          <cell r="K72">
            <v>125</v>
          </cell>
          <cell r="M72">
            <v>125</v>
          </cell>
          <cell r="O72">
            <v>125</v>
          </cell>
          <cell r="Q72">
            <v>125</v>
          </cell>
          <cell r="S72">
            <v>125</v>
          </cell>
          <cell r="U72">
            <v>125</v>
          </cell>
          <cell r="W72">
            <v>125</v>
          </cell>
          <cell r="Y72">
            <v>125</v>
          </cell>
        </row>
        <row r="73">
          <cell r="C73">
            <v>49.930000000000007</v>
          </cell>
          <cell r="E73">
            <v>49.930000000000007</v>
          </cell>
          <cell r="G73">
            <v>49.930000000000007</v>
          </cell>
          <cell r="I73">
            <v>49.930000000000007</v>
          </cell>
          <cell r="K73">
            <v>49.930000000000007</v>
          </cell>
          <cell r="M73">
            <v>49.930000000000007</v>
          </cell>
          <cell r="O73">
            <v>49.930000000000007</v>
          </cell>
          <cell r="Q73">
            <v>49.930000000000007</v>
          </cell>
          <cell r="S73">
            <v>49.930000000000007</v>
          </cell>
          <cell r="U73">
            <v>49.930000000000007</v>
          </cell>
          <cell r="W73">
            <v>49.930000000000007</v>
          </cell>
          <cell r="Y73">
            <v>49.930000000000007</v>
          </cell>
        </row>
        <row r="74">
          <cell r="C74">
            <v>0</v>
          </cell>
          <cell r="E74">
            <v>0</v>
          </cell>
          <cell r="G74">
            <v>0</v>
          </cell>
          <cell r="I74">
            <v>0</v>
          </cell>
          <cell r="K74">
            <v>0</v>
          </cell>
          <cell r="M74">
            <v>0</v>
          </cell>
          <cell r="O74">
            <v>0</v>
          </cell>
          <cell r="Q74">
            <v>0</v>
          </cell>
          <cell r="S74">
            <v>0</v>
          </cell>
          <cell r="U74">
            <v>0</v>
          </cell>
          <cell r="W74">
            <v>0</v>
          </cell>
          <cell r="Y74">
            <v>0</v>
          </cell>
        </row>
        <row r="75">
          <cell r="C75">
            <v>147.5</v>
          </cell>
          <cell r="E75">
            <v>147.5</v>
          </cell>
          <cell r="G75">
            <v>147.5</v>
          </cell>
          <cell r="I75">
            <v>147.5</v>
          </cell>
          <cell r="K75">
            <v>147.5</v>
          </cell>
          <cell r="M75">
            <v>147.5</v>
          </cell>
          <cell r="O75">
            <v>147.5</v>
          </cell>
          <cell r="Q75">
            <v>147.5</v>
          </cell>
          <cell r="S75">
            <v>147.5</v>
          </cell>
          <cell r="U75">
            <v>147.5</v>
          </cell>
          <cell r="W75">
            <v>147.5</v>
          </cell>
          <cell r="Y75">
            <v>147.5</v>
          </cell>
        </row>
        <row r="77">
          <cell r="C77">
            <v>35415</v>
          </cell>
          <cell r="E77">
            <v>35415</v>
          </cell>
          <cell r="G77">
            <v>35415</v>
          </cell>
          <cell r="I77">
            <v>35415</v>
          </cell>
          <cell r="K77">
            <v>35415</v>
          </cell>
          <cell r="M77">
            <v>35415</v>
          </cell>
          <cell r="O77">
            <v>35415</v>
          </cell>
          <cell r="Q77">
            <v>35415</v>
          </cell>
          <cell r="S77">
            <v>35415</v>
          </cell>
          <cell r="U77">
            <v>35415</v>
          </cell>
          <cell r="W77">
            <v>35415</v>
          </cell>
          <cell r="Y77">
            <v>35415</v>
          </cell>
        </row>
        <row r="78">
          <cell r="C78">
            <v>0</v>
          </cell>
          <cell r="E78">
            <v>0</v>
          </cell>
          <cell r="G78">
            <v>0</v>
          </cell>
          <cell r="I78">
            <v>0</v>
          </cell>
          <cell r="K78">
            <v>0</v>
          </cell>
          <cell r="M78">
            <v>0</v>
          </cell>
          <cell r="O78">
            <v>0</v>
          </cell>
          <cell r="Q78">
            <v>0</v>
          </cell>
          <cell r="S78">
            <v>0</v>
          </cell>
          <cell r="U78">
            <v>0</v>
          </cell>
          <cell r="W78">
            <v>0</v>
          </cell>
          <cell r="Y78">
            <v>0</v>
          </cell>
        </row>
        <row r="79">
          <cell r="C79">
            <v>3935</v>
          </cell>
          <cell r="E79">
            <v>3935</v>
          </cell>
          <cell r="G79">
            <v>3935</v>
          </cell>
          <cell r="I79">
            <v>3935</v>
          </cell>
          <cell r="K79">
            <v>3935</v>
          </cell>
          <cell r="M79">
            <v>3935</v>
          </cell>
          <cell r="O79">
            <v>3935</v>
          </cell>
          <cell r="Q79">
            <v>3935</v>
          </cell>
          <cell r="S79">
            <v>3935</v>
          </cell>
          <cell r="U79">
            <v>3935</v>
          </cell>
          <cell r="W79">
            <v>3935</v>
          </cell>
          <cell r="Y79">
            <v>3935</v>
          </cell>
        </row>
        <row r="80">
          <cell r="C80">
            <v>0</v>
          </cell>
          <cell r="E80">
            <v>0</v>
          </cell>
          <cell r="G80">
            <v>0</v>
          </cell>
          <cell r="I80">
            <v>0</v>
          </cell>
          <cell r="K80">
            <v>0</v>
          </cell>
          <cell r="M80">
            <v>0</v>
          </cell>
          <cell r="O80">
            <v>0</v>
          </cell>
          <cell r="Q80">
            <v>0</v>
          </cell>
          <cell r="S80">
            <v>0</v>
          </cell>
          <cell r="U80">
            <v>0</v>
          </cell>
          <cell r="W80">
            <v>0</v>
          </cell>
          <cell r="Y80">
            <v>0</v>
          </cell>
        </row>
        <row r="81">
          <cell r="C81">
            <v>0</v>
          </cell>
          <cell r="E81">
            <v>0</v>
          </cell>
          <cell r="G81">
            <v>0</v>
          </cell>
          <cell r="I81">
            <v>0</v>
          </cell>
          <cell r="K81">
            <v>0</v>
          </cell>
          <cell r="M81">
            <v>0</v>
          </cell>
          <cell r="O81">
            <v>0</v>
          </cell>
          <cell r="Q81">
            <v>0</v>
          </cell>
          <cell r="S81">
            <v>0</v>
          </cell>
          <cell r="U81">
            <v>0</v>
          </cell>
          <cell r="W81">
            <v>0</v>
          </cell>
          <cell r="Y81">
            <v>0</v>
          </cell>
        </row>
        <row r="82">
          <cell r="C82">
            <v>1168.7366666666665</v>
          </cell>
          <cell r="E82">
            <v>1168.7366666666665</v>
          </cell>
          <cell r="G82">
            <v>1168.7366666666665</v>
          </cell>
          <cell r="I82">
            <v>1168.7366666666665</v>
          </cell>
          <cell r="K82">
            <v>1168.7366666666665</v>
          </cell>
          <cell r="M82">
            <v>1168.7366666666665</v>
          </cell>
          <cell r="O82">
            <v>1168.7366666666665</v>
          </cell>
          <cell r="Q82">
            <v>1168.7366666666665</v>
          </cell>
          <cell r="S82">
            <v>1168.7366666666665</v>
          </cell>
          <cell r="U82">
            <v>1168.7366666666665</v>
          </cell>
          <cell r="W82">
            <v>1168.7366666666665</v>
          </cell>
          <cell r="Y82">
            <v>1168.7366666666665</v>
          </cell>
        </row>
        <row r="83">
          <cell r="C83">
            <v>0</v>
          </cell>
          <cell r="E83">
            <v>0</v>
          </cell>
          <cell r="G83">
            <v>0</v>
          </cell>
          <cell r="I83">
            <v>0</v>
          </cell>
          <cell r="K83">
            <v>0</v>
          </cell>
          <cell r="M83">
            <v>0</v>
          </cell>
          <cell r="O83">
            <v>0</v>
          </cell>
          <cell r="Q83">
            <v>0</v>
          </cell>
          <cell r="S83">
            <v>0</v>
          </cell>
          <cell r="U83">
            <v>0</v>
          </cell>
          <cell r="W83">
            <v>0</v>
          </cell>
          <cell r="Y83">
            <v>0</v>
          </cell>
        </row>
        <row r="84">
          <cell r="C84">
            <v>0</v>
          </cell>
          <cell r="E84">
            <v>0</v>
          </cell>
          <cell r="G84">
            <v>0</v>
          </cell>
          <cell r="I84">
            <v>0</v>
          </cell>
          <cell r="K84">
            <v>0</v>
          </cell>
          <cell r="M84">
            <v>0</v>
          </cell>
          <cell r="O84">
            <v>0</v>
          </cell>
          <cell r="Q84">
            <v>0</v>
          </cell>
          <cell r="S84">
            <v>0</v>
          </cell>
          <cell r="U84">
            <v>0</v>
          </cell>
          <cell r="W84">
            <v>0</v>
          </cell>
          <cell r="Y84">
            <v>0</v>
          </cell>
        </row>
        <row r="85">
          <cell r="C85">
            <v>1530.28</v>
          </cell>
          <cell r="E85">
            <v>1530.28</v>
          </cell>
          <cell r="G85">
            <v>1530.28</v>
          </cell>
          <cell r="I85">
            <v>1530.28</v>
          </cell>
          <cell r="K85">
            <v>1530.28</v>
          </cell>
          <cell r="M85">
            <v>1530.28</v>
          </cell>
          <cell r="O85">
            <v>1530.28</v>
          </cell>
          <cell r="Q85">
            <v>1530.28</v>
          </cell>
          <cell r="S85">
            <v>1530.28</v>
          </cell>
          <cell r="U85">
            <v>1530.28</v>
          </cell>
          <cell r="W85">
            <v>1530.28</v>
          </cell>
          <cell r="Y85">
            <v>1530.28</v>
          </cell>
        </row>
        <row r="86">
          <cell r="C86">
            <v>0</v>
          </cell>
          <cell r="E86">
            <v>0</v>
          </cell>
          <cell r="G86">
            <v>0</v>
          </cell>
          <cell r="I86">
            <v>0</v>
          </cell>
          <cell r="K86">
            <v>0</v>
          </cell>
          <cell r="M86">
            <v>0</v>
          </cell>
          <cell r="O86">
            <v>0</v>
          </cell>
          <cell r="Q86">
            <v>0</v>
          </cell>
          <cell r="S86">
            <v>0</v>
          </cell>
          <cell r="U86">
            <v>0</v>
          </cell>
          <cell r="W86">
            <v>0</v>
          </cell>
          <cell r="Y86">
            <v>0</v>
          </cell>
        </row>
        <row r="87">
          <cell r="C87">
            <v>0</v>
          </cell>
          <cell r="E87">
            <v>0</v>
          </cell>
          <cell r="G87">
            <v>0</v>
          </cell>
          <cell r="I87">
            <v>0</v>
          </cell>
          <cell r="K87">
            <v>0</v>
          </cell>
          <cell r="M87">
            <v>0</v>
          </cell>
          <cell r="O87">
            <v>0</v>
          </cell>
          <cell r="Q87">
            <v>0</v>
          </cell>
          <cell r="S87">
            <v>0</v>
          </cell>
          <cell r="U87">
            <v>0</v>
          </cell>
          <cell r="W87">
            <v>0</v>
          </cell>
          <cell r="Y87">
            <v>0</v>
          </cell>
        </row>
        <row r="88">
          <cell r="C88">
            <v>125</v>
          </cell>
          <cell r="E88">
            <v>125</v>
          </cell>
          <cell r="G88">
            <v>125</v>
          </cell>
          <cell r="I88">
            <v>125</v>
          </cell>
          <cell r="K88">
            <v>125</v>
          </cell>
          <cell r="M88">
            <v>125</v>
          </cell>
          <cell r="O88">
            <v>125</v>
          </cell>
          <cell r="Q88">
            <v>125</v>
          </cell>
          <cell r="S88">
            <v>125</v>
          </cell>
          <cell r="U88">
            <v>125</v>
          </cell>
          <cell r="W88">
            <v>125</v>
          </cell>
          <cell r="Y88">
            <v>125</v>
          </cell>
        </row>
        <row r="89">
          <cell r="C89">
            <v>0</v>
          </cell>
          <cell r="E89">
            <v>0</v>
          </cell>
          <cell r="G89">
            <v>0</v>
          </cell>
          <cell r="I89">
            <v>0</v>
          </cell>
          <cell r="K89">
            <v>0</v>
          </cell>
          <cell r="M89">
            <v>0</v>
          </cell>
          <cell r="O89">
            <v>0</v>
          </cell>
          <cell r="Q89">
            <v>0</v>
          </cell>
          <cell r="S89">
            <v>0</v>
          </cell>
          <cell r="U89">
            <v>0</v>
          </cell>
          <cell r="W89">
            <v>0</v>
          </cell>
          <cell r="Y89">
            <v>0</v>
          </cell>
        </row>
        <row r="90">
          <cell r="C90">
            <v>3008.3333333333335</v>
          </cell>
          <cell r="E90">
            <v>3008.3333333333335</v>
          </cell>
          <cell r="G90">
            <v>3008.3333333333335</v>
          </cell>
          <cell r="I90">
            <v>3008.3333333333335</v>
          </cell>
          <cell r="K90">
            <v>3008.3333333333335</v>
          </cell>
          <cell r="M90">
            <v>3008.3333333333335</v>
          </cell>
          <cell r="O90">
            <v>3008.3333333333335</v>
          </cell>
          <cell r="Q90">
            <v>3008.3333333333335</v>
          </cell>
          <cell r="S90">
            <v>3008.3333333333335</v>
          </cell>
          <cell r="U90">
            <v>3008.3333333333335</v>
          </cell>
          <cell r="W90">
            <v>3008.3333333333335</v>
          </cell>
          <cell r="Y90">
            <v>3008.3333333333335</v>
          </cell>
        </row>
        <row r="91">
          <cell r="C91">
            <v>5410.625</v>
          </cell>
          <cell r="E91">
            <v>5410.625</v>
          </cell>
          <cell r="G91">
            <v>5410.625</v>
          </cell>
          <cell r="I91">
            <v>5410.625</v>
          </cell>
          <cell r="K91">
            <v>5410.625</v>
          </cell>
          <cell r="M91">
            <v>5410.625</v>
          </cell>
          <cell r="O91">
            <v>5410.625</v>
          </cell>
          <cell r="Q91">
            <v>5410.625</v>
          </cell>
          <cell r="S91">
            <v>5410.625</v>
          </cell>
          <cell r="U91">
            <v>5410.625</v>
          </cell>
          <cell r="W91">
            <v>5410.625</v>
          </cell>
          <cell r="Y91">
            <v>5410.625</v>
          </cell>
        </row>
        <row r="92">
          <cell r="C92">
            <v>0</v>
          </cell>
          <cell r="E92">
            <v>0</v>
          </cell>
          <cell r="G92">
            <v>0</v>
          </cell>
          <cell r="I92">
            <v>0</v>
          </cell>
          <cell r="K92">
            <v>0</v>
          </cell>
          <cell r="M92">
            <v>0</v>
          </cell>
          <cell r="O92">
            <v>0</v>
          </cell>
          <cell r="Q92">
            <v>0</v>
          </cell>
          <cell r="S92">
            <v>0</v>
          </cell>
          <cell r="U92">
            <v>0</v>
          </cell>
          <cell r="W92">
            <v>0</v>
          </cell>
          <cell r="Y92">
            <v>0</v>
          </cell>
        </row>
        <row r="94">
          <cell r="C94">
            <v>0</v>
          </cell>
          <cell r="E94">
            <v>0</v>
          </cell>
          <cell r="G94">
            <v>0</v>
          </cell>
          <cell r="I94">
            <v>0</v>
          </cell>
          <cell r="K94">
            <v>0</v>
          </cell>
          <cell r="M94">
            <v>0</v>
          </cell>
          <cell r="O94">
            <v>0</v>
          </cell>
          <cell r="Q94">
            <v>0</v>
          </cell>
          <cell r="S94">
            <v>0</v>
          </cell>
          <cell r="U94">
            <v>0</v>
          </cell>
          <cell r="W94">
            <v>0</v>
          </cell>
          <cell r="Y94">
            <v>0</v>
          </cell>
        </row>
        <row r="95">
          <cell r="C95">
            <v>0</v>
          </cell>
          <cell r="E95">
            <v>0</v>
          </cell>
          <cell r="G95">
            <v>0</v>
          </cell>
          <cell r="I95">
            <v>0</v>
          </cell>
          <cell r="K95">
            <v>0</v>
          </cell>
          <cell r="M95">
            <v>0</v>
          </cell>
          <cell r="O95">
            <v>0</v>
          </cell>
          <cell r="Q95">
            <v>0</v>
          </cell>
          <cell r="S95">
            <v>0</v>
          </cell>
          <cell r="U95">
            <v>0</v>
          </cell>
          <cell r="W95">
            <v>0</v>
          </cell>
          <cell r="Y95">
            <v>0</v>
          </cell>
        </row>
        <row r="96">
          <cell r="C96">
            <v>0</v>
          </cell>
          <cell r="E96">
            <v>0</v>
          </cell>
          <cell r="G96">
            <v>0</v>
          </cell>
          <cell r="I96">
            <v>0</v>
          </cell>
          <cell r="K96">
            <v>0</v>
          </cell>
          <cell r="M96">
            <v>0</v>
          </cell>
          <cell r="O96">
            <v>0</v>
          </cell>
          <cell r="Q96">
            <v>0</v>
          </cell>
          <cell r="S96">
            <v>0</v>
          </cell>
          <cell r="U96">
            <v>0</v>
          </cell>
          <cell r="W96">
            <v>0</v>
          </cell>
          <cell r="Y96">
            <v>0</v>
          </cell>
        </row>
        <row r="97">
          <cell r="C97">
            <v>0</v>
          </cell>
          <cell r="E97">
            <v>0</v>
          </cell>
          <cell r="G97">
            <v>0</v>
          </cell>
          <cell r="I97">
            <v>0</v>
          </cell>
          <cell r="K97">
            <v>0</v>
          </cell>
          <cell r="M97">
            <v>0</v>
          </cell>
          <cell r="O97">
            <v>0</v>
          </cell>
          <cell r="Q97">
            <v>0</v>
          </cell>
          <cell r="S97">
            <v>0</v>
          </cell>
          <cell r="U97">
            <v>0</v>
          </cell>
          <cell r="W97">
            <v>0</v>
          </cell>
          <cell r="Y97">
            <v>0</v>
          </cell>
        </row>
        <row r="98">
          <cell r="C98">
            <v>0</v>
          </cell>
          <cell r="E98">
            <v>0</v>
          </cell>
          <cell r="G98">
            <v>0</v>
          </cell>
          <cell r="I98">
            <v>0</v>
          </cell>
          <cell r="K98">
            <v>0</v>
          </cell>
          <cell r="M98">
            <v>0</v>
          </cell>
          <cell r="O98">
            <v>0</v>
          </cell>
          <cell r="Q98">
            <v>0</v>
          </cell>
          <cell r="S98">
            <v>0</v>
          </cell>
          <cell r="U98">
            <v>0</v>
          </cell>
          <cell r="W98">
            <v>0</v>
          </cell>
          <cell r="Y98">
            <v>0</v>
          </cell>
        </row>
        <row r="99">
          <cell r="C99">
            <v>0</v>
          </cell>
          <cell r="E99">
            <v>0</v>
          </cell>
          <cell r="G99">
            <v>0</v>
          </cell>
          <cell r="I99">
            <v>0</v>
          </cell>
          <cell r="K99">
            <v>0</v>
          </cell>
          <cell r="M99">
            <v>0</v>
          </cell>
          <cell r="O99">
            <v>0</v>
          </cell>
          <cell r="Q99">
            <v>0</v>
          </cell>
          <cell r="S99">
            <v>0</v>
          </cell>
          <cell r="U99">
            <v>0</v>
          </cell>
          <cell r="W99">
            <v>0</v>
          </cell>
          <cell r="Y99">
            <v>0</v>
          </cell>
        </row>
        <row r="100">
          <cell r="C100">
            <v>0</v>
          </cell>
          <cell r="E100">
            <v>348.46999999999997</v>
          </cell>
          <cell r="G100">
            <v>348.46999999999997</v>
          </cell>
          <cell r="I100">
            <v>1198.1499999999999</v>
          </cell>
          <cell r="K100">
            <v>348.46999999999997</v>
          </cell>
          <cell r="M100">
            <v>0</v>
          </cell>
          <cell r="O100">
            <v>348.84</v>
          </cell>
          <cell r="Q100">
            <v>348.84</v>
          </cell>
          <cell r="S100">
            <v>348.84</v>
          </cell>
          <cell r="U100">
            <v>348.84</v>
          </cell>
          <cell r="W100">
            <v>348.84</v>
          </cell>
          <cell r="Y100">
            <v>348.84</v>
          </cell>
        </row>
        <row r="101">
          <cell r="C101">
            <v>0</v>
          </cell>
          <cell r="E101">
            <v>0</v>
          </cell>
          <cell r="G101">
            <v>0</v>
          </cell>
          <cell r="I101">
            <v>0</v>
          </cell>
          <cell r="K101">
            <v>0</v>
          </cell>
          <cell r="M101">
            <v>0</v>
          </cell>
          <cell r="O101">
            <v>0</v>
          </cell>
          <cell r="Q101">
            <v>0</v>
          </cell>
          <cell r="S101">
            <v>0</v>
          </cell>
          <cell r="U101">
            <v>0</v>
          </cell>
          <cell r="W101">
            <v>0</v>
          </cell>
          <cell r="Y101">
            <v>0</v>
          </cell>
        </row>
        <row r="102">
          <cell r="C102">
            <v>1258.6775196600001</v>
          </cell>
          <cell r="E102">
            <v>1271.2642948566004</v>
          </cell>
          <cell r="G102">
            <v>641.98846890258301</v>
          </cell>
          <cell r="I102">
            <v>674.29478357946789</v>
          </cell>
          <cell r="K102">
            <v>1404.5852833550503</v>
          </cell>
          <cell r="M102">
            <v>718.73018558882757</v>
          </cell>
          <cell r="O102">
            <v>770.5738578211874</v>
          </cell>
          <cell r="Q102">
            <v>802.4678119674254</v>
          </cell>
          <cell r="S102">
            <v>1680.6962069447279</v>
          </cell>
          <cell r="U102">
            <v>1737.1185030001323</v>
          </cell>
          <cell r="W102">
            <v>912.26712142870588</v>
          </cell>
          <cell r="Y102">
            <v>958.17447042615936</v>
          </cell>
        </row>
        <row r="103">
          <cell r="C103">
            <v>0</v>
          </cell>
          <cell r="E103">
            <v>0</v>
          </cell>
          <cell r="G103">
            <v>0</v>
          </cell>
          <cell r="I103">
            <v>0</v>
          </cell>
          <cell r="K103">
            <v>0</v>
          </cell>
          <cell r="M103">
            <v>0</v>
          </cell>
          <cell r="O103">
            <v>0</v>
          </cell>
          <cell r="Q103">
            <v>0</v>
          </cell>
          <cell r="S103">
            <v>0</v>
          </cell>
          <cell r="U103">
            <v>0</v>
          </cell>
          <cell r="W103">
            <v>0</v>
          </cell>
          <cell r="Y103">
            <v>0</v>
          </cell>
        </row>
        <row r="104">
          <cell r="C104">
            <v>7858.5461689587419</v>
          </cell>
          <cell r="E104">
            <v>0</v>
          </cell>
          <cell r="G104">
            <v>0</v>
          </cell>
          <cell r="I104">
            <v>0</v>
          </cell>
          <cell r="K104">
            <v>0</v>
          </cell>
          <cell r="M104">
            <v>0</v>
          </cell>
          <cell r="O104">
            <v>0</v>
          </cell>
          <cell r="Q104">
            <v>0</v>
          </cell>
          <cell r="S104">
            <v>0</v>
          </cell>
          <cell r="U104">
            <v>0</v>
          </cell>
          <cell r="W104">
            <v>0</v>
          </cell>
          <cell r="Y104">
            <v>0</v>
          </cell>
        </row>
        <row r="105">
          <cell r="C105">
            <v>0</v>
          </cell>
          <cell r="E105">
            <v>0</v>
          </cell>
          <cell r="G105">
            <v>0</v>
          </cell>
          <cell r="I105">
            <v>0</v>
          </cell>
          <cell r="K105">
            <v>0</v>
          </cell>
          <cell r="M105">
            <v>0</v>
          </cell>
          <cell r="O105">
            <v>0</v>
          </cell>
          <cell r="Q105">
            <v>0</v>
          </cell>
          <cell r="S105">
            <v>0</v>
          </cell>
          <cell r="U105">
            <v>0</v>
          </cell>
          <cell r="W105">
            <v>0</v>
          </cell>
          <cell r="Y105">
            <v>0</v>
          </cell>
        </row>
        <row r="106">
          <cell r="C106">
            <v>0</v>
          </cell>
          <cell r="E106">
            <v>0</v>
          </cell>
          <cell r="G106">
            <v>2232.5415252723701</v>
          </cell>
          <cell r="I106">
            <v>0</v>
          </cell>
          <cell r="K106">
            <v>2232.5415252723701</v>
          </cell>
          <cell r="M106">
            <v>0</v>
          </cell>
          <cell r="O106">
            <v>0</v>
          </cell>
          <cell r="Q106">
            <v>2232.5415252723701</v>
          </cell>
          <cell r="S106">
            <v>0</v>
          </cell>
          <cell r="U106">
            <v>0</v>
          </cell>
          <cell r="W106">
            <v>0</v>
          </cell>
          <cell r="Y106">
            <v>2232.5415252723701</v>
          </cell>
        </row>
        <row r="107">
          <cell r="C107">
            <v>2583.4000000000005</v>
          </cell>
          <cell r="E107">
            <v>500</v>
          </cell>
          <cell r="G107">
            <v>2583.4000000000005</v>
          </cell>
          <cell r="I107">
            <v>0</v>
          </cell>
          <cell r="K107">
            <v>3083.4000000000005</v>
          </cell>
          <cell r="M107">
            <v>2583.4000000000005</v>
          </cell>
          <cell r="O107">
            <v>2583.4000000000005</v>
          </cell>
          <cell r="Q107">
            <v>0</v>
          </cell>
          <cell r="S107">
            <v>3083.4000000000005</v>
          </cell>
          <cell r="U107">
            <v>500</v>
          </cell>
          <cell r="W107">
            <v>3083.4000000000005</v>
          </cell>
          <cell r="Y107">
            <v>0</v>
          </cell>
        </row>
        <row r="108">
          <cell r="C108">
            <v>0</v>
          </cell>
          <cell r="E108">
            <v>3469.1</v>
          </cell>
          <cell r="G108">
            <v>4419.1000000000004</v>
          </cell>
          <cell r="I108">
            <v>3469.1</v>
          </cell>
          <cell r="K108">
            <v>950</v>
          </cell>
          <cell r="M108">
            <v>0</v>
          </cell>
          <cell r="O108">
            <v>650</v>
          </cell>
          <cell r="Q108">
            <v>950</v>
          </cell>
          <cell r="S108">
            <v>0</v>
          </cell>
          <cell r="U108">
            <v>650</v>
          </cell>
          <cell r="W108">
            <v>0</v>
          </cell>
          <cell r="Y108">
            <v>950</v>
          </cell>
        </row>
        <row r="109">
          <cell r="C109">
            <v>0</v>
          </cell>
          <cell r="E109">
            <v>4059.06</v>
          </cell>
          <cell r="G109">
            <v>0</v>
          </cell>
          <cell r="I109">
            <v>0</v>
          </cell>
          <cell r="K109">
            <v>5139.0599999999995</v>
          </cell>
          <cell r="M109">
            <v>1850</v>
          </cell>
          <cell r="O109">
            <v>0</v>
          </cell>
          <cell r="Q109">
            <v>6079.5599999999995</v>
          </cell>
          <cell r="S109">
            <v>1850</v>
          </cell>
          <cell r="U109">
            <v>2721.61</v>
          </cell>
          <cell r="W109">
            <v>0</v>
          </cell>
          <cell r="Y109">
            <v>0</v>
          </cell>
        </row>
        <row r="110">
          <cell r="C110">
            <v>0</v>
          </cell>
          <cell r="E110">
            <v>3385</v>
          </cell>
          <cell r="G110">
            <v>0</v>
          </cell>
          <cell r="I110">
            <v>16493</v>
          </cell>
          <cell r="K110">
            <v>3885.5</v>
          </cell>
          <cell r="M110">
            <v>0</v>
          </cell>
          <cell r="O110">
            <v>0</v>
          </cell>
          <cell r="Q110">
            <v>11551.5</v>
          </cell>
          <cell r="S110">
            <v>0</v>
          </cell>
          <cell r="U110">
            <v>3385</v>
          </cell>
          <cell r="W110">
            <v>0</v>
          </cell>
          <cell r="Y110">
            <v>0</v>
          </cell>
        </row>
        <row r="111">
          <cell r="C111">
            <v>0</v>
          </cell>
          <cell r="E111">
            <v>0</v>
          </cell>
          <cell r="G111">
            <v>0</v>
          </cell>
          <cell r="I111">
            <v>0</v>
          </cell>
          <cell r="K111">
            <v>0</v>
          </cell>
          <cell r="M111">
            <v>0</v>
          </cell>
          <cell r="O111">
            <v>0</v>
          </cell>
          <cell r="Q111">
            <v>0</v>
          </cell>
          <cell r="S111">
            <v>0</v>
          </cell>
          <cell r="U111">
            <v>0</v>
          </cell>
          <cell r="W111">
            <v>0</v>
          </cell>
          <cell r="Y111">
            <v>0</v>
          </cell>
        </row>
        <row r="112">
          <cell r="C112">
            <v>0</v>
          </cell>
          <cell r="E112">
            <v>7208</v>
          </cell>
          <cell r="G112">
            <v>7208</v>
          </cell>
          <cell r="I112">
            <v>7208</v>
          </cell>
          <cell r="K112">
            <v>7208</v>
          </cell>
          <cell r="M112">
            <v>0</v>
          </cell>
          <cell r="O112">
            <v>7208</v>
          </cell>
          <cell r="Q112">
            <v>7208</v>
          </cell>
          <cell r="S112">
            <v>7208</v>
          </cell>
          <cell r="U112">
            <v>7208</v>
          </cell>
          <cell r="W112">
            <v>7208</v>
          </cell>
          <cell r="Y112">
            <v>7208</v>
          </cell>
        </row>
        <row r="113">
          <cell r="C113">
            <v>0</v>
          </cell>
          <cell r="E113">
            <v>0</v>
          </cell>
          <cell r="G113">
            <v>0</v>
          </cell>
          <cell r="I113">
            <v>0</v>
          </cell>
          <cell r="K113">
            <v>0</v>
          </cell>
          <cell r="M113">
            <v>0</v>
          </cell>
          <cell r="O113">
            <v>0</v>
          </cell>
          <cell r="Q113">
            <v>0</v>
          </cell>
          <cell r="S113">
            <v>0</v>
          </cell>
          <cell r="U113">
            <v>0</v>
          </cell>
          <cell r="W113">
            <v>0</v>
          </cell>
          <cell r="Y113">
            <v>0</v>
          </cell>
        </row>
        <row r="114">
          <cell r="C114">
            <v>0</v>
          </cell>
          <cell r="E114">
            <v>0</v>
          </cell>
          <cell r="G114">
            <v>0</v>
          </cell>
          <cell r="I114">
            <v>0</v>
          </cell>
          <cell r="K114">
            <v>0</v>
          </cell>
          <cell r="M114">
            <v>0</v>
          </cell>
          <cell r="O114">
            <v>0</v>
          </cell>
          <cell r="Q114">
            <v>0</v>
          </cell>
          <cell r="S114">
            <v>0</v>
          </cell>
          <cell r="U114">
            <v>0</v>
          </cell>
          <cell r="W114">
            <v>0</v>
          </cell>
          <cell r="Y114">
            <v>0</v>
          </cell>
        </row>
        <row r="116">
          <cell r="C116">
            <v>0</v>
          </cell>
          <cell r="E116">
            <v>0</v>
          </cell>
          <cell r="G116">
            <v>0</v>
          </cell>
          <cell r="I116">
            <v>0</v>
          </cell>
          <cell r="K116">
            <v>0</v>
          </cell>
          <cell r="M116">
            <v>0</v>
          </cell>
          <cell r="O116">
            <v>0</v>
          </cell>
          <cell r="Q116">
            <v>0</v>
          </cell>
          <cell r="S116">
            <v>0</v>
          </cell>
          <cell r="U116">
            <v>0</v>
          </cell>
          <cell r="W116">
            <v>0</v>
          </cell>
          <cell r="Y116">
            <v>0</v>
          </cell>
        </row>
        <row r="117">
          <cell r="C117">
            <v>500</v>
          </cell>
          <cell r="E117">
            <v>500</v>
          </cell>
          <cell r="G117">
            <v>500</v>
          </cell>
          <cell r="I117">
            <v>500</v>
          </cell>
          <cell r="K117">
            <v>500</v>
          </cell>
          <cell r="M117">
            <v>500</v>
          </cell>
          <cell r="O117">
            <v>500</v>
          </cell>
          <cell r="Q117">
            <v>500</v>
          </cell>
          <cell r="S117">
            <v>500</v>
          </cell>
          <cell r="U117">
            <v>500</v>
          </cell>
          <cell r="W117">
            <v>500</v>
          </cell>
          <cell r="Y117">
            <v>500</v>
          </cell>
        </row>
        <row r="118">
          <cell r="C118">
            <v>0</v>
          </cell>
          <cell r="E118">
            <v>0</v>
          </cell>
          <cell r="G118">
            <v>0</v>
          </cell>
          <cell r="I118">
            <v>0</v>
          </cell>
          <cell r="K118">
            <v>0</v>
          </cell>
          <cell r="M118">
            <v>0</v>
          </cell>
          <cell r="O118">
            <v>0</v>
          </cell>
          <cell r="Q118">
            <v>0</v>
          </cell>
          <cell r="S118">
            <v>0</v>
          </cell>
          <cell r="U118">
            <v>0</v>
          </cell>
          <cell r="W118">
            <v>0</v>
          </cell>
          <cell r="Y118">
            <v>0</v>
          </cell>
        </row>
        <row r="119">
          <cell r="C119">
            <v>1250</v>
          </cell>
          <cell r="E119">
            <v>1250</v>
          </cell>
          <cell r="G119">
            <v>1250</v>
          </cell>
          <cell r="I119">
            <v>1250</v>
          </cell>
          <cell r="K119">
            <v>1250</v>
          </cell>
          <cell r="M119">
            <v>1250</v>
          </cell>
          <cell r="O119">
            <v>1250</v>
          </cell>
          <cell r="Q119">
            <v>1250</v>
          </cell>
          <cell r="S119">
            <v>1250</v>
          </cell>
          <cell r="U119">
            <v>1250</v>
          </cell>
          <cell r="W119">
            <v>1250</v>
          </cell>
          <cell r="Y119">
            <v>1250</v>
          </cell>
        </row>
        <row r="120">
          <cell r="C120">
            <v>750</v>
          </cell>
          <cell r="E120">
            <v>750</v>
          </cell>
          <cell r="G120">
            <v>750</v>
          </cell>
          <cell r="I120">
            <v>750</v>
          </cell>
          <cell r="K120">
            <v>750</v>
          </cell>
          <cell r="M120">
            <v>750</v>
          </cell>
          <cell r="O120">
            <v>750</v>
          </cell>
          <cell r="Q120">
            <v>750</v>
          </cell>
          <cell r="S120">
            <v>750</v>
          </cell>
          <cell r="U120">
            <v>750</v>
          </cell>
          <cell r="W120">
            <v>750</v>
          </cell>
          <cell r="Y120">
            <v>750</v>
          </cell>
        </row>
        <row r="121">
          <cell r="C121">
            <v>0</v>
          </cell>
          <cell r="E121">
            <v>0</v>
          </cell>
          <cell r="G121">
            <v>0</v>
          </cell>
          <cell r="I121">
            <v>0</v>
          </cell>
          <cell r="K121">
            <v>0</v>
          </cell>
          <cell r="M121">
            <v>0</v>
          </cell>
          <cell r="O121">
            <v>0</v>
          </cell>
          <cell r="Q121">
            <v>0</v>
          </cell>
          <cell r="S121">
            <v>0</v>
          </cell>
          <cell r="U121">
            <v>0</v>
          </cell>
          <cell r="W121">
            <v>0</v>
          </cell>
          <cell r="Y121">
            <v>0</v>
          </cell>
        </row>
        <row r="122">
          <cell r="C122">
            <v>0</v>
          </cell>
          <cell r="E122">
            <v>0</v>
          </cell>
          <cell r="G122">
            <v>0</v>
          </cell>
          <cell r="I122">
            <v>0</v>
          </cell>
          <cell r="K122">
            <v>0</v>
          </cell>
          <cell r="M122">
            <v>0</v>
          </cell>
          <cell r="O122">
            <v>0</v>
          </cell>
          <cell r="Q122">
            <v>0</v>
          </cell>
          <cell r="S122">
            <v>0</v>
          </cell>
          <cell r="U122">
            <v>0</v>
          </cell>
          <cell r="W122">
            <v>0</v>
          </cell>
          <cell r="Y122">
            <v>0</v>
          </cell>
        </row>
        <row r="123">
          <cell r="C123">
            <v>0</v>
          </cell>
          <cell r="E123">
            <v>0</v>
          </cell>
          <cell r="G123">
            <v>0</v>
          </cell>
          <cell r="I123">
            <v>0</v>
          </cell>
          <cell r="K123">
            <v>0</v>
          </cell>
          <cell r="M123">
            <v>0</v>
          </cell>
          <cell r="O123">
            <v>0</v>
          </cell>
          <cell r="Q123">
            <v>0</v>
          </cell>
          <cell r="S123">
            <v>0</v>
          </cell>
          <cell r="U123">
            <v>0</v>
          </cell>
          <cell r="W123">
            <v>0</v>
          </cell>
          <cell r="Y123">
            <v>0</v>
          </cell>
        </row>
        <row r="124">
          <cell r="C124">
            <v>0</v>
          </cell>
          <cell r="E124">
            <v>0</v>
          </cell>
          <cell r="G124">
            <v>0</v>
          </cell>
          <cell r="I124">
            <v>0</v>
          </cell>
          <cell r="K124">
            <v>0</v>
          </cell>
          <cell r="M124">
            <v>0</v>
          </cell>
          <cell r="O124">
            <v>0</v>
          </cell>
          <cell r="Q124">
            <v>0</v>
          </cell>
          <cell r="S124">
            <v>0</v>
          </cell>
          <cell r="U124">
            <v>0</v>
          </cell>
          <cell r="W124">
            <v>0</v>
          </cell>
          <cell r="Y124">
            <v>0</v>
          </cell>
        </row>
        <row r="125">
          <cell r="C125">
            <v>0</v>
          </cell>
          <cell r="E125">
            <v>0</v>
          </cell>
          <cell r="G125">
            <v>0</v>
          </cell>
          <cell r="I125">
            <v>0</v>
          </cell>
          <cell r="K125">
            <v>0</v>
          </cell>
          <cell r="M125">
            <v>0</v>
          </cell>
          <cell r="O125">
            <v>0</v>
          </cell>
          <cell r="Q125">
            <v>0</v>
          </cell>
          <cell r="S125">
            <v>0</v>
          </cell>
          <cell r="U125">
            <v>0</v>
          </cell>
          <cell r="W125">
            <v>0</v>
          </cell>
          <cell r="Y125">
            <v>0</v>
          </cell>
        </row>
        <row r="126">
          <cell r="C126">
            <v>6861.31</v>
          </cell>
          <cell r="E126">
            <v>5338.1059009155133</v>
          </cell>
          <cell r="G126">
            <v>8854.7446105461313</v>
          </cell>
          <cell r="I126">
            <v>7818.6887195548043</v>
          </cell>
          <cell r="K126">
            <v>7150.9873306798299</v>
          </cell>
          <cell r="M126">
            <v>10140.001027927929</v>
          </cell>
          <cell r="O126">
            <v>6419.7413346908252</v>
          </cell>
          <cell r="Q126">
            <v>7971.6434355006495</v>
          </cell>
          <cell r="S126">
            <v>8030.4683908516799</v>
          </cell>
          <cell r="U126">
            <v>6369.8199606871021</v>
          </cell>
          <cell r="W126">
            <v>6480.9193622940893</v>
          </cell>
          <cell r="Y126">
            <v>9790.4882120330658</v>
          </cell>
        </row>
        <row r="127">
          <cell r="C127">
            <v>400</v>
          </cell>
          <cell r="E127">
            <v>400</v>
          </cell>
          <cell r="G127">
            <v>400</v>
          </cell>
          <cell r="I127">
            <v>400</v>
          </cell>
          <cell r="K127">
            <v>400</v>
          </cell>
          <cell r="M127">
            <v>400</v>
          </cell>
          <cell r="O127">
            <v>400</v>
          </cell>
          <cell r="Q127">
            <v>400</v>
          </cell>
          <cell r="S127">
            <v>400</v>
          </cell>
          <cell r="U127">
            <v>400</v>
          </cell>
          <cell r="W127">
            <v>400</v>
          </cell>
          <cell r="Y127">
            <v>400</v>
          </cell>
        </row>
        <row r="128">
          <cell r="C128">
            <v>0</v>
          </cell>
          <cell r="E128">
            <v>0</v>
          </cell>
          <cell r="G128">
            <v>0</v>
          </cell>
          <cell r="I128">
            <v>0</v>
          </cell>
          <cell r="K128">
            <v>0</v>
          </cell>
          <cell r="M128">
            <v>0</v>
          </cell>
          <cell r="O128">
            <v>0</v>
          </cell>
          <cell r="Q128">
            <v>0</v>
          </cell>
          <cell r="S128">
            <v>0</v>
          </cell>
          <cell r="U128">
            <v>0</v>
          </cell>
          <cell r="W128">
            <v>0</v>
          </cell>
          <cell r="Y128">
            <v>0</v>
          </cell>
        </row>
        <row r="133">
          <cell r="C133">
            <v>0</v>
          </cell>
          <cell r="E133">
            <v>0</v>
          </cell>
          <cell r="G133">
            <v>0</v>
          </cell>
          <cell r="I133">
            <v>0</v>
          </cell>
          <cell r="K133">
            <v>0</v>
          </cell>
          <cell r="M133">
            <v>0</v>
          </cell>
          <cell r="O133">
            <v>0</v>
          </cell>
          <cell r="Q133">
            <v>0</v>
          </cell>
          <cell r="S133">
            <v>0</v>
          </cell>
          <cell r="U133">
            <v>0</v>
          </cell>
          <cell r="W133">
            <v>0</v>
          </cell>
          <cell r="Y133">
            <v>0</v>
          </cell>
        </row>
        <row r="136">
          <cell r="C136">
            <v>0</v>
          </cell>
          <cell r="E136">
            <v>0</v>
          </cell>
          <cell r="G136">
            <v>0</v>
          </cell>
          <cell r="I136">
            <v>0</v>
          </cell>
          <cell r="K136">
            <v>0</v>
          </cell>
          <cell r="M136">
            <v>0</v>
          </cell>
          <cell r="O136">
            <v>0</v>
          </cell>
          <cell r="Q136">
            <v>0</v>
          </cell>
          <cell r="S136">
            <v>0</v>
          </cell>
          <cell r="U136">
            <v>0</v>
          </cell>
          <cell r="W136">
            <v>0</v>
          </cell>
          <cell r="Y136">
            <v>0</v>
          </cell>
        </row>
        <row r="137">
          <cell r="C137">
            <v>50306.320000000007</v>
          </cell>
          <cell r="E137">
            <v>50269.3</v>
          </cell>
          <cell r="G137">
            <v>50343.320000000007</v>
          </cell>
          <cell r="I137">
            <v>50306.320000000007</v>
          </cell>
          <cell r="K137">
            <v>50306.320000000007</v>
          </cell>
          <cell r="M137">
            <v>50306.3</v>
          </cell>
          <cell r="O137">
            <v>50306.320000000007</v>
          </cell>
          <cell r="Q137">
            <v>50306.320000000007</v>
          </cell>
          <cell r="S137">
            <v>50306.320000000007</v>
          </cell>
          <cell r="U137">
            <v>50297.590000000011</v>
          </cell>
          <cell r="W137">
            <v>50297.590000000011</v>
          </cell>
          <cell r="Y137">
            <v>50297.590000000011</v>
          </cell>
        </row>
        <row r="138">
          <cell r="C138">
            <v>3227.89</v>
          </cell>
          <cell r="E138">
            <v>3227.91</v>
          </cell>
          <cell r="G138">
            <v>3227.9</v>
          </cell>
          <cell r="I138">
            <v>3227.91</v>
          </cell>
          <cell r="K138">
            <v>3227.9</v>
          </cell>
          <cell r="M138">
            <v>3227.89</v>
          </cell>
          <cell r="O138">
            <v>3227.9</v>
          </cell>
          <cell r="Q138">
            <v>2364.33</v>
          </cell>
          <cell r="S138">
            <v>2364.33</v>
          </cell>
          <cell r="U138">
            <v>2364.33</v>
          </cell>
          <cell r="W138">
            <v>2364.33</v>
          </cell>
          <cell r="Y138">
            <v>2364.33</v>
          </cell>
        </row>
        <row r="139">
          <cell r="C139">
            <v>153.44999999999999</v>
          </cell>
          <cell r="E139">
            <v>153.44999999999999</v>
          </cell>
          <cell r="G139">
            <v>153.44999999999999</v>
          </cell>
          <cell r="I139">
            <v>153.44999999999999</v>
          </cell>
          <cell r="K139">
            <v>153.44999999999999</v>
          </cell>
          <cell r="M139">
            <v>153.44999999999999</v>
          </cell>
          <cell r="O139">
            <v>153.44999999999999</v>
          </cell>
          <cell r="Q139">
            <v>153.44999999999999</v>
          </cell>
          <cell r="S139">
            <v>153.44999999999999</v>
          </cell>
          <cell r="U139">
            <v>153.44999999999999</v>
          </cell>
          <cell r="W139">
            <v>153.44999999999999</v>
          </cell>
          <cell r="Y139">
            <v>153.44999999999999</v>
          </cell>
        </row>
        <row r="140">
          <cell r="C140">
            <v>0</v>
          </cell>
          <cell r="E140">
            <v>0</v>
          </cell>
          <cell r="G140">
            <v>0</v>
          </cell>
          <cell r="I140">
            <v>0</v>
          </cell>
          <cell r="K140">
            <v>0</v>
          </cell>
          <cell r="M140">
            <v>0</v>
          </cell>
          <cell r="O140">
            <v>0</v>
          </cell>
          <cell r="Q140">
            <v>0</v>
          </cell>
          <cell r="S140">
            <v>0</v>
          </cell>
          <cell r="U140">
            <v>0</v>
          </cell>
          <cell r="W140">
            <v>0</v>
          </cell>
          <cell r="Y140">
            <v>0</v>
          </cell>
        </row>
        <row r="141">
          <cell r="C141">
            <v>0</v>
          </cell>
          <cell r="E141">
            <v>0</v>
          </cell>
          <cell r="G141">
            <v>0</v>
          </cell>
          <cell r="I141">
            <v>0</v>
          </cell>
          <cell r="K141">
            <v>0</v>
          </cell>
          <cell r="M141">
            <v>0</v>
          </cell>
          <cell r="O141">
            <v>0</v>
          </cell>
          <cell r="Q141">
            <v>0</v>
          </cell>
          <cell r="S141">
            <v>0</v>
          </cell>
          <cell r="U141">
            <v>0</v>
          </cell>
          <cell r="W141">
            <v>0</v>
          </cell>
          <cell r="Y141">
            <v>0</v>
          </cell>
        </row>
        <row r="142">
          <cell r="C142">
            <v>0</v>
          </cell>
          <cell r="E142">
            <v>0</v>
          </cell>
          <cell r="G142">
            <v>0</v>
          </cell>
          <cell r="I142">
            <v>0</v>
          </cell>
          <cell r="K142">
            <v>0</v>
          </cell>
          <cell r="M142">
            <v>0</v>
          </cell>
          <cell r="O142">
            <v>0</v>
          </cell>
          <cell r="Q142">
            <v>0</v>
          </cell>
          <cell r="S142">
            <v>0</v>
          </cell>
          <cell r="U142">
            <v>0</v>
          </cell>
          <cell r="W142">
            <v>0</v>
          </cell>
          <cell r="Y142">
            <v>0</v>
          </cell>
        </row>
        <row r="143">
          <cell r="C143">
            <v>0</v>
          </cell>
          <cell r="E143">
            <v>0</v>
          </cell>
          <cell r="G143">
            <v>0</v>
          </cell>
          <cell r="I143">
            <v>0</v>
          </cell>
          <cell r="K143">
            <v>0</v>
          </cell>
          <cell r="M143">
            <v>0</v>
          </cell>
          <cell r="O143">
            <v>0</v>
          </cell>
          <cell r="Q143">
            <v>0</v>
          </cell>
          <cell r="S143">
            <v>0</v>
          </cell>
          <cell r="U143">
            <v>0</v>
          </cell>
          <cell r="W143">
            <v>0</v>
          </cell>
          <cell r="Y143">
            <v>0</v>
          </cell>
        </row>
        <row r="148">
          <cell r="C148">
            <v>0</v>
          </cell>
          <cell r="E148">
            <v>0</v>
          </cell>
          <cell r="G148">
            <v>0</v>
          </cell>
          <cell r="I148">
            <v>0</v>
          </cell>
          <cell r="K148">
            <v>0</v>
          </cell>
          <cell r="M148">
            <v>0</v>
          </cell>
          <cell r="O148">
            <v>0</v>
          </cell>
          <cell r="Q148">
            <v>0</v>
          </cell>
          <cell r="S148">
            <v>0</v>
          </cell>
          <cell r="U148">
            <v>0</v>
          </cell>
          <cell r="W148">
            <v>0</v>
          </cell>
          <cell r="Y148">
            <v>0</v>
          </cell>
        </row>
        <row r="150">
          <cell r="C150">
            <v>0</v>
          </cell>
          <cell r="E150">
            <v>0</v>
          </cell>
          <cell r="G150">
            <v>0</v>
          </cell>
          <cell r="I150">
            <v>0</v>
          </cell>
          <cell r="K150">
            <v>0</v>
          </cell>
          <cell r="M150">
            <v>0</v>
          </cell>
          <cell r="O150">
            <v>0</v>
          </cell>
          <cell r="Q150">
            <v>0</v>
          </cell>
          <cell r="S150">
            <v>0</v>
          </cell>
          <cell r="U150">
            <v>0</v>
          </cell>
          <cell r="W150">
            <v>0</v>
          </cell>
          <cell r="Y150">
            <v>0</v>
          </cell>
        </row>
      </sheetData>
      <sheetData sheetId="1">
        <row r="152">
          <cell r="C152">
            <v>-1673.0530732523027</v>
          </cell>
          <cell r="E152">
            <v>-17940.194755123652</v>
          </cell>
          <cell r="G152">
            <v>12929.621751277176</v>
          </cell>
          <cell r="I152">
            <v>-2850.7089461238229</v>
          </cell>
          <cell r="K152">
            <v>3248.8680742258584</v>
          </cell>
          <cell r="M152">
            <v>8132.282224165554</v>
          </cell>
          <cell r="O152">
            <v>-22183.222887590593</v>
          </cell>
          <cell r="Q152">
            <v>-12151.202830376911</v>
          </cell>
          <cell r="S152">
            <v>-15333.954807077507</v>
          </cell>
          <cell r="U152">
            <v>-17590.170600003847</v>
          </cell>
          <cell r="W152">
            <v>-13745.04899826727</v>
          </cell>
          <cell r="Y152">
            <v>13085.278934594282</v>
          </cell>
        </row>
      </sheetData>
      <sheetData sheetId="2">
        <row r="152">
          <cell r="C152">
            <v>1675.5627155690652</v>
          </cell>
          <cell r="E152">
            <v>-187.47892843989052</v>
          </cell>
          <cell r="G152">
            <v>1054.2668551912523</v>
          </cell>
          <cell r="I152">
            <v>3797.4387793193464</v>
          </cell>
          <cell r="K152">
            <v>5359.4310388016302</v>
          </cell>
          <cell r="M152">
            <v>3793.3115069272362</v>
          </cell>
          <cell r="O152">
            <v>-5131.3394478599139</v>
          </cell>
          <cell r="Q152">
            <v>1353.3772419020718</v>
          </cell>
          <cell r="S152">
            <v>-2041.4748387484701</v>
          </cell>
          <cell r="U152">
            <v>-1451.4287583620808</v>
          </cell>
          <cell r="W152">
            <v>6161.7363735116805</v>
          </cell>
          <cell r="Y152">
            <v>6832.8466924943814</v>
          </cell>
        </row>
      </sheetData>
      <sheetData sheetId="3">
        <row r="152">
          <cell r="C152">
            <v>1508.8250645390108</v>
          </cell>
          <cell r="E152">
            <v>-23794.56564721854</v>
          </cell>
          <cell r="G152">
            <v>16665.164700629379</v>
          </cell>
          <cell r="I152">
            <v>6792.4617260366249</v>
          </cell>
          <cell r="K152">
            <v>12552.067255717144</v>
          </cell>
          <cell r="M152">
            <v>34741.672710591927</v>
          </cell>
          <cell r="O152">
            <v>-12933.408779162481</v>
          </cell>
          <cell r="Q152">
            <v>-11101.386340854344</v>
          </cell>
          <cell r="S152">
            <v>17635.404641212292</v>
          </cell>
          <cell r="U152">
            <v>-5763.5906958740925</v>
          </cell>
          <cell r="W152">
            <v>-98.965873512981489</v>
          </cell>
          <cell r="Y152">
            <v>38289.119661579338</v>
          </cell>
        </row>
      </sheetData>
      <sheetData sheetId="4">
        <row r="152">
          <cell r="C152">
            <v>-759.83340884836616</v>
          </cell>
          <cell r="E152">
            <v>-21319.97299978404</v>
          </cell>
          <cell r="G152">
            <v>11910.825593942114</v>
          </cell>
          <cell r="I152">
            <v>3444.9306842387814</v>
          </cell>
          <cell r="K152">
            <v>10010.284236518142</v>
          </cell>
          <cell r="M152">
            <v>27950.458231269011</v>
          </cell>
          <cell r="O152">
            <v>-10514.301827470887</v>
          </cell>
          <cell r="Q152">
            <v>-7745.8396196822396</v>
          </cell>
          <cell r="S152">
            <v>15971.901460206092</v>
          </cell>
          <cell r="U152">
            <v>-4782.1114441109639</v>
          </cell>
          <cell r="W152">
            <v>-770.55045727053584</v>
          </cell>
          <cell r="Y152">
            <v>30774.324868134019</v>
          </cell>
        </row>
      </sheetData>
      <sheetData sheetId="5">
        <row r="152">
          <cell r="C152">
            <v>31964.869913373848</v>
          </cell>
          <cell r="E152">
            <v>16713.293650724594</v>
          </cell>
          <cell r="G152">
            <v>46547.224538708586</v>
          </cell>
          <cell r="I152">
            <v>31698.353724879897</v>
          </cell>
          <cell r="K152">
            <v>37347.991750647794</v>
          </cell>
          <cell r="M152">
            <v>46302.621203732167</v>
          </cell>
          <cell r="O152">
            <v>21795.667144097239</v>
          </cell>
          <cell r="Q152">
            <v>33837.576149718174</v>
          </cell>
          <cell r="S152">
            <v>28471.414649194216</v>
          </cell>
          <cell r="U152">
            <v>27126.953900431625</v>
          </cell>
          <cell r="W152">
            <v>32144.288113019298</v>
          </cell>
          <cell r="Y152">
            <v>56711.302318462403</v>
          </cell>
        </row>
      </sheetData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0401"/>
      <sheetName val="0402"/>
      <sheetName val="0403"/>
      <sheetName val="405"/>
      <sheetName val="0406"/>
      <sheetName val="0409"/>
      <sheetName val="410-sahara"/>
      <sheetName val="414-Al ghurair"/>
      <sheetName val="415"/>
      <sheetName val="Rak_417"/>
      <sheetName val="Al Foah_418"/>
      <sheetName val="Wafi _419"/>
      <sheetName val="D.C."/>
      <sheetName val="Consoli"/>
      <sheetName val="Sheet2"/>
      <sheetName val="Sheet9"/>
    </sheetNames>
    <sheetDataSet>
      <sheetData sheetId="0">
        <row r="152">
          <cell r="C152">
            <v>-48720.636585919579</v>
          </cell>
          <cell r="E152">
            <v>-119805.24844407501</v>
          </cell>
          <cell r="G152">
            <v>91681.414886370359</v>
          </cell>
          <cell r="I152">
            <v>44058.358789186292</v>
          </cell>
          <cell r="K152">
            <v>-58241.033861744276</v>
          </cell>
          <cell r="M152">
            <v>95036.427937621789</v>
          </cell>
          <cell r="O152">
            <v>-89388.070716231945</v>
          </cell>
          <cell r="Q152">
            <v>3913.8122925296389</v>
          </cell>
          <cell r="S152">
            <v>7486.4141281365919</v>
          </cell>
          <cell r="U152">
            <v>-63229.687667386512</v>
          </cell>
          <cell r="W152">
            <v>-26457.146216397239</v>
          </cell>
          <cell r="Y152">
            <v>92602.866903778136</v>
          </cell>
        </row>
      </sheetData>
      <sheetData sheetId="1">
        <row r="152">
          <cell r="C152">
            <v>-65462.288335968362</v>
          </cell>
          <cell r="E152">
            <v>-94729.566349849891</v>
          </cell>
          <cell r="G152">
            <v>72282.058137954518</v>
          </cell>
          <cell r="I152">
            <v>54956.976594268664</v>
          </cell>
          <cell r="K152">
            <v>81271.35186365855</v>
          </cell>
          <cell r="M152">
            <v>167999.15344512582</v>
          </cell>
          <cell r="O152">
            <v>-22664.432412438138</v>
          </cell>
          <cell r="Q152">
            <v>70012.895400999405</v>
          </cell>
          <cell r="S152">
            <v>100988.65164741286</v>
          </cell>
          <cell r="U152">
            <v>-16846.224012211555</v>
          </cell>
          <cell r="W152">
            <v>-7533.8165650307747</v>
          </cell>
          <cell r="Y152">
            <v>153840.75906873005</v>
          </cell>
        </row>
      </sheetData>
      <sheetData sheetId="2">
        <row r="152">
          <cell r="C152">
            <v>-53665.384820543157</v>
          </cell>
          <cell r="E152">
            <v>-93347.596807780603</v>
          </cell>
          <cell r="G152">
            <v>74011.535651679893</v>
          </cell>
          <cell r="I152">
            <v>66522.095451555215</v>
          </cell>
          <cell r="K152">
            <v>70106.289298062722</v>
          </cell>
          <cell r="M152">
            <v>149750.90524138079</v>
          </cell>
          <cell r="O152">
            <v>-32410.392988689702</v>
          </cell>
          <cell r="Q152">
            <v>111994.37315743725</v>
          </cell>
          <cell r="S152">
            <v>52503.856555396596</v>
          </cell>
          <cell r="U152">
            <v>-15435.270887482106</v>
          </cell>
          <cell r="W152">
            <v>-7646.1905589857533</v>
          </cell>
          <cell r="Y152">
            <v>139809.20738927531</v>
          </cell>
        </row>
      </sheetData>
      <sheetData sheetId="3">
        <row r="152">
          <cell r="C152">
            <v>175321.11960423595</v>
          </cell>
          <cell r="E152">
            <v>82979.139164923894</v>
          </cell>
          <cell r="G152">
            <v>366988.98028140597</v>
          </cell>
          <cell r="I152">
            <v>349827.97698344325</v>
          </cell>
          <cell r="K152">
            <v>242403.72803806153</v>
          </cell>
          <cell r="M152">
            <v>489684.068560799</v>
          </cell>
          <cell r="O152">
            <v>202317.88953502753</v>
          </cell>
          <cell r="Q152">
            <v>366132.79501804413</v>
          </cell>
          <cell r="S152">
            <v>255503.32349439178</v>
          </cell>
          <cell r="U152">
            <v>212173.10562455509</v>
          </cell>
          <cell r="W152">
            <v>234957.10198667637</v>
          </cell>
          <cell r="Y152">
            <v>468468.87701276888</v>
          </cell>
        </row>
      </sheetData>
      <sheetData sheetId="4">
        <row r="152">
          <cell r="C152">
            <v>41985.245814329406</v>
          </cell>
          <cell r="E152">
            <v>-14578.980243367816</v>
          </cell>
          <cell r="G152">
            <v>85807.834619664689</v>
          </cell>
          <cell r="I152">
            <v>74728.138269527059</v>
          </cell>
          <cell r="K152">
            <v>91300.771489719118</v>
          </cell>
          <cell r="M152">
            <v>154879.85678332948</v>
          </cell>
          <cell r="O152">
            <v>-44890.51781339696</v>
          </cell>
          <cell r="Q152">
            <v>33863.848983733726</v>
          </cell>
          <cell r="S152">
            <v>-20829.669729673456</v>
          </cell>
          <cell r="U152">
            <v>-58740.11972943708</v>
          </cell>
          <cell r="W152">
            <v>-25150.160518262863</v>
          </cell>
          <cell r="Y152">
            <v>82254.568475781824</v>
          </cell>
        </row>
      </sheetData>
      <sheetData sheetId="5">
        <row r="152">
          <cell r="C152">
            <v>8657.6733769831862</v>
          </cell>
          <cell r="E152">
            <v>-55058.867675559792</v>
          </cell>
          <cell r="G152">
            <v>149260.5317603937</v>
          </cell>
          <cell r="I152">
            <v>215195.49746735042</v>
          </cell>
          <cell r="K152">
            <v>200361.51022656824</v>
          </cell>
          <cell r="M152">
            <v>322403.6401956217</v>
          </cell>
          <cell r="O152">
            <v>113083.7906197166</v>
          </cell>
          <cell r="Q152">
            <v>239807.50148862106</v>
          </cell>
          <cell r="S152">
            <v>221765.9771611137</v>
          </cell>
          <cell r="U152">
            <v>102227.48720087127</v>
          </cell>
          <cell r="W152">
            <v>135723.90906233041</v>
          </cell>
          <cell r="Y152">
            <v>316134.27866636153</v>
          </cell>
        </row>
      </sheetData>
      <sheetData sheetId="6">
        <row r="152">
          <cell r="C152">
            <v>-48150.088599514536</v>
          </cell>
          <cell r="E152">
            <v>-106255.51328756004</v>
          </cell>
          <cell r="G152">
            <v>119828.69832405256</v>
          </cell>
          <cell r="I152">
            <v>80595.486084022035</v>
          </cell>
          <cell r="K152">
            <v>72832.42627198821</v>
          </cell>
          <cell r="M152">
            <v>188281.67315753625</v>
          </cell>
          <cell r="O152">
            <v>-3355.550759152914</v>
          </cell>
          <cell r="Q152">
            <v>93968.335307608446</v>
          </cell>
          <cell r="S152">
            <v>43861.747394923827</v>
          </cell>
          <cell r="U152">
            <v>-13371.938824581401</v>
          </cell>
          <cell r="W152">
            <v>-109281.97207955124</v>
          </cell>
          <cell r="Y152">
            <v>145611.26367608612</v>
          </cell>
        </row>
      </sheetData>
      <sheetData sheetId="7">
        <row r="152">
          <cell r="C152">
            <v>-58893.367776315536</v>
          </cell>
          <cell r="E152">
            <v>-105716.93944723727</v>
          </cell>
          <cell r="G152">
            <v>38231.938811398286</v>
          </cell>
          <cell r="I152">
            <v>35660.562771741716</v>
          </cell>
          <cell r="K152">
            <v>32824.655367156905</v>
          </cell>
          <cell r="M152">
            <v>120299.13722204285</v>
          </cell>
          <cell r="O152">
            <v>-25597.872551765769</v>
          </cell>
          <cell r="Q152">
            <v>14985.557267486802</v>
          </cell>
          <cell r="S152">
            <v>11633.579127179821</v>
          </cell>
          <cell r="U152">
            <v>-35552.957176160984</v>
          </cell>
          <cell r="W152">
            <v>-33282.292570940284</v>
          </cell>
          <cell r="Y152">
            <v>67455.721447269447</v>
          </cell>
        </row>
      </sheetData>
      <sheetData sheetId="8">
        <row r="152">
          <cell r="C152">
            <v>15466.012733254884</v>
          </cell>
          <cell r="E152">
            <v>-9959.7448969375309</v>
          </cell>
          <cell r="G152">
            <v>89509.792785388519</v>
          </cell>
          <cell r="I152">
            <v>81398.100366156868</v>
          </cell>
          <cell r="K152">
            <v>111816.83932072105</v>
          </cell>
          <cell r="M152">
            <v>163962.74460036674</v>
          </cell>
          <cell r="O152">
            <v>36081.793471791716</v>
          </cell>
          <cell r="Q152">
            <v>60900.989414550466</v>
          </cell>
          <cell r="S152">
            <v>137342.55937701379</v>
          </cell>
          <cell r="U152">
            <v>17879.582639197604</v>
          </cell>
          <cell r="W152">
            <v>46690.830198870513</v>
          </cell>
          <cell r="Y152">
            <v>148957.50577254777</v>
          </cell>
        </row>
      </sheetData>
      <sheetData sheetId="9">
        <row r="152">
          <cell r="C152">
            <v>-117144.9001185278</v>
          </cell>
          <cell r="E152">
            <v>-135188.12083630828</v>
          </cell>
          <cell r="G152">
            <v>-78726.081297748984</v>
          </cell>
          <cell r="I152">
            <v>-62770.84117966699</v>
          </cell>
          <cell r="K152">
            <v>-40716.583301548701</v>
          </cell>
          <cell r="M152">
            <v>-9601.9843146732055</v>
          </cell>
          <cell r="O152">
            <v>-74906.105766133784</v>
          </cell>
          <cell r="Q152">
            <v>-37899.782515738923</v>
          </cell>
          <cell r="S152">
            <v>-49723.683916315764</v>
          </cell>
          <cell r="U152">
            <v>-73369.891324681506</v>
          </cell>
          <cell r="W152">
            <v>-63360.979037917401</v>
          </cell>
          <cell r="Y152">
            <v>18744.110607775776</v>
          </cell>
        </row>
      </sheetData>
      <sheetData sheetId="10">
        <row r="152">
          <cell r="C152">
            <v>-26437.960180953713</v>
          </cell>
          <cell r="E152">
            <v>-55571.073815709889</v>
          </cell>
          <cell r="G152">
            <v>-3720.5408624333622</v>
          </cell>
          <cell r="I152">
            <v>4741.8079079961335</v>
          </cell>
          <cell r="K152">
            <v>-5105.6018150837863</v>
          </cell>
          <cell r="M152">
            <v>41538.394996433395</v>
          </cell>
          <cell r="O152">
            <v>-8688.3965990979941</v>
          </cell>
          <cell r="Q152">
            <v>7967.8321121508343</v>
          </cell>
          <cell r="S152">
            <v>-14252.516731885369</v>
          </cell>
          <cell r="U152">
            <v>-35279.374398848377</v>
          </cell>
          <cell r="W152">
            <v>-30433.357550479319</v>
          </cell>
          <cell r="Y152">
            <v>38766.623116966257</v>
          </cell>
        </row>
      </sheetData>
      <sheetData sheetId="11">
        <row r="152">
          <cell r="C152">
            <v>9445.4522391247519</v>
          </cell>
          <cell r="E152">
            <v>-40234.477873740128</v>
          </cell>
          <cell r="G152">
            <v>116954.44659896614</v>
          </cell>
          <cell r="I152">
            <v>77046.754320489155</v>
          </cell>
          <cell r="K152">
            <v>50449.684316882543</v>
          </cell>
          <cell r="M152">
            <v>172578.44691690255</v>
          </cell>
          <cell r="O152">
            <v>56542.336049285732</v>
          </cell>
          <cell r="Q152">
            <v>59394.952339094067</v>
          </cell>
          <cell r="S152">
            <v>42764.961331485778</v>
          </cell>
          <cell r="U152">
            <v>20842.932168774732</v>
          </cell>
          <cell r="W152">
            <v>8586.642755873283</v>
          </cell>
          <cell r="Y152">
            <v>116905.91708777829</v>
          </cell>
        </row>
      </sheetData>
      <sheetData sheetId="12">
        <row r="152">
          <cell r="C152">
            <v>-35411.429000000004</v>
          </cell>
          <cell r="E152">
            <v>-32090.608999999997</v>
          </cell>
          <cell r="G152">
            <v>-55826.358999999997</v>
          </cell>
          <cell r="I152">
            <v>-44817.828999999998</v>
          </cell>
          <cell r="K152">
            <v>-18428.919000000002</v>
          </cell>
          <cell r="M152">
            <v>-66684.438999999998</v>
          </cell>
          <cell r="O152">
            <v>-23003.009000000002</v>
          </cell>
          <cell r="Q152">
            <v>-44116.828999999998</v>
          </cell>
          <cell r="S152">
            <v>-43567.828999999569</v>
          </cell>
          <cell r="U152">
            <v>-43567.828999999998</v>
          </cell>
          <cell r="W152">
            <v>-43567.828999999998</v>
          </cell>
          <cell r="Y152">
            <v>-43567.828999999998</v>
          </cell>
        </row>
      </sheetData>
      <sheetData sheetId="13">
        <row r="5">
          <cell r="C5">
            <v>14088471.927245712</v>
          </cell>
          <cell r="E5">
            <v>9941238.4415830784</v>
          </cell>
          <cell r="G5">
            <v>18463502.038082182</v>
          </cell>
          <cell r="I5">
            <v>15805359.863569178</v>
          </cell>
          <cell r="K5">
            <v>13431198.086581251</v>
          </cell>
          <cell r="M5">
            <v>21143459.118359301</v>
          </cell>
          <cell r="O5">
            <v>13283962.446755715</v>
          </cell>
          <cell r="Q5">
            <v>16241441.787105795</v>
          </cell>
          <cell r="S5">
            <v>15722179.243920151</v>
          </cell>
          <cell r="U5">
            <v>13282052.817478495</v>
          </cell>
          <cell r="W5">
            <v>12069498.620926971</v>
          </cell>
          <cell r="Y5">
            <v>19947159.866767116</v>
          </cell>
        </row>
        <row r="6">
          <cell r="C6">
            <v>0</v>
          </cell>
          <cell r="E6">
            <v>0</v>
          </cell>
          <cell r="G6">
            <v>0</v>
          </cell>
          <cell r="I6">
            <v>0</v>
          </cell>
          <cell r="K6">
            <v>0</v>
          </cell>
          <cell r="M6">
            <v>0</v>
          </cell>
          <cell r="O6">
            <v>0</v>
          </cell>
          <cell r="Q6">
            <v>0</v>
          </cell>
          <cell r="S6">
            <v>0</v>
          </cell>
          <cell r="U6">
            <v>0</v>
          </cell>
          <cell r="W6">
            <v>0</v>
          </cell>
          <cell r="Y6">
            <v>0</v>
          </cell>
        </row>
        <row r="7">
          <cell r="C7">
            <v>0</v>
          </cell>
          <cell r="E7">
            <v>0</v>
          </cell>
          <cell r="G7">
            <v>0</v>
          </cell>
          <cell r="I7">
            <v>0</v>
          </cell>
          <cell r="K7">
            <v>0</v>
          </cell>
          <cell r="M7">
            <v>0</v>
          </cell>
          <cell r="O7">
            <v>0</v>
          </cell>
          <cell r="Q7">
            <v>0</v>
          </cell>
          <cell r="S7">
            <v>0</v>
          </cell>
          <cell r="U7">
            <v>0</v>
          </cell>
          <cell r="W7">
            <v>0</v>
          </cell>
          <cell r="Y7">
            <v>0</v>
          </cell>
        </row>
        <row r="8">
          <cell r="C8">
            <v>0</v>
          </cell>
          <cell r="E8">
            <v>0</v>
          </cell>
          <cell r="G8">
            <v>0</v>
          </cell>
          <cell r="I8">
            <v>0</v>
          </cell>
          <cell r="K8">
            <v>0</v>
          </cell>
          <cell r="M8">
            <v>0</v>
          </cell>
          <cell r="O8">
            <v>0</v>
          </cell>
          <cell r="Q8">
            <v>0</v>
          </cell>
          <cell r="S8">
            <v>0</v>
          </cell>
          <cell r="U8">
            <v>0</v>
          </cell>
          <cell r="W8">
            <v>0</v>
          </cell>
          <cell r="Y8">
            <v>0</v>
          </cell>
        </row>
        <row r="9">
          <cell r="C9">
            <v>3167176.1089761071</v>
          </cell>
          <cell r="E9">
            <v>1444453.4493525247</v>
          </cell>
          <cell r="G9">
            <v>4369225.7394889155</v>
          </cell>
          <cell r="I9">
            <v>3360194.659103239</v>
          </cell>
          <cell r="K9">
            <v>2048826.8811473725</v>
          </cell>
          <cell r="M9">
            <v>5003414.0378437927</v>
          </cell>
          <cell r="O9">
            <v>3065529.7439526999</v>
          </cell>
          <cell r="Q9">
            <v>3552815.4276998006</v>
          </cell>
          <cell r="S9">
            <v>2939919.6624480416</v>
          </cell>
          <cell r="U9">
            <v>3143081.2010826981</v>
          </cell>
          <cell r="W9">
            <v>1753687.8338099024</v>
          </cell>
          <cell r="Y9">
            <v>4363441.2208553068</v>
          </cell>
        </row>
        <row r="10">
          <cell r="C10">
            <v>0</v>
          </cell>
          <cell r="E10">
            <v>0</v>
          </cell>
          <cell r="G10">
            <v>0</v>
          </cell>
          <cell r="I10">
            <v>0</v>
          </cell>
          <cell r="K10">
            <v>0</v>
          </cell>
          <cell r="M10">
            <v>0</v>
          </cell>
          <cell r="O10">
            <v>0</v>
          </cell>
          <cell r="Q10">
            <v>0</v>
          </cell>
          <cell r="S10">
            <v>0</v>
          </cell>
          <cell r="U10">
            <v>0</v>
          </cell>
          <cell r="W10">
            <v>0</v>
          </cell>
          <cell r="Y10">
            <v>0</v>
          </cell>
        </row>
        <row r="11">
          <cell r="C11">
            <v>0</v>
          </cell>
          <cell r="E11">
            <v>0</v>
          </cell>
          <cell r="G11">
            <v>0</v>
          </cell>
          <cell r="I11">
            <v>0</v>
          </cell>
          <cell r="K11">
            <v>0</v>
          </cell>
          <cell r="M11">
            <v>0</v>
          </cell>
          <cell r="O11">
            <v>0</v>
          </cell>
          <cell r="Q11">
            <v>0</v>
          </cell>
          <cell r="S11">
            <v>0</v>
          </cell>
          <cell r="U11">
            <v>0</v>
          </cell>
          <cell r="W11">
            <v>0</v>
          </cell>
          <cell r="Y11">
            <v>0</v>
          </cell>
        </row>
        <row r="13">
          <cell r="C13">
            <v>0</v>
          </cell>
          <cell r="E13">
            <v>0</v>
          </cell>
          <cell r="G13">
            <v>0</v>
          </cell>
          <cell r="I13">
            <v>0</v>
          </cell>
          <cell r="K13">
            <v>0</v>
          </cell>
          <cell r="M13">
            <v>0</v>
          </cell>
          <cell r="O13">
            <v>0</v>
          </cell>
          <cell r="Q13">
            <v>0</v>
          </cell>
          <cell r="S13">
            <v>0</v>
          </cell>
          <cell r="U13">
            <v>0</v>
          </cell>
          <cell r="W13">
            <v>0</v>
          </cell>
          <cell r="Y13">
            <v>0</v>
          </cell>
        </row>
        <row r="14">
          <cell r="C14">
            <v>0</v>
          </cell>
          <cell r="E14">
            <v>0</v>
          </cell>
          <cell r="G14">
            <v>0</v>
          </cell>
          <cell r="I14">
            <v>0</v>
          </cell>
          <cell r="K14">
            <v>0</v>
          </cell>
          <cell r="M14">
            <v>0</v>
          </cell>
          <cell r="O14">
            <v>0</v>
          </cell>
          <cell r="Q14">
            <v>0</v>
          </cell>
          <cell r="S14">
            <v>0</v>
          </cell>
          <cell r="U14">
            <v>0</v>
          </cell>
          <cell r="W14">
            <v>0</v>
          </cell>
          <cell r="Y14">
            <v>0</v>
          </cell>
        </row>
        <row r="17">
          <cell r="C17">
            <v>5763210.1297549848</v>
          </cell>
          <cell r="E17">
            <v>3867388.3176948158</v>
          </cell>
          <cell r="G17">
            <v>7358819.7469133548</v>
          </cell>
          <cell r="I17">
            <v>5830338.5756153855</v>
          </cell>
          <cell r="K17">
            <v>4949333.9540973268</v>
          </cell>
          <cell r="M17">
            <v>8533743.204466356</v>
          </cell>
          <cell r="O17">
            <v>4820821.1376364082</v>
          </cell>
          <cell r="Q17">
            <v>5822487.6794139026</v>
          </cell>
          <cell r="S17">
            <v>6395601.6192244068</v>
          </cell>
          <cell r="U17">
            <v>4642240.6522600651</v>
          </cell>
          <cell r="W17">
            <v>4643622.7494311854</v>
          </cell>
          <cell r="Y17">
            <v>8049862.3213727437</v>
          </cell>
        </row>
        <row r="18">
          <cell r="C18">
            <v>0</v>
          </cell>
          <cell r="E18">
            <v>0</v>
          </cell>
          <cell r="G18">
            <v>0</v>
          </cell>
          <cell r="I18">
            <v>0</v>
          </cell>
          <cell r="K18">
            <v>0</v>
          </cell>
          <cell r="M18">
            <v>0</v>
          </cell>
          <cell r="O18">
            <v>0</v>
          </cell>
          <cell r="Q18">
            <v>0</v>
          </cell>
          <cell r="S18">
            <v>0</v>
          </cell>
          <cell r="U18">
            <v>0</v>
          </cell>
          <cell r="W18">
            <v>0</v>
          </cell>
          <cell r="Y18">
            <v>0</v>
          </cell>
        </row>
        <row r="19">
          <cell r="C19">
            <v>0</v>
          </cell>
          <cell r="E19">
            <v>0</v>
          </cell>
          <cell r="G19">
            <v>0</v>
          </cell>
          <cell r="I19">
            <v>0</v>
          </cell>
          <cell r="K19">
            <v>0</v>
          </cell>
          <cell r="M19">
            <v>0</v>
          </cell>
          <cell r="O19">
            <v>0</v>
          </cell>
          <cell r="Q19">
            <v>0</v>
          </cell>
          <cell r="S19">
            <v>0</v>
          </cell>
          <cell r="U19">
            <v>0</v>
          </cell>
          <cell r="W19">
            <v>0</v>
          </cell>
          <cell r="Y19">
            <v>0</v>
          </cell>
        </row>
        <row r="20">
          <cell r="C20">
            <v>0</v>
          </cell>
          <cell r="E20">
            <v>0</v>
          </cell>
          <cell r="G20">
            <v>0</v>
          </cell>
          <cell r="I20">
            <v>0</v>
          </cell>
          <cell r="K20">
            <v>0</v>
          </cell>
          <cell r="M20">
            <v>0</v>
          </cell>
          <cell r="O20">
            <v>0</v>
          </cell>
          <cell r="Q20">
            <v>0</v>
          </cell>
          <cell r="S20">
            <v>0</v>
          </cell>
          <cell r="U20">
            <v>0</v>
          </cell>
          <cell r="W20">
            <v>0</v>
          </cell>
          <cell r="Y20">
            <v>0</v>
          </cell>
        </row>
        <row r="22"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0</v>
          </cell>
          <cell r="O22">
            <v>0</v>
          </cell>
          <cell r="Q22">
            <v>0</v>
          </cell>
          <cell r="S22">
            <v>0</v>
          </cell>
          <cell r="U22">
            <v>0</v>
          </cell>
          <cell r="W22">
            <v>0</v>
          </cell>
          <cell r="Y22">
            <v>0</v>
          </cell>
        </row>
        <row r="23">
          <cell r="C23">
            <v>0</v>
          </cell>
          <cell r="E23">
            <v>0</v>
          </cell>
          <cell r="G23">
            <v>0</v>
          </cell>
          <cell r="I23">
            <v>0</v>
          </cell>
          <cell r="K23">
            <v>0</v>
          </cell>
          <cell r="M23">
            <v>0</v>
          </cell>
          <cell r="O23">
            <v>0</v>
          </cell>
          <cell r="Q23">
            <v>0</v>
          </cell>
          <cell r="S23">
            <v>0</v>
          </cell>
          <cell r="U23">
            <v>0</v>
          </cell>
          <cell r="W23">
            <v>0</v>
          </cell>
          <cell r="Y23">
            <v>0</v>
          </cell>
        </row>
        <row r="24">
          <cell r="C24">
            <v>0</v>
          </cell>
          <cell r="E24">
            <v>0</v>
          </cell>
          <cell r="G24">
            <v>0</v>
          </cell>
          <cell r="I24">
            <v>0</v>
          </cell>
          <cell r="K24">
            <v>0</v>
          </cell>
          <cell r="M24">
            <v>0</v>
          </cell>
          <cell r="O24">
            <v>0</v>
          </cell>
          <cell r="Q24">
            <v>0</v>
          </cell>
          <cell r="S24">
            <v>0</v>
          </cell>
          <cell r="U24">
            <v>0</v>
          </cell>
          <cell r="W24">
            <v>0</v>
          </cell>
          <cell r="Y24">
            <v>0</v>
          </cell>
        </row>
        <row r="25">
          <cell r="C25">
            <v>3200</v>
          </cell>
          <cell r="E25">
            <v>3200</v>
          </cell>
          <cell r="G25">
            <v>3200</v>
          </cell>
          <cell r="I25">
            <v>3200</v>
          </cell>
          <cell r="K25">
            <v>3200</v>
          </cell>
          <cell r="M25">
            <v>3200</v>
          </cell>
          <cell r="O25">
            <v>3200</v>
          </cell>
          <cell r="Q25">
            <v>3200</v>
          </cell>
          <cell r="S25">
            <v>3200</v>
          </cell>
          <cell r="U25">
            <v>3200</v>
          </cell>
          <cell r="W25">
            <v>3200</v>
          </cell>
          <cell r="Y25">
            <v>3200</v>
          </cell>
        </row>
        <row r="26">
          <cell r="C26">
            <v>0</v>
          </cell>
          <cell r="E26">
            <v>0</v>
          </cell>
          <cell r="G26">
            <v>0</v>
          </cell>
          <cell r="I26">
            <v>0</v>
          </cell>
          <cell r="K26">
            <v>0</v>
          </cell>
          <cell r="M26">
            <v>0</v>
          </cell>
          <cell r="O26">
            <v>0</v>
          </cell>
          <cell r="Q26">
            <v>0</v>
          </cell>
          <cell r="S26">
            <v>0</v>
          </cell>
          <cell r="U26">
            <v>0</v>
          </cell>
          <cell r="W26">
            <v>0</v>
          </cell>
          <cell r="Y26">
            <v>0</v>
          </cell>
        </row>
        <row r="27">
          <cell r="C27">
            <v>33763.887454808813</v>
          </cell>
          <cell r="E27">
            <v>26490.354976691662</v>
          </cell>
          <cell r="G27">
            <v>43282.828895779807</v>
          </cell>
          <cell r="I27">
            <v>38335.495613397819</v>
          </cell>
          <cell r="K27">
            <v>35147.113616301627</v>
          </cell>
          <cell r="M27">
            <v>49420.135241546523</v>
          </cell>
          <cell r="O27">
            <v>31655.298108409035</v>
          </cell>
          <cell r="Q27">
            <v>39065.879078217971</v>
          </cell>
          <cell r="S27">
            <v>39346.778744416333</v>
          </cell>
          <cell r="U27">
            <v>31416.914849187393</v>
          </cell>
          <cell r="W27">
            <v>31947.432361351202</v>
          </cell>
          <cell r="Y27">
            <v>47751.155937735428</v>
          </cell>
        </row>
        <row r="28">
          <cell r="C28">
            <v>0</v>
          </cell>
          <cell r="E28">
            <v>0</v>
          </cell>
          <cell r="G28">
            <v>0</v>
          </cell>
          <cell r="I28">
            <v>0</v>
          </cell>
          <cell r="K28">
            <v>0</v>
          </cell>
          <cell r="M28">
            <v>0</v>
          </cell>
          <cell r="O28">
            <v>0</v>
          </cell>
          <cell r="Q28">
            <v>0</v>
          </cell>
          <cell r="S28">
            <v>0</v>
          </cell>
          <cell r="U28">
            <v>0</v>
          </cell>
          <cell r="W28">
            <v>0</v>
          </cell>
          <cell r="Y28">
            <v>0</v>
          </cell>
        </row>
        <row r="29">
          <cell r="C29">
            <v>0</v>
          </cell>
          <cell r="E29">
            <v>0</v>
          </cell>
          <cell r="G29">
            <v>0</v>
          </cell>
          <cell r="I29">
            <v>0</v>
          </cell>
          <cell r="K29">
            <v>0</v>
          </cell>
          <cell r="M29">
            <v>0</v>
          </cell>
          <cell r="O29">
            <v>0</v>
          </cell>
          <cell r="Q29">
            <v>0</v>
          </cell>
          <cell r="S29">
            <v>0</v>
          </cell>
          <cell r="U29">
            <v>0</v>
          </cell>
          <cell r="W29">
            <v>0</v>
          </cell>
          <cell r="Y29">
            <v>0</v>
          </cell>
        </row>
        <row r="30">
          <cell r="C30">
            <v>0</v>
          </cell>
          <cell r="E30">
            <v>0</v>
          </cell>
          <cell r="G30">
            <v>0</v>
          </cell>
          <cell r="I30">
            <v>0</v>
          </cell>
          <cell r="K30">
            <v>0</v>
          </cell>
          <cell r="M30">
            <v>0</v>
          </cell>
          <cell r="O30">
            <v>0</v>
          </cell>
          <cell r="Q30">
            <v>0</v>
          </cell>
          <cell r="S30">
            <v>0</v>
          </cell>
          <cell r="U30">
            <v>0</v>
          </cell>
          <cell r="W30">
            <v>0</v>
          </cell>
          <cell r="Y30">
            <v>0</v>
          </cell>
        </row>
        <row r="31">
          <cell r="C31">
            <v>0</v>
          </cell>
          <cell r="E31">
            <v>0</v>
          </cell>
          <cell r="G31">
            <v>0</v>
          </cell>
          <cell r="I31">
            <v>0</v>
          </cell>
          <cell r="K31">
            <v>0</v>
          </cell>
          <cell r="M31">
            <v>0</v>
          </cell>
          <cell r="O31">
            <v>0</v>
          </cell>
          <cell r="Q31">
            <v>0</v>
          </cell>
          <cell r="S31">
            <v>0</v>
          </cell>
          <cell r="U31">
            <v>0</v>
          </cell>
          <cell r="W31">
            <v>0</v>
          </cell>
          <cell r="Y31">
            <v>0</v>
          </cell>
        </row>
        <row r="32">
          <cell r="C32">
            <v>0</v>
          </cell>
          <cell r="E32">
            <v>0</v>
          </cell>
          <cell r="G32">
            <v>0</v>
          </cell>
          <cell r="I32">
            <v>0</v>
          </cell>
          <cell r="K32">
            <v>0</v>
          </cell>
          <cell r="M32">
            <v>0</v>
          </cell>
          <cell r="O32">
            <v>0</v>
          </cell>
          <cell r="Q32">
            <v>0</v>
          </cell>
          <cell r="S32">
            <v>0</v>
          </cell>
          <cell r="U32">
            <v>0</v>
          </cell>
          <cell r="W32">
            <v>0</v>
          </cell>
          <cell r="Y32">
            <v>0</v>
          </cell>
        </row>
        <row r="33">
          <cell r="C33">
            <v>0</v>
          </cell>
          <cell r="E33">
            <v>0</v>
          </cell>
          <cell r="G33">
            <v>0</v>
          </cell>
          <cell r="I33">
            <v>0</v>
          </cell>
          <cell r="K33">
            <v>0</v>
          </cell>
          <cell r="M33">
            <v>0</v>
          </cell>
          <cell r="O33">
            <v>0</v>
          </cell>
          <cell r="Q33">
            <v>0</v>
          </cell>
          <cell r="S33">
            <v>0</v>
          </cell>
          <cell r="U33">
            <v>0</v>
          </cell>
          <cell r="W33">
            <v>0</v>
          </cell>
          <cell r="Y33">
            <v>0</v>
          </cell>
        </row>
        <row r="34">
          <cell r="C34">
            <v>0</v>
          </cell>
          <cell r="E34">
            <v>0</v>
          </cell>
          <cell r="G34">
            <v>0</v>
          </cell>
          <cell r="I34">
            <v>0</v>
          </cell>
          <cell r="K34">
            <v>0</v>
          </cell>
          <cell r="M34">
            <v>0</v>
          </cell>
          <cell r="O34">
            <v>0</v>
          </cell>
          <cell r="Q34">
            <v>0</v>
          </cell>
          <cell r="S34">
            <v>0</v>
          </cell>
          <cell r="U34">
            <v>0</v>
          </cell>
          <cell r="W34">
            <v>0</v>
          </cell>
          <cell r="Y34">
            <v>0</v>
          </cell>
        </row>
        <row r="38">
          <cell r="C38">
            <v>0</v>
          </cell>
          <cell r="E38">
            <v>0</v>
          </cell>
          <cell r="G38">
            <v>0</v>
          </cell>
          <cell r="I38">
            <v>0</v>
          </cell>
          <cell r="K38">
            <v>0</v>
          </cell>
          <cell r="M38">
            <v>0</v>
          </cell>
          <cell r="O38">
            <v>0</v>
          </cell>
          <cell r="Q38">
            <v>0</v>
          </cell>
          <cell r="S38">
            <v>0</v>
          </cell>
          <cell r="U38">
            <v>0</v>
          </cell>
          <cell r="W38">
            <v>0</v>
          </cell>
          <cell r="Y38">
            <v>0</v>
          </cell>
        </row>
        <row r="39">
          <cell r="C39">
            <v>0</v>
          </cell>
          <cell r="E39">
            <v>0</v>
          </cell>
          <cell r="G39">
            <v>0</v>
          </cell>
          <cell r="I39">
            <v>0</v>
          </cell>
          <cell r="K39">
            <v>0</v>
          </cell>
          <cell r="M39">
            <v>0</v>
          </cell>
          <cell r="O39">
            <v>0</v>
          </cell>
          <cell r="Q39">
            <v>0</v>
          </cell>
          <cell r="S39">
            <v>0</v>
          </cell>
          <cell r="U39">
            <v>0</v>
          </cell>
          <cell r="W39">
            <v>0</v>
          </cell>
          <cell r="Y39">
            <v>0</v>
          </cell>
        </row>
        <row r="40">
          <cell r="C40">
            <v>0</v>
          </cell>
          <cell r="E40">
            <v>0</v>
          </cell>
          <cell r="G40">
            <v>0</v>
          </cell>
          <cell r="I40">
            <v>0</v>
          </cell>
          <cell r="K40">
            <v>0</v>
          </cell>
          <cell r="M40">
            <v>0</v>
          </cell>
          <cell r="O40">
            <v>0</v>
          </cell>
          <cell r="Q40">
            <v>0</v>
          </cell>
          <cell r="S40">
            <v>0</v>
          </cell>
          <cell r="U40">
            <v>0</v>
          </cell>
          <cell r="W40">
            <v>0</v>
          </cell>
          <cell r="Y40">
            <v>0</v>
          </cell>
        </row>
        <row r="42">
          <cell r="C42">
            <v>1335217.8473483673</v>
          </cell>
          <cell r="E42">
            <v>1269767.4430154241</v>
          </cell>
          <cell r="G42">
            <v>1374545.2774206731</v>
          </cell>
          <cell r="I42">
            <v>1343676.0290692877</v>
          </cell>
          <cell r="K42">
            <v>1323781.9078017946</v>
          </cell>
          <cell r="M42">
            <v>1412839.4297606188</v>
          </cell>
          <cell r="O42">
            <v>1402496.9233818187</v>
          </cell>
          <cell r="Q42">
            <v>1461583.3791600319</v>
          </cell>
          <cell r="S42">
            <v>1462887.6368892181</v>
          </cell>
          <cell r="U42">
            <v>1426056.0049732006</v>
          </cell>
          <cell r="W42">
            <v>1428519.2898617387</v>
          </cell>
          <cell r="Y42">
            <v>1501898.7214087967</v>
          </cell>
        </row>
        <row r="43">
          <cell r="C43">
            <v>141418.33000000002</v>
          </cell>
          <cell r="E43">
            <v>144800.88</v>
          </cell>
          <cell r="G43">
            <v>143085.49</v>
          </cell>
          <cell r="I43">
            <v>144893.97999999998</v>
          </cell>
          <cell r="K43">
            <v>144228.18</v>
          </cell>
          <cell r="M43">
            <v>145439.62</v>
          </cell>
          <cell r="O43">
            <v>147698.47999999998</v>
          </cell>
          <cell r="Q43">
            <v>145096.53999999998</v>
          </cell>
          <cell r="S43">
            <v>145489.70000000001</v>
          </cell>
          <cell r="U43">
            <v>146897.853</v>
          </cell>
          <cell r="W43">
            <v>147450</v>
          </cell>
          <cell r="Y43">
            <v>147450</v>
          </cell>
        </row>
        <row r="44">
          <cell r="C44">
            <v>0</v>
          </cell>
          <cell r="E44">
            <v>0</v>
          </cell>
          <cell r="G44">
            <v>0</v>
          </cell>
          <cell r="I44">
            <v>0</v>
          </cell>
          <cell r="K44">
            <v>0</v>
          </cell>
          <cell r="M44">
            <v>0</v>
          </cell>
          <cell r="O44">
            <v>0</v>
          </cell>
          <cell r="Q44">
            <v>0</v>
          </cell>
          <cell r="S44">
            <v>0</v>
          </cell>
          <cell r="U44">
            <v>0</v>
          </cell>
          <cell r="W44">
            <v>0</v>
          </cell>
          <cell r="Y44">
            <v>0</v>
          </cell>
        </row>
        <row r="45">
          <cell r="C45">
            <v>34300.930000000008</v>
          </cell>
          <cell r="E45">
            <v>34507.229999999996</v>
          </cell>
          <cell r="G45">
            <v>34401.18</v>
          </cell>
          <cell r="I45">
            <v>34521.899999999994</v>
          </cell>
          <cell r="K45">
            <v>34268.93</v>
          </cell>
          <cell r="M45">
            <v>34847.369999999995</v>
          </cell>
          <cell r="O45">
            <v>34525.699999999997</v>
          </cell>
          <cell r="Q45">
            <v>34691.089999999997</v>
          </cell>
          <cell r="S45">
            <v>34095.94</v>
          </cell>
          <cell r="U45">
            <v>35100</v>
          </cell>
          <cell r="W45">
            <v>35100</v>
          </cell>
          <cell r="Y45">
            <v>35100</v>
          </cell>
        </row>
        <row r="46">
          <cell r="C46">
            <v>26813.286763847042</v>
          </cell>
          <cell r="E46">
            <v>21526.772749159729</v>
          </cell>
          <cell r="G46">
            <v>33731.794881927184</v>
          </cell>
          <cell r="I46">
            <v>30135.998890718252</v>
          </cell>
          <cell r="K46">
            <v>27818.635693041302</v>
          </cell>
          <cell r="M46">
            <v>38192.48179323721</v>
          </cell>
          <cell r="O46">
            <v>25280.730486727221</v>
          </cell>
          <cell r="Q46">
            <v>30666.852862574382</v>
          </cell>
          <cell r="S46">
            <v>30871.014195533058</v>
          </cell>
          <cell r="U46">
            <v>25107.470440610814</v>
          </cell>
          <cell r="W46">
            <v>25493.058534490137</v>
          </cell>
          <cell r="Y46">
            <v>36979.442132195225</v>
          </cell>
        </row>
        <row r="47">
          <cell r="C47">
            <v>2650</v>
          </cell>
          <cell r="E47">
            <v>2650</v>
          </cell>
          <cell r="G47">
            <v>2650</v>
          </cell>
          <cell r="I47">
            <v>2650</v>
          </cell>
          <cell r="K47">
            <v>2650</v>
          </cell>
          <cell r="M47">
            <v>2650</v>
          </cell>
          <cell r="O47">
            <v>2650</v>
          </cell>
          <cell r="Q47">
            <v>2650</v>
          </cell>
          <cell r="S47">
            <v>2650</v>
          </cell>
          <cell r="U47">
            <v>2650</v>
          </cell>
          <cell r="W47">
            <v>2650</v>
          </cell>
          <cell r="Y47">
            <v>2650</v>
          </cell>
        </row>
        <row r="48">
          <cell r="C48">
            <v>0</v>
          </cell>
          <cell r="E48">
            <v>0</v>
          </cell>
          <cell r="G48">
            <v>0</v>
          </cell>
          <cell r="I48">
            <v>900</v>
          </cell>
          <cell r="K48">
            <v>0</v>
          </cell>
          <cell r="M48">
            <v>0</v>
          </cell>
          <cell r="O48">
            <v>0</v>
          </cell>
          <cell r="Q48">
            <v>0</v>
          </cell>
          <cell r="S48">
            <v>0</v>
          </cell>
          <cell r="U48">
            <v>0</v>
          </cell>
          <cell r="W48">
            <v>0</v>
          </cell>
          <cell r="Y48">
            <v>0</v>
          </cell>
        </row>
        <row r="49">
          <cell r="C49">
            <v>0</v>
          </cell>
          <cell r="E49">
            <v>0</v>
          </cell>
          <cell r="G49">
            <v>0</v>
          </cell>
          <cell r="I49">
            <v>0</v>
          </cell>
          <cell r="K49">
            <v>0</v>
          </cell>
          <cell r="M49">
            <v>0</v>
          </cell>
          <cell r="O49">
            <v>0</v>
          </cell>
          <cell r="Q49">
            <v>0</v>
          </cell>
          <cell r="S49">
            <v>0</v>
          </cell>
          <cell r="U49">
            <v>0</v>
          </cell>
          <cell r="W49">
            <v>0</v>
          </cell>
          <cell r="Y49">
            <v>0</v>
          </cell>
        </row>
        <row r="50">
          <cell r="C50">
            <v>0</v>
          </cell>
          <cell r="E50">
            <v>0</v>
          </cell>
          <cell r="G50">
            <v>0</v>
          </cell>
          <cell r="I50">
            <v>0</v>
          </cell>
          <cell r="K50">
            <v>0</v>
          </cell>
          <cell r="M50">
            <v>0</v>
          </cell>
          <cell r="O50">
            <v>0</v>
          </cell>
          <cell r="Q50">
            <v>0</v>
          </cell>
          <cell r="S50">
            <v>0</v>
          </cell>
          <cell r="U50">
            <v>0</v>
          </cell>
          <cell r="W50">
            <v>0</v>
          </cell>
          <cell r="Y50">
            <v>0</v>
          </cell>
        </row>
        <row r="51">
          <cell r="C51">
            <v>3100</v>
          </cell>
          <cell r="E51">
            <v>3100</v>
          </cell>
          <cell r="G51">
            <v>3100</v>
          </cell>
          <cell r="I51">
            <v>3100</v>
          </cell>
          <cell r="K51">
            <v>3100</v>
          </cell>
          <cell r="M51">
            <v>3100</v>
          </cell>
          <cell r="O51">
            <v>3100</v>
          </cell>
          <cell r="Q51">
            <v>3100</v>
          </cell>
          <cell r="S51">
            <v>3100</v>
          </cell>
          <cell r="U51">
            <v>3100</v>
          </cell>
          <cell r="W51">
            <v>3100</v>
          </cell>
          <cell r="Y51">
            <v>3100</v>
          </cell>
        </row>
        <row r="52">
          <cell r="C52">
            <v>356900.16499999998</v>
          </cell>
          <cell r="E52">
            <v>356900.16499999998</v>
          </cell>
          <cell r="G52">
            <v>356900.16499999998</v>
          </cell>
          <cell r="I52">
            <v>356900.16499999998</v>
          </cell>
          <cell r="K52">
            <v>356900.16499999998</v>
          </cell>
          <cell r="M52">
            <v>356900.16499999998</v>
          </cell>
          <cell r="O52">
            <v>356900.16499999998</v>
          </cell>
          <cell r="Q52">
            <v>359871.09166666667</v>
          </cell>
          <cell r="S52">
            <v>359871.09166666667</v>
          </cell>
          <cell r="U52">
            <v>359870.995</v>
          </cell>
          <cell r="W52">
            <v>359870.995</v>
          </cell>
          <cell r="Y52">
            <v>359870.995</v>
          </cell>
        </row>
        <row r="53">
          <cell r="C53">
            <v>33850</v>
          </cell>
          <cell r="E53">
            <v>33850</v>
          </cell>
          <cell r="G53">
            <v>33850</v>
          </cell>
          <cell r="I53">
            <v>33850</v>
          </cell>
          <cell r="K53">
            <v>33850</v>
          </cell>
          <cell r="M53">
            <v>33850</v>
          </cell>
          <cell r="O53">
            <v>33850</v>
          </cell>
          <cell r="Q53">
            <v>33850</v>
          </cell>
          <cell r="S53">
            <v>33850</v>
          </cell>
          <cell r="U53">
            <v>33850</v>
          </cell>
          <cell r="W53">
            <v>33850</v>
          </cell>
          <cell r="Y53">
            <v>33850</v>
          </cell>
        </row>
        <row r="54">
          <cell r="C54">
            <v>15750</v>
          </cell>
          <cell r="E54">
            <v>15750</v>
          </cell>
          <cell r="G54">
            <v>15750</v>
          </cell>
          <cell r="I54">
            <v>15750</v>
          </cell>
          <cell r="K54">
            <v>15750</v>
          </cell>
          <cell r="M54">
            <v>15750</v>
          </cell>
          <cell r="O54">
            <v>15750</v>
          </cell>
          <cell r="Q54">
            <v>15750</v>
          </cell>
          <cell r="S54">
            <v>15225</v>
          </cell>
          <cell r="U54">
            <v>16500</v>
          </cell>
          <cell r="W54">
            <v>16500</v>
          </cell>
          <cell r="Y54">
            <v>16500</v>
          </cell>
        </row>
        <row r="55">
          <cell r="C55">
            <v>28700.48</v>
          </cell>
          <cell r="E55">
            <v>27336.23</v>
          </cell>
          <cell r="G55">
            <v>28638.73</v>
          </cell>
          <cell r="I55">
            <v>41065.46</v>
          </cell>
          <cell r="K55">
            <v>41692.630000000005</v>
          </cell>
          <cell r="M55">
            <v>43835.03</v>
          </cell>
          <cell r="O55">
            <v>41600.229999999996</v>
          </cell>
          <cell r="Q55">
            <v>40299.81</v>
          </cell>
          <cell r="S55">
            <v>52730.84</v>
          </cell>
          <cell r="U55">
            <v>24250</v>
          </cell>
          <cell r="W55">
            <v>24250</v>
          </cell>
          <cell r="Y55">
            <v>26250</v>
          </cell>
        </row>
        <row r="56">
          <cell r="C56">
            <v>2740.67</v>
          </cell>
          <cell r="E56">
            <v>2955.08</v>
          </cell>
          <cell r="G56">
            <v>7063.7799999999988</v>
          </cell>
          <cell r="I56">
            <v>2251</v>
          </cell>
          <cell r="K56">
            <v>2763.1800000000003</v>
          </cell>
          <cell r="M56">
            <v>3084.28</v>
          </cell>
          <cell r="O56">
            <v>2916.7</v>
          </cell>
          <cell r="Q56">
            <v>2772.08</v>
          </cell>
          <cell r="S56">
            <v>2759.1400000000003</v>
          </cell>
          <cell r="U56">
            <v>3200</v>
          </cell>
          <cell r="W56">
            <v>3200</v>
          </cell>
          <cell r="Y56">
            <v>3200</v>
          </cell>
        </row>
        <row r="57">
          <cell r="C57">
            <v>25758.880000000001</v>
          </cell>
          <cell r="E57">
            <v>25758.880000000001</v>
          </cell>
          <cell r="G57">
            <v>25758.880000000001</v>
          </cell>
          <cell r="I57">
            <v>25758.880000000001</v>
          </cell>
          <cell r="K57">
            <v>25758.880000000001</v>
          </cell>
          <cell r="M57">
            <v>24979.680000000004</v>
          </cell>
          <cell r="O57">
            <v>24979.680000000004</v>
          </cell>
          <cell r="Q57">
            <v>24979.680000000004</v>
          </cell>
          <cell r="S57">
            <v>24729.680000000004</v>
          </cell>
          <cell r="U57">
            <v>26758.880000000001</v>
          </cell>
          <cell r="W57">
            <v>26758.880000000001</v>
          </cell>
          <cell r="Y57">
            <v>26758.880000000001</v>
          </cell>
        </row>
        <row r="58">
          <cell r="C58">
            <v>0</v>
          </cell>
          <cell r="E58">
            <v>0</v>
          </cell>
          <cell r="G58">
            <v>0</v>
          </cell>
          <cell r="I58">
            <v>0</v>
          </cell>
          <cell r="K58">
            <v>0</v>
          </cell>
          <cell r="M58">
            <v>0</v>
          </cell>
          <cell r="O58">
            <v>0</v>
          </cell>
          <cell r="Q58">
            <v>0</v>
          </cell>
          <cell r="S58">
            <v>0</v>
          </cell>
          <cell r="U58">
            <v>0</v>
          </cell>
          <cell r="W58">
            <v>0</v>
          </cell>
          <cell r="Y58">
            <v>0</v>
          </cell>
        </row>
        <row r="59">
          <cell r="C59">
            <v>170698</v>
          </cell>
          <cell r="E59">
            <v>169568.51</v>
          </cell>
          <cell r="G59">
            <v>170595.91</v>
          </cell>
          <cell r="I59">
            <v>167104.66999999998</v>
          </cell>
          <cell r="K59">
            <v>177782.58000000002</v>
          </cell>
          <cell r="M59">
            <v>171318.28</v>
          </cell>
          <cell r="O59">
            <v>173091.41999999998</v>
          </cell>
          <cell r="Q59">
            <v>176290.94333333333</v>
          </cell>
          <cell r="S59">
            <v>175789.66333333333</v>
          </cell>
          <cell r="U59">
            <v>181892.42333333334</v>
          </cell>
          <cell r="W59">
            <v>174352.82333333333</v>
          </cell>
          <cell r="Y59">
            <v>174682.52333333332</v>
          </cell>
        </row>
        <row r="60">
          <cell r="C60">
            <v>0</v>
          </cell>
          <cell r="E60">
            <v>0</v>
          </cell>
          <cell r="G60">
            <v>0</v>
          </cell>
          <cell r="I60">
            <v>0</v>
          </cell>
          <cell r="K60">
            <v>0</v>
          </cell>
          <cell r="M60">
            <v>0</v>
          </cell>
          <cell r="O60">
            <v>0</v>
          </cell>
          <cell r="Q60">
            <v>0</v>
          </cell>
          <cell r="S60">
            <v>0</v>
          </cell>
          <cell r="U60">
            <v>0</v>
          </cell>
          <cell r="W60">
            <v>0</v>
          </cell>
          <cell r="Y60">
            <v>0</v>
          </cell>
        </row>
        <row r="61">
          <cell r="C61">
            <v>0</v>
          </cell>
          <cell r="E61">
            <v>0</v>
          </cell>
          <cell r="G61">
            <v>0</v>
          </cell>
          <cell r="I61">
            <v>0</v>
          </cell>
          <cell r="K61">
            <v>0</v>
          </cell>
          <cell r="M61">
            <v>0</v>
          </cell>
          <cell r="O61">
            <v>0</v>
          </cell>
          <cell r="Q61">
            <v>0</v>
          </cell>
          <cell r="S61">
            <v>0</v>
          </cell>
          <cell r="U61">
            <v>0</v>
          </cell>
          <cell r="W61">
            <v>0</v>
          </cell>
          <cell r="Y61">
            <v>0</v>
          </cell>
        </row>
        <row r="62">
          <cell r="C62">
            <v>3150</v>
          </cell>
          <cell r="E62">
            <v>3150</v>
          </cell>
          <cell r="G62">
            <v>3150</v>
          </cell>
          <cell r="I62">
            <v>3150</v>
          </cell>
          <cell r="K62">
            <v>3150</v>
          </cell>
          <cell r="M62">
            <v>6650</v>
          </cell>
          <cell r="O62">
            <v>3150</v>
          </cell>
          <cell r="Q62">
            <v>3150</v>
          </cell>
          <cell r="S62">
            <v>6650</v>
          </cell>
          <cell r="U62">
            <v>3150</v>
          </cell>
          <cell r="W62">
            <v>3150</v>
          </cell>
          <cell r="Y62">
            <v>6650</v>
          </cell>
        </row>
        <row r="63">
          <cell r="C63">
            <v>5374.99</v>
          </cell>
          <cell r="E63">
            <v>5374.99</v>
          </cell>
          <cell r="G63">
            <v>5374.99</v>
          </cell>
          <cell r="I63">
            <v>5374.99</v>
          </cell>
          <cell r="K63">
            <v>5374.99</v>
          </cell>
          <cell r="M63">
            <v>5374.99</v>
          </cell>
          <cell r="O63">
            <v>5374.99</v>
          </cell>
          <cell r="Q63">
            <v>5374.99</v>
          </cell>
          <cell r="S63">
            <v>5374.99</v>
          </cell>
          <cell r="U63">
            <v>5374.99</v>
          </cell>
          <cell r="W63">
            <v>5374.99</v>
          </cell>
          <cell r="Y63">
            <v>5374.99</v>
          </cell>
        </row>
        <row r="64">
          <cell r="C64">
            <v>0</v>
          </cell>
          <cell r="E64">
            <v>0</v>
          </cell>
          <cell r="G64">
            <v>0</v>
          </cell>
          <cell r="I64">
            <v>0</v>
          </cell>
          <cell r="K64">
            <v>0</v>
          </cell>
          <cell r="M64">
            <v>0</v>
          </cell>
          <cell r="O64">
            <v>0</v>
          </cell>
          <cell r="Q64">
            <v>0</v>
          </cell>
          <cell r="S64">
            <v>0</v>
          </cell>
          <cell r="U64">
            <v>0</v>
          </cell>
          <cell r="W64">
            <v>0</v>
          </cell>
          <cell r="Y64">
            <v>0</v>
          </cell>
        </row>
        <row r="65">
          <cell r="C65">
            <v>132600</v>
          </cell>
          <cell r="E65">
            <v>132600</v>
          </cell>
          <cell r="G65">
            <v>132600</v>
          </cell>
          <cell r="I65">
            <v>132600</v>
          </cell>
          <cell r="K65">
            <v>132600</v>
          </cell>
          <cell r="M65">
            <v>132600</v>
          </cell>
          <cell r="O65">
            <v>132600</v>
          </cell>
          <cell r="Q65">
            <v>132600</v>
          </cell>
          <cell r="S65">
            <v>132600</v>
          </cell>
          <cell r="U65">
            <v>132600</v>
          </cell>
          <cell r="W65">
            <v>237600</v>
          </cell>
          <cell r="Y65">
            <v>132600</v>
          </cell>
        </row>
        <row r="66">
          <cell r="C66">
            <v>6304.5284433164143</v>
          </cell>
          <cell r="E66">
            <v>5104.5284433164134</v>
          </cell>
          <cell r="G66">
            <v>9165.4384433164123</v>
          </cell>
          <cell r="I66">
            <v>4854.5284433164134</v>
          </cell>
          <cell r="K66">
            <v>4854.5284433164134</v>
          </cell>
          <cell r="M66">
            <v>4854.5284433164134</v>
          </cell>
          <cell r="O66">
            <v>4854.5284433164134</v>
          </cell>
          <cell r="Q66">
            <v>5535.7184433164139</v>
          </cell>
          <cell r="S66">
            <v>4925.7184433164139</v>
          </cell>
          <cell r="U66">
            <v>5076.1402876480552</v>
          </cell>
          <cell r="W66">
            <v>5076.1402876480552</v>
          </cell>
          <cell r="Y66">
            <v>5076.1402876480552</v>
          </cell>
        </row>
        <row r="67">
          <cell r="C67">
            <v>0</v>
          </cell>
          <cell r="E67">
            <v>0</v>
          </cell>
          <cell r="G67">
            <v>0</v>
          </cell>
          <cell r="I67">
            <v>0</v>
          </cell>
          <cell r="K67">
            <v>0</v>
          </cell>
          <cell r="M67">
            <v>0</v>
          </cell>
          <cell r="O67">
            <v>0</v>
          </cell>
          <cell r="Q67">
            <v>0</v>
          </cell>
          <cell r="S67">
            <v>0</v>
          </cell>
          <cell r="U67">
            <v>0</v>
          </cell>
          <cell r="W67">
            <v>0</v>
          </cell>
          <cell r="Y67">
            <v>0</v>
          </cell>
        </row>
        <row r="68">
          <cell r="C68">
            <v>4587</v>
          </cell>
          <cell r="E68">
            <v>4584</v>
          </cell>
          <cell r="G68">
            <v>4584</v>
          </cell>
          <cell r="I68">
            <v>4584</v>
          </cell>
          <cell r="K68">
            <v>4584</v>
          </cell>
          <cell r="M68">
            <v>4584</v>
          </cell>
          <cell r="O68">
            <v>4584</v>
          </cell>
          <cell r="Q68">
            <v>4584</v>
          </cell>
          <cell r="S68">
            <v>4584</v>
          </cell>
          <cell r="U68">
            <v>4584</v>
          </cell>
          <cell r="W68">
            <v>4584</v>
          </cell>
          <cell r="Y68">
            <v>4584</v>
          </cell>
        </row>
        <row r="69">
          <cell r="C69">
            <v>0</v>
          </cell>
          <cell r="E69">
            <v>0</v>
          </cell>
          <cell r="G69">
            <v>0</v>
          </cell>
          <cell r="I69">
            <v>0</v>
          </cell>
          <cell r="K69">
            <v>0</v>
          </cell>
          <cell r="M69">
            <v>0</v>
          </cell>
          <cell r="O69">
            <v>0</v>
          </cell>
          <cell r="Q69">
            <v>0</v>
          </cell>
          <cell r="S69">
            <v>0</v>
          </cell>
          <cell r="U69">
            <v>0</v>
          </cell>
          <cell r="W69">
            <v>0</v>
          </cell>
          <cell r="Y69">
            <v>0</v>
          </cell>
        </row>
        <row r="70">
          <cell r="C70">
            <v>8248.7309644670058</v>
          </cell>
          <cell r="E70">
            <v>8248.7309644670058</v>
          </cell>
          <cell r="G70">
            <v>8248.7309644670058</v>
          </cell>
          <cell r="I70">
            <v>8248.7309644670058</v>
          </cell>
          <cell r="K70">
            <v>8248.7309644670058</v>
          </cell>
          <cell r="M70">
            <v>8248.7309644670058</v>
          </cell>
          <cell r="O70">
            <v>8248.7309644670058</v>
          </cell>
          <cell r="Q70">
            <v>8248.7309644670058</v>
          </cell>
          <cell r="S70">
            <v>8248.7309644670058</v>
          </cell>
          <cell r="U70">
            <v>8248.7309644670058</v>
          </cell>
          <cell r="W70">
            <v>8248.7309644670058</v>
          </cell>
          <cell r="Y70">
            <v>8248.7309644670058</v>
          </cell>
        </row>
        <row r="71">
          <cell r="C71">
            <v>558.37433164128595</v>
          </cell>
          <cell r="E71">
            <v>558.37433164128595</v>
          </cell>
          <cell r="G71">
            <v>558.37433164128595</v>
          </cell>
          <cell r="I71">
            <v>558.37433164128595</v>
          </cell>
          <cell r="K71">
            <v>558.37433164128595</v>
          </cell>
          <cell r="M71">
            <v>558.37433164128595</v>
          </cell>
          <cell r="O71">
            <v>558.37433164128595</v>
          </cell>
          <cell r="Q71">
            <v>558.37433164128595</v>
          </cell>
          <cell r="S71">
            <v>558.37433164128595</v>
          </cell>
          <cell r="U71">
            <v>558.37433164128595</v>
          </cell>
          <cell r="W71">
            <v>558.37433164128595</v>
          </cell>
          <cell r="Y71">
            <v>558.37433164128595</v>
          </cell>
        </row>
        <row r="72">
          <cell r="C72">
            <v>1200</v>
          </cell>
          <cell r="E72">
            <v>1200</v>
          </cell>
          <cell r="G72">
            <v>1200</v>
          </cell>
          <cell r="I72">
            <v>1200</v>
          </cell>
          <cell r="K72">
            <v>1200</v>
          </cell>
          <cell r="M72">
            <v>1200</v>
          </cell>
          <cell r="O72">
            <v>1200</v>
          </cell>
          <cell r="Q72">
            <v>1200</v>
          </cell>
          <cell r="S72">
            <v>1200</v>
          </cell>
          <cell r="U72">
            <v>1200</v>
          </cell>
          <cell r="W72">
            <v>1200</v>
          </cell>
          <cell r="Y72">
            <v>1200</v>
          </cell>
        </row>
        <row r="73">
          <cell r="C73">
            <v>1421.3197969543146</v>
          </cell>
          <cell r="E73">
            <v>1421.3197969543146</v>
          </cell>
          <cell r="G73">
            <v>1421.3197969543146</v>
          </cell>
          <cell r="I73">
            <v>1421.3197969543146</v>
          </cell>
          <cell r="K73">
            <v>1421.3197969543146</v>
          </cell>
          <cell r="M73">
            <v>1421.3197969543146</v>
          </cell>
          <cell r="O73">
            <v>1421.3197969543146</v>
          </cell>
          <cell r="Q73">
            <v>1421.3197969543146</v>
          </cell>
          <cell r="S73">
            <v>1421.3197969543146</v>
          </cell>
          <cell r="U73">
            <v>1421.3197969543146</v>
          </cell>
          <cell r="W73">
            <v>1421.3197969543146</v>
          </cell>
          <cell r="Y73">
            <v>1421.3197969543146</v>
          </cell>
        </row>
        <row r="74">
          <cell r="C74">
            <v>0</v>
          </cell>
          <cell r="E74">
            <v>0</v>
          </cell>
          <cell r="G74">
            <v>0</v>
          </cell>
          <cell r="I74">
            <v>0</v>
          </cell>
          <cell r="K74">
            <v>0</v>
          </cell>
          <cell r="M74">
            <v>0</v>
          </cell>
          <cell r="O74">
            <v>0</v>
          </cell>
          <cell r="Q74">
            <v>0</v>
          </cell>
          <cell r="S74">
            <v>0</v>
          </cell>
          <cell r="U74">
            <v>0</v>
          </cell>
          <cell r="W74">
            <v>0</v>
          </cell>
          <cell r="Y74">
            <v>0</v>
          </cell>
        </row>
        <row r="75">
          <cell r="C75">
            <v>1857.284263959391</v>
          </cell>
          <cell r="E75">
            <v>1857.284263959391</v>
          </cell>
          <cell r="G75">
            <v>1857.284263959391</v>
          </cell>
          <cell r="I75">
            <v>1857.284263959391</v>
          </cell>
          <cell r="K75">
            <v>1857.284263959391</v>
          </cell>
          <cell r="M75">
            <v>1857.284263959391</v>
          </cell>
          <cell r="O75">
            <v>1857.284263959391</v>
          </cell>
          <cell r="Q75">
            <v>1857.284263959391</v>
          </cell>
          <cell r="S75">
            <v>1857.284263959391</v>
          </cell>
          <cell r="U75">
            <v>1857.284263959391</v>
          </cell>
          <cell r="W75">
            <v>1857.284263959391</v>
          </cell>
          <cell r="Y75">
            <v>1857.284263959391</v>
          </cell>
        </row>
        <row r="77">
          <cell r="C77">
            <v>638700</v>
          </cell>
          <cell r="E77">
            <v>638700</v>
          </cell>
          <cell r="G77">
            <v>638700</v>
          </cell>
          <cell r="I77">
            <v>638700</v>
          </cell>
          <cell r="K77">
            <v>638700</v>
          </cell>
          <cell r="M77">
            <v>638700</v>
          </cell>
          <cell r="O77">
            <v>638700</v>
          </cell>
          <cell r="Q77">
            <v>638700</v>
          </cell>
          <cell r="S77">
            <v>638700</v>
          </cell>
          <cell r="U77">
            <v>638700</v>
          </cell>
          <cell r="W77">
            <v>638700</v>
          </cell>
          <cell r="Y77">
            <v>638700</v>
          </cell>
        </row>
        <row r="78">
          <cell r="C78">
            <v>319350</v>
          </cell>
          <cell r="E78">
            <v>319350</v>
          </cell>
          <cell r="G78">
            <v>319350</v>
          </cell>
          <cell r="I78">
            <v>319350</v>
          </cell>
          <cell r="K78">
            <v>319350</v>
          </cell>
          <cell r="M78">
            <v>319350</v>
          </cell>
          <cell r="O78">
            <v>319350</v>
          </cell>
          <cell r="Q78">
            <v>319350</v>
          </cell>
          <cell r="S78">
            <v>319350</v>
          </cell>
          <cell r="U78">
            <v>319350</v>
          </cell>
          <cell r="W78">
            <v>319350</v>
          </cell>
          <cell r="Y78">
            <v>319350</v>
          </cell>
        </row>
        <row r="79">
          <cell r="C79">
            <v>106450</v>
          </cell>
          <cell r="E79">
            <v>106450</v>
          </cell>
          <cell r="G79">
            <v>106450</v>
          </cell>
          <cell r="I79">
            <v>106450</v>
          </cell>
          <cell r="K79">
            <v>106450</v>
          </cell>
          <cell r="M79">
            <v>106450</v>
          </cell>
          <cell r="O79">
            <v>106450</v>
          </cell>
          <cell r="Q79">
            <v>106450</v>
          </cell>
          <cell r="S79">
            <v>106450</v>
          </cell>
          <cell r="U79">
            <v>106450</v>
          </cell>
          <cell r="W79">
            <v>106450</v>
          </cell>
          <cell r="Y79">
            <v>106450</v>
          </cell>
        </row>
        <row r="80">
          <cell r="C80">
            <v>0</v>
          </cell>
          <cell r="E80">
            <v>0</v>
          </cell>
          <cell r="G80">
            <v>0</v>
          </cell>
          <cell r="I80">
            <v>0</v>
          </cell>
          <cell r="K80">
            <v>0</v>
          </cell>
          <cell r="M80">
            <v>0</v>
          </cell>
          <cell r="O80">
            <v>0</v>
          </cell>
          <cell r="Q80">
            <v>0</v>
          </cell>
          <cell r="S80">
            <v>0</v>
          </cell>
          <cell r="U80">
            <v>0</v>
          </cell>
          <cell r="W80">
            <v>0</v>
          </cell>
          <cell r="Y80">
            <v>0</v>
          </cell>
        </row>
        <row r="81">
          <cell r="C81">
            <v>0</v>
          </cell>
          <cell r="E81">
            <v>0</v>
          </cell>
          <cell r="G81">
            <v>0</v>
          </cell>
          <cell r="I81">
            <v>0</v>
          </cell>
          <cell r="K81">
            <v>0</v>
          </cell>
          <cell r="M81">
            <v>0</v>
          </cell>
          <cell r="O81">
            <v>0</v>
          </cell>
          <cell r="Q81">
            <v>0</v>
          </cell>
          <cell r="S81">
            <v>0</v>
          </cell>
          <cell r="U81">
            <v>0</v>
          </cell>
          <cell r="W81">
            <v>0</v>
          </cell>
          <cell r="Y81">
            <v>0</v>
          </cell>
        </row>
        <row r="82">
          <cell r="C82">
            <v>18076.316666666666</v>
          </cell>
          <cell r="E82">
            <v>18076.316666666666</v>
          </cell>
          <cell r="G82">
            <v>18076.316666666666</v>
          </cell>
          <cell r="I82">
            <v>18076.316666666666</v>
          </cell>
          <cell r="K82">
            <v>18076.316666666666</v>
          </cell>
          <cell r="M82">
            <v>18076.316666666666</v>
          </cell>
          <cell r="O82">
            <v>18076.316666666666</v>
          </cell>
          <cell r="Q82">
            <v>18076.316666666666</v>
          </cell>
          <cell r="S82">
            <v>18076.316666666666</v>
          </cell>
          <cell r="U82">
            <v>18076.316666666666</v>
          </cell>
          <cell r="W82">
            <v>18076.316666666666</v>
          </cell>
          <cell r="Y82">
            <v>18076.316666666666</v>
          </cell>
        </row>
        <row r="83">
          <cell r="C83">
            <v>58966.666666666672</v>
          </cell>
          <cell r="E83">
            <v>58966.666666666672</v>
          </cell>
          <cell r="G83">
            <v>58966.666666666672</v>
          </cell>
          <cell r="I83">
            <v>58966.666666666672</v>
          </cell>
          <cell r="K83">
            <v>58966.666666666672</v>
          </cell>
          <cell r="M83">
            <v>58966.666666666672</v>
          </cell>
          <cell r="O83">
            <v>58966.666666666672</v>
          </cell>
          <cell r="Q83">
            <v>58966.666666666672</v>
          </cell>
          <cell r="S83">
            <v>58966.666666666672</v>
          </cell>
          <cell r="U83">
            <v>58966.666666666672</v>
          </cell>
          <cell r="W83">
            <v>58966.666666666672</v>
          </cell>
          <cell r="Y83">
            <v>58966.666666666672</v>
          </cell>
        </row>
        <row r="84">
          <cell r="C84">
            <v>0</v>
          </cell>
          <cell r="E84">
            <v>0</v>
          </cell>
          <cell r="G84">
            <v>0</v>
          </cell>
          <cell r="I84">
            <v>0</v>
          </cell>
          <cell r="K84">
            <v>0</v>
          </cell>
          <cell r="M84">
            <v>0</v>
          </cell>
          <cell r="O84">
            <v>0</v>
          </cell>
          <cell r="Q84">
            <v>0</v>
          </cell>
          <cell r="S84">
            <v>0</v>
          </cell>
          <cell r="U84">
            <v>0</v>
          </cell>
          <cell r="W84">
            <v>0</v>
          </cell>
          <cell r="Y84">
            <v>0</v>
          </cell>
        </row>
        <row r="85">
          <cell r="C85">
            <v>79837.5</v>
          </cell>
          <cell r="E85">
            <v>79837.5</v>
          </cell>
          <cell r="G85">
            <v>79837.5</v>
          </cell>
          <cell r="I85">
            <v>79837.5</v>
          </cell>
          <cell r="K85">
            <v>79837.5</v>
          </cell>
          <cell r="M85">
            <v>79837.5</v>
          </cell>
          <cell r="O85">
            <v>79837.5</v>
          </cell>
          <cell r="Q85">
            <v>79837.5</v>
          </cell>
          <cell r="S85">
            <v>79837.5</v>
          </cell>
          <cell r="U85">
            <v>79837.5</v>
          </cell>
          <cell r="W85">
            <v>79837.5</v>
          </cell>
          <cell r="Y85">
            <v>79837.5</v>
          </cell>
        </row>
        <row r="86">
          <cell r="C86">
            <v>36747.123287671238</v>
          </cell>
          <cell r="E86">
            <v>36747.123287671238</v>
          </cell>
          <cell r="G86">
            <v>36747.123287671238</v>
          </cell>
          <cell r="I86">
            <v>36747.123287671238</v>
          </cell>
          <cell r="K86">
            <v>36747.123287671238</v>
          </cell>
          <cell r="M86">
            <v>36747.123287671238</v>
          </cell>
          <cell r="O86">
            <v>36747.123287671238</v>
          </cell>
          <cell r="Q86">
            <v>36747.123287671238</v>
          </cell>
          <cell r="S86">
            <v>36747.123287671238</v>
          </cell>
          <cell r="U86">
            <v>36747.123287671238</v>
          </cell>
          <cell r="W86">
            <v>36747.123287671238</v>
          </cell>
          <cell r="Y86">
            <v>36747.123287671238</v>
          </cell>
        </row>
        <row r="87">
          <cell r="C87">
            <v>39905</v>
          </cell>
          <cell r="E87">
            <v>39905</v>
          </cell>
          <cell r="G87">
            <v>39905</v>
          </cell>
          <cell r="I87">
            <v>39905</v>
          </cell>
          <cell r="K87">
            <v>39905</v>
          </cell>
          <cell r="M87">
            <v>39905</v>
          </cell>
          <cell r="O87">
            <v>39905</v>
          </cell>
          <cell r="Q87">
            <v>39905</v>
          </cell>
          <cell r="S87">
            <v>39905</v>
          </cell>
          <cell r="U87">
            <v>39905</v>
          </cell>
          <cell r="W87">
            <v>39905</v>
          </cell>
          <cell r="Y87">
            <v>39905</v>
          </cell>
        </row>
        <row r="88">
          <cell r="C88">
            <v>1200</v>
          </cell>
          <cell r="E88">
            <v>1200</v>
          </cell>
          <cell r="G88">
            <v>1200</v>
          </cell>
          <cell r="I88">
            <v>1200</v>
          </cell>
          <cell r="K88">
            <v>1200</v>
          </cell>
          <cell r="M88">
            <v>1200</v>
          </cell>
          <cell r="O88">
            <v>1200</v>
          </cell>
          <cell r="Q88">
            <v>1200</v>
          </cell>
          <cell r="S88">
            <v>1200</v>
          </cell>
          <cell r="U88">
            <v>1200</v>
          </cell>
          <cell r="W88">
            <v>1200</v>
          </cell>
          <cell r="Y88">
            <v>1200</v>
          </cell>
        </row>
        <row r="89">
          <cell r="C89">
            <v>0</v>
          </cell>
          <cell r="E89">
            <v>0</v>
          </cell>
          <cell r="G89">
            <v>0</v>
          </cell>
          <cell r="I89">
            <v>0</v>
          </cell>
          <cell r="K89">
            <v>0</v>
          </cell>
          <cell r="M89">
            <v>0</v>
          </cell>
          <cell r="O89">
            <v>0</v>
          </cell>
          <cell r="Q89">
            <v>0</v>
          </cell>
          <cell r="S89">
            <v>0</v>
          </cell>
          <cell r="U89">
            <v>0</v>
          </cell>
          <cell r="W89">
            <v>0</v>
          </cell>
          <cell r="Y89">
            <v>0</v>
          </cell>
        </row>
        <row r="90">
          <cell r="C90">
            <v>36964.996666666666</v>
          </cell>
          <cell r="E90">
            <v>36964.996666666666</v>
          </cell>
          <cell r="G90">
            <v>36964.996666666666</v>
          </cell>
          <cell r="I90">
            <v>36964.996666666666</v>
          </cell>
          <cell r="K90">
            <v>36964.996666666666</v>
          </cell>
          <cell r="M90">
            <v>36964.996666666666</v>
          </cell>
          <cell r="O90">
            <v>36964.996666666666</v>
          </cell>
          <cell r="Q90">
            <v>36964.996666666666</v>
          </cell>
          <cell r="S90">
            <v>36964.996666666666</v>
          </cell>
          <cell r="U90">
            <v>36964.996666666666</v>
          </cell>
          <cell r="W90">
            <v>36964.996666666666</v>
          </cell>
          <cell r="Y90">
            <v>36964.996666666666</v>
          </cell>
        </row>
        <row r="91">
          <cell r="C91">
            <v>0</v>
          </cell>
          <cell r="E91">
            <v>0</v>
          </cell>
          <cell r="G91">
            <v>0</v>
          </cell>
          <cell r="I91">
            <v>0</v>
          </cell>
          <cell r="K91">
            <v>0</v>
          </cell>
          <cell r="M91">
            <v>0</v>
          </cell>
          <cell r="O91">
            <v>0</v>
          </cell>
          <cell r="Q91">
            <v>0</v>
          </cell>
          <cell r="S91">
            <v>0</v>
          </cell>
          <cell r="U91">
            <v>0</v>
          </cell>
          <cell r="W91">
            <v>0</v>
          </cell>
          <cell r="Y91">
            <v>0</v>
          </cell>
        </row>
        <row r="92">
          <cell r="C92">
            <v>0</v>
          </cell>
          <cell r="E92">
            <v>0</v>
          </cell>
          <cell r="G92">
            <v>0</v>
          </cell>
          <cell r="I92">
            <v>0</v>
          </cell>
          <cell r="K92">
            <v>0</v>
          </cell>
          <cell r="M92">
            <v>0</v>
          </cell>
          <cell r="O92">
            <v>0</v>
          </cell>
          <cell r="Q92">
            <v>0</v>
          </cell>
          <cell r="S92">
            <v>0</v>
          </cell>
          <cell r="U92">
            <v>0</v>
          </cell>
          <cell r="W92">
            <v>0</v>
          </cell>
          <cell r="Y92">
            <v>0</v>
          </cell>
        </row>
        <row r="94">
          <cell r="C94">
            <v>0</v>
          </cell>
          <cell r="E94">
            <v>0</v>
          </cell>
          <cell r="G94">
            <v>0</v>
          </cell>
          <cell r="I94">
            <v>0</v>
          </cell>
          <cell r="K94">
            <v>0</v>
          </cell>
          <cell r="M94">
            <v>0</v>
          </cell>
          <cell r="O94">
            <v>0</v>
          </cell>
          <cell r="Q94">
            <v>0</v>
          </cell>
          <cell r="S94">
            <v>0</v>
          </cell>
          <cell r="U94">
            <v>0</v>
          </cell>
          <cell r="W94">
            <v>0</v>
          </cell>
          <cell r="Y94">
            <v>0</v>
          </cell>
        </row>
        <row r="95">
          <cell r="C95">
            <v>13865</v>
          </cell>
          <cell r="E95">
            <v>13865</v>
          </cell>
          <cell r="G95">
            <v>14280.916666666666</v>
          </cell>
          <cell r="I95">
            <v>14280.916666666666</v>
          </cell>
          <cell r="K95">
            <v>14280.916666666666</v>
          </cell>
          <cell r="M95">
            <v>14280.916666666666</v>
          </cell>
          <cell r="O95">
            <v>14280.916666666666</v>
          </cell>
          <cell r="Q95">
            <v>14280.916666666666</v>
          </cell>
          <cell r="S95">
            <v>14280.916666666666</v>
          </cell>
          <cell r="U95">
            <v>14280.916666666666</v>
          </cell>
          <cell r="W95">
            <v>14280.916666666666</v>
          </cell>
          <cell r="Y95">
            <v>14280.916666666666</v>
          </cell>
        </row>
        <row r="96">
          <cell r="C96">
            <v>0</v>
          </cell>
          <cell r="E96">
            <v>0</v>
          </cell>
          <cell r="G96">
            <v>0</v>
          </cell>
          <cell r="I96">
            <v>0</v>
          </cell>
          <cell r="K96">
            <v>0</v>
          </cell>
          <cell r="M96">
            <v>0</v>
          </cell>
          <cell r="O96">
            <v>0</v>
          </cell>
          <cell r="Q96">
            <v>0</v>
          </cell>
          <cell r="S96">
            <v>0</v>
          </cell>
          <cell r="U96">
            <v>0</v>
          </cell>
          <cell r="W96">
            <v>0</v>
          </cell>
          <cell r="Y96">
            <v>0</v>
          </cell>
        </row>
        <row r="97">
          <cell r="C97">
            <v>0</v>
          </cell>
          <cell r="E97">
            <v>0</v>
          </cell>
          <cell r="G97">
            <v>0</v>
          </cell>
          <cell r="I97">
            <v>0</v>
          </cell>
          <cell r="K97">
            <v>0</v>
          </cell>
          <cell r="M97">
            <v>0</v>
          </cell>
          <cell r="O97">
            <v>0</v>
          </cell>
          <cell r="Q97">
            <v>0</v>
          </cell>
          <cell r="S97">
            <v>0</v>
          </cell>
          <cell r="U97">
            <v>0</v>
          </cell>
          <cell r="W97">
            <v>0</v>
          </cell>
          <cell r="Y97">
            <v>0</v>
          </cell>
        </row>
        <row r="98">
          <cell r="C98">
            <v>0</v>
          </cell>
          <cell r="E98">
            <v>0</v>
          </cell>
          <cell r="G98">
            <v>0</v>
          </cell>
          <cell r="I98">
            <v>0</v>
          </cell>
          <cell r="K98">
            <v>0</v>
          </cell>
          <cell r="M98">
            <v>0</v>
          </cell>
          <cell r="O98">
            <v>0</v>
          </cell>
          <cell r="Q98">
            <v>0</v>
          </cell>
          <cell r="S98">
            <v>0</v>
          </cell>
          <cell r="U98">
            <v>0</v>
          </cell>
          <cell r="W98">
            <v>0</v>
          </cell>
          <cell r="Y98">
            <v>0</v>
          </cell>
        </row>
        <row r="99">
          <cell r="C99">
            <v>0</v>
          </cell>
          <cell r="E99">
            <v>0</v>
          </cell>
          <cell r="G99">
            <v>0</v>
          </cell>
          <cell r="I99">
            <v>0</v>
          </cell>
          <cell r="K99">
            <v>0</v>
          </cell>
          <cell r="M99">
            <v>0</v>
          </cell>
          <cell r="O99">
            <v>0</v>
          </cell>
          <cell r="Q99">
            <v>0</v>
          </cell>
          <cell r="S99">
            <v>0</v>
          </cell>
          <cell r="U99">
            <v>0</v>
          </cell>
          <cell r="W99">
            <v>0</v>
          </cell>
          <cell r="Y99">
            <v>0</v>
          </cell>
        </row>
        <row r="100">
          <cell r="C100">
            <v>0</v>
          </cell>
          <cell r="E100">
            <v>4700</v>
          </cell>
          <cell r="G100">
            <v>4700</v>
          </cell>
          <cell r="I100">
            <v>12478</v>
          </cell>
          <cell r="K100">
            <v>4700</v>
          </cell>
          <cell r="M100">
            <v>0</v>
          </cell>
          <cell r="O100">
            <v>4700</v>
          </cell>
          <cell r="Q100">
            <v>4700</v>
          </cell>
          <cell r="S100">
            <v>4700</v>
          </cell>
          <cell r="U100">
            <v>4700</v>
          </cell>
          <cell r="W100">
            <v>4700</v>
          </cell>
          <cell r="Y100">
            <v>4700</v>
          </cell>
        </row>
        <row r="101">
          <cell r="C101">
            <v>0</v>
          </cell>
          <cell r="E101">
            <v>0</v>
          </cell>
          <cell r="G101">
            <v>0</v>
          </cell>
          <cell r="I101">
            <v>0</v>
          </cell>
          <cell r="K101">
            <v>0</v>
          </cell>
          <cell r="M101">
            <v>0</v>
          </cell>
          <cell r="O101">
            <v>0</v>
          </cell>
          <cell r="Q101">
            <v>0</v>
          </cell>
          <cell r="S101">
            <v>0</v>
          </cell>
          <cell r="U101">
            <v>0</v>
          </cell>
          <cell r="W101">
            <v>0</v>
          </cell>
          <cell r="Y101">
            <v>0</v>
          </cell>
        </row>
        <row r="102">
          <cell r="C102">
            <v>79098.119260830732</v>
          </cell>
          <cell r="E102">
            <v>80691.377696274823</v>
          </cell>
          <cell r="G102">
            <v>40902.13198233123</v>
          </cell>
          <cell r="I102">
            <v>41444.585568528521</v>
          </cell>
          <cell r="K102">
            <v>84054.890527415322</v>
          </cell>
          <cell r="M102">
            <v>42537.63087750267</v>
          </cell>
          <cell r="O102">
            <v>43212.027116720135</v>
          </cell>
          <cell r="Q102">
            <v>43854.396929021437</v>
          </cell>
          <cell r="S102">
            <v>88971.246703062556</v>
          </cell>
          <cell r="U102">
            <v>90256.017659883626</v>
          </cell>
          <cell r="W102">
            <v>48630.622793155264</v>
          </cell>
          <cell r="Y102">
            <v>50000.177323583579</v>
          </cell>
        </row>
        <row r="103">
          <cell r="C103">
            <v>10000</v>
          </cell>
          <cell r="E103">
            <v>80000</v>
          </cell>
          <cell r="G103">
            <v>80000</v>
          </cell>
          <cell r="I103">
            <v>40000</v>
          </cell>
          <cell r="K103">
            <v>70000</v>
          </cell>
          <cell r="M103">
            <v>0</v>
          </cell>
          <cell r="O103">
            <v>30000</v>
          </cell>
          <cell r="Q103">
            <v>80000</v>
          </cell>
          <cell r="S103">
            <v>80000</v>
          </cell>
          <cell r="U103">
            <v>60000</v>
          </cell>
          <cell r="W103">
            <v>20000</v>
          </cell>
          <cell r="Y103">
            <v>80000</v>
          </cell>
        </row>
        <row r="104">
          <cell r="C104">
            <v>116751.26903553298</v>
          </cell>
          <cell r="E104">
            <v>0</v>
          </cell>
          <cell r="G104">
            <v>0</v>
          </cell>
          <cell r="I104">
            <v>0</v>
          </cell>
          <cell r="K104">
            <v>0</v>
          </cell>
          <cell r="M104">
            <v>0</v>
          </cell>
          <cell r="O104">
            <v>0</v>
          </cell>
          <cell r="Q104">
            <v>0</v>
          </cell>
          <cell r="S104">
            <v>0</v>
          </cell>
          <cell r="U104">
            <v>0</v>
          </cell>
          <cell r="W104">
            <v>0</v>
          </cell>
          <cell r="Y104">
            <v>0</v>
          </cell>
        </row>
        <row r="105">
          <cell r="C105">
            <v>0</v>
          </cell>
          <cell r="E105">
            <v>0</v>
          </cell>
          <cell r="G105">
            <v>0</v>
          </cell>
          <cell r="I105">
            <v>0</v>
          </cell>
          <cell r="K105">
            <v>0</v>
          </cell>
          <cell r="M105">
            <v>0</v>
          </cell>
          <cell r="O105">
            <v>0</v>
          </cell>
          <cell r="Q105">
            <v>0</v>
          </cell>
          <cell r="S105">
            <v>0</v>
          </cell>
          <cell r="U105">
            <v>0</v>
          </cell>
          <cell r="W105">
            <v>0</v>
          </cell>
          <cell r="Y105">
            <v>0</v>
          </cell>
        </row>
        <row r="106">
          <cell r="C106">
            <v>0</v>
          </cell>
          <cell r="E106">
            <v>0</v>
          </cell>
          <cell r="G106">
            <v>27688.047992616546</v>
          </cell>
          <cell r="I106">
            <v>0</v>
          </cell>
          <cell r="K106">
            <v>27688.047992616546</v>
          </cell>
          <cell r="M106">
            <v>0</v>
          </cell>
          <cell r="O106">
            <v>0</v>
          </cell>
          <cell r="Q106">
            <v>27688.047992616546</v>
          </cell>
          <cell r="S106">
            <v>0</v>
          </cell>
          <cell r="U106">
            <v>0</v>
          </cell>
          <cell r="W106">
            <v>0</v>
          </cell>
          <cell r="Y106">
            <v>27688.047992616546</v>
          </cell>
        </row>
        <row r="107">
          <cell r="C107">
            <v>150000</v>
          </cell>
          <cell r="E107">
            <v>210000</v>
          </cell>
          <cell r="G107">
            <v>162000</v>
          </cell>
          <cell r="I107">
            <v>162000</v>
          </cell>
          <cell r="K107">
            <v>210000</v>
          </cell>
          <cell r="M107">
            <v>162000</v>
          </cell>
          <cell r="O107">
            <v>162000</v>
          </cell>
          <cell r="Q107">
            <v>210000</v>
          </cell>
          <cell r="S107">
            <v>162000</v>
          </cell>
          <cell r="U107">
            <v>162000</v>
          </cell>
          <cell r="W107">
            <v>210000</v>
          </cell>
          <cell r="Y107">
            <v>162000</v>
          </cell>
        </row>
        <row r="108">
          <cell r="C108">
            <v>0</v>
          </cell>
          <cell r="E108">
            <v>39674</v>
          </cell>
          <cell r="G108">
            <v>54174</v>
          </cell>
          <cell r="I108">
            <v>39674</v>
          </cell>
          <cell r="K108">
            <v>14500</v>
          </cell>
          <cell r="M108">
            <v>0</v>
          </cell>
          <cell r="O108">
            <v>10125</v>
          </cell>
          <cell r="Q108">
            <v>14500</v>
          </cell>
          <cell r="S108">
            <v>0</v>
          </cell>
          <cell r="U108">
            <v>10125</v>
          </cell>
          <cell r="W108">
            <v>0</v>
          </cell>
          <cell r="Y108">
            <v>14500</v>
          </cell>
        </row>
        <row r="109">
          <cell r="C109">
            <v>0</v>
          </cell>
          <cell r="E109">
            <v>85549.999999999985</v>
          </cell>
          <cell r="G109">
            <v>0</v>
          </cell>
          <cell r="I109">
            <v>0</v>
          </cell>
          <cell r="K109">
            <v>75000</v>
          </cell>
          <cell r="M109">
            <v>28500</v>
          </cell>
          <cell r="O109">
            <v>0</v>
          </cell>
          <cell r="Q109">
            <v>99849.999999999985</v>
          </cell>
          <cell r="S109">
            <v>28500</v>
          </cell>
          <cell r="U109">
            <v>45700</v>
          </cell>
          <cell r="W109">
            <v>0</v>
          </cell>
          <cell r="Y109">
            <v>0</v>
          </cell>
        </row>
        <row r="110">
          <cell r="C110">
            <v>0</v>
          </cell>
          <cell r="E110">
            <v>28825</v>
          </cell>
          <cell r="G110">
            <v>0</v>
          </cell>
          <cell r="I110">
            <v>185745</v>
          </cell>
          <cell r="K110">
            <v>32825</v>
          </cell>
          <cell r="M110">
            <v>0</v>
          </cell>
          <cell r="O110">
            <v>0</v>
          </cell>
          <cell r="Q110">
            <v>118005</v>
          </cell>
          <cell r="S110">
            <v>0</v>
          </cell>
          <cell r="U110">
            <v>28825</v>
          </cell>
          <cell r="W110">
            <v>0</v>
          </cell>
          <cell r="Y110">
            <v>0</v>
          </cell>
        </row>
        <row r="111">
          <cell r="C111">
            <v>6660</v>
          </cell>
          <cell r="E111">
            <v>6660</v>
          </cell>
          <cell r="G111">
            <v>6660</v>
          </cell>
          <cell r="I111">
            <v>6660</v>
          </cell>
          <cell r="K111">
            <v>6660</v>
          </cell>
          <cell r="M111">
            <v>6660</v>
          </cell>
          <cell r="O111">
            <v>6660</v>
          </cell>
          <cell r="Q111">
            <v>6660</v>
          </cell>
          <cell r="S111">
            <v>6660</v>
          </cell>
          <cell r="U111">
            <v>6660</v>
          </cell>
          <cell r="W111">
            <v>6660</v>
          </cell>
          <cell r="Y111">
            <v>6660</v>
          </cell>
        </row>
        <row r="112">
          <cell r="C112">
            <v>0</v>
          </cell>
          <cell r="E112">
            <v>44166.666666666715</v>
          </cell>
          <cell r="G112">
            <v>44166.666666666715</v>
          </cell>
          <cell r="I112">
            <v>44166.666666666715</v>
          </cell>
          <cell r="K112">
            <v>44166.666666666715</v>
          </cell>
          <cell r="M112">
            <v>0</v>
          </cell>
          <cell r="O112">
            <v>44166.666666666715</v>
          </cell>
          <cell r="Q112">
            <v>44166.666666666715</v>
          </cell>
          <cell r="S112">
            <v>44166.666666666715</v>
          </cell>
          <cell r="U112">
            <v>44166.666666666715</v>
          </cell>
          <cell r="W112">
            <v>44166.666666666715</v>
          </cell>
          <cell r="Y112">
            <v>44166.666666666715</v>
          </cell>
        </row>
        <row r="113">
          <cell r="C113">
            <v>0</v>
          </cell>
          <cell r="E113">
            <v>0</v>
          </cell>
          <cell r="G113">
            <v>0</v>
          </cell>
          <cell r="I113">
            <v>0</v>
          </cell>
          <cell r="K113">
            <v>0</v>
          </cell>
          <cell r="M113">
            <v>0</v>
          </cell>
          <cell r="O113">
            <v>0</v>
          </cell>
          <cell r="Q113">
            <v>0</v>
          </cell>
          <cell r="S113">
            <v>0</v>
          </cell>
          <cell r="U113">
            <v>0</v>
          </cell>
          <cell r="W113">
            <v>0</v>
          </cell>
          <cell r="Y113">
            <v>0</v>
          </cell>
        </row>
        <row r="114">
          <cell r="C114">
            <v>0</v>
          </cell>
          <cell r="E114">
            <v>0</v>
          </cell>
          <cell r="G114">
            <v>0</v>
          </cell>
          <cell r="I114">
            <v>0</v>
          </cell>
          <cell r="K114">
            <v>0</v>
          </cell>
          <cell r="M114">
            <v>0</v>
          </cell>
          <cell r="O114">
            <v>0</v>
          </cell>
          <cell r="Q114">
            <v>0</v>
          </cell>
          <cell r="S114">
            <v>0</v>
          </cell>
          <cell r="U114">
            <v>0</v>
          </cell>
          <cell r="W114">
            <v>99999.999999999985</v>
          </cell>
          <cell r="Y114">
            <v>0</v>
          </cell>
        </row>
        <row r="116">
          <cell r="C116">
            <v>0</v>
          </cell>
          <cell r="E116">
            <v>0</v>
          </cell>
          <cell r="G116">
            <v>0</v>
          </cell>
          <cell r="I116">
            <v>0</v>
          </cell>
          <cell r="K116">
            <v>0</v>
          </cell>
          <cell r="M116">
            <v>0</v>
          </cell>
          <cell r="O116">
            <v>0</v>
          </cell>
          <cell r="Q116">
            <v>0</v>
          </cell>
          <cell r="S116">
            <v>0</v>
          </cell>
          <cell r="U116">
            <v>0</v>
          </cell>
          <cell r="W116">
            <v>0</v>
          </cell>
          <cell r="Y116">
            <v>0</v>
          </cell>
        </row>
        <row r="117">
          <cell r="C117">
            <v>6500</v>
          </cell>
          <cell r="E117">
            <v>6500</v>
          </cell>
          <cell r="G117">
            <v>6500</v>
          </cell>
          <cell r="I117">
            <v>6500</v>
          </cell>
          <cell r="K117">
            <v>6500</v>
          </cell>
          <cell r="M117">
            <v>6500</v>
          </cell>
          <cell r="O117">
            <v>6500</v>
          </cell>
          <cell r="Q117">
            <v>6500</v>
          </cell>
          <cell r="S117">
            <v>6500</v>
          </cell>
          <cell r="U117">
            <v>6500</v>
          </cell>
          <cell r="W117">
            <v>6500</v>
          </cell>
          <cell r="Y117">
            <v>6500</v>
          </cell>
        </row>
        <row r="118">
          <cell r="C118">
            <v>0</v>
          </cell>
          <cell r="E118">
            <v>0</v>
          </cell>
          <cell r="G118">
            <v>0</v>
          </cell>
          <cell r="I118">
            <v>0</v>
          </cell>
          <cell r="K118">
            <v>0</v>
          </cell>
          <cell r="M118">
            <v>0</v>
          </cell>
          <cell r="O118">
            <v>0</v>
          </cell>
          <cell r="Q118">
            <v>0</v>
          </cell>
          <cell r="S118">
            <v>0</v>
          </cell>
          <cell r="U118">
            <v>0</v>
          </cell>
          <cell r="W118">
            <v>0</v>
          </cell>
          <cell r="Y118">
            <v>0</v>
          </cell>
        </row>
        <row r="119">
          <cell r="C119">
            <v>24000</v>
          </cell>
          <cell r="E119">
            <v>24000</v>
          </cell>
          <cell r="G119">
            <v>24000</v>
          </cell>
          <cell r="I119">
            <v>24000</v>
          </cell>
          <cell r="K119">
            <v>24000</v>
          </cell>
          <cell r="M119">
            <v>24000</v>
          </cell>
          <cell r="O119">
            <v>24000</v>
          </cell>
          <cell r="Q119">
            <v>24000</v>
          </cell>
          <cell r="S119">
            <v>24000</v>
          </cell>
          <cell r="U119">
            <v>24000</v>
          </cell>
          <cell r="W119">
            <v>24000</v>
          </cell>
          <cell r="Y119">
            <v>24000</v>
          </cell>
        </row>
        <row r="120">
          <cell r="C120">
            <v>9000</v>
          </cell>
          <cell r="E120">
            <v>9000</v>
          </cell>
          <cell r="G120">
            <v>9000</v>
          </cell>
          <cell r="I120">
            <v>9000</v>
          </cell>
          <cell r="K120">
            <v>9000</v>
          </cell>
          <cell r="M120">
            <v>9000</v>
          </cell>
          <cell r="O120">
            <v>9000</v>
          </cell>
          <cell r="Q120">
            <v>9000</v>
          </cell>
          <cell r="S120">
            <v>9000</v>
          </cell>
          <cell r="U120">
            <v>9000</v>
          </cell>
          <cell r="W120">
            <v>9000</v>
          </cell>
          <cell r="Y120">
            <v>9000</v>
          </cell>
        </row>
        <row r="121">
          <cell r="C121">
            <v>0</v>
          </cell>
          <cell r="E121">
            <v>0</v>
          </cell>
          <cell r="G121">
            <v>0</v>
          </cell>
          <cell r="I121">
            <v>0</v>
          </cell>
          <cell r="K121">
            <v>0</v>
          </cell>
          <cell r="M121">
            <v>0</v>
          </cell>
          <cell r="O121">
            <v>0</v>
          </cell>
          <cell r="Q121">
            <v>0</v>
          </cell>
          <cell r="S121">
            <v>0</v>
          </cell>
          <cell r="U121">
            <v>0</v>
          </cell>
          <cell r="W121">
            <v>0</v>
          </cell>
          <cell r="Y121">
            <v>0</v>
          </cell>
        </row>
        <row r="122">
          <cell r="C122">
            <v>0</v>
          </cell>
          <cell r="E122">
            <v>0</v>
          </cell>
          <cell r="G122">
            <v>0</v>
          </cell>
          <cell r="I122">
            <v>0</v>
          </cell>
          <cell r="K122">
            <v>0</v>
          </cell>
          <cell r="M122">
            <v>0</v>
          </cell>
          <cell r="O122">
            <v>0</v>
          </cell>
          <cell r="Q122">
            <v>0</v>
          </cell>
          <cell r="S122">
            <v>0</v>
          </cell>
          <cell r="U122">
            <v>0</v>
          </cell>
          <cell r="W122">
            <v>0</v>
          </cell>
          <cell r="Y122">
            <v>0</v>
          </cell>
        </row>
        <row r="123">
          <cell r="C123">
            <v>0</v>
          </cell>
          <cell r="E123">
            <v>0</v>
          </cell>
          <cell r="G123">
            <v>0</v>
          </cell>
          <cell r="I123">
            <v>0</v>
          </cell>
          <cell r="K123">
            <v>0</v>
          </cell>
          <cell r="M123">
            <v>0</v>
          </cell>
          <cell r="O123">
            <v>0</v>
          </cell>
          <cell r="Q123">
            <v>0</v>
          </cell>
          <cell r="S123">
            <v>0</v>
          </cell>
          <cell r="U123">
            <v>0</v>
          </cell>
          <cell r="W123">
            <v>0</v>
          </cell>
          <cell r="Y123">
            <v>0</v>
          </cell>
        </row>
        <row r="124">
          <cell r="C124">
            <v>0</v>
          </cell>
          <cell r="E124">
            <v>0</v>
          </cell>
          <cell r="G124">
            <v>0</v>
          </cell>
          <cell r="I124">
            <v>0</v>
          </cell>
          <cell r="K124">
            <v>0</v>
          </cell>
          <cell r="M124">
            <v>0</v>
          </cell>
          <cell r="O124">
            <v>0</v>
          </cell>
          <cell r="Q124">
            <v>0</v>
          </cell>
          <cell r="S124">
            <v>0</v>
          </cell>
          <cell r="U124">
            <v>0</v>
          </cell>
          <cell r="W124">
            <v>0</v>
          </cell>
          <cell r="Y124">
            <v>0</v>
          </cell>
        </row>
        <row r="125">
          <cell r="C125">
            <v>0</v>
          </cell>
          <cell r="E125">
            <v>0</v>
          </cell>
          <cell r="G125">
            <v>0</v>
          </cell>
          <cell r="I125">
            <v>0</v>
          </cell>
          <cell r="K125">
            <v>0</v>
          </cell>
          <cell r="M125">
            <v>0</v>
          </cell>
          <cell r="O125">
            <v>0</v>
          </cell>
          <cell r="Q125">
            <v>0</v>
          </cell>
          <cell r="S125">
            <v>0</v>
          </cell>
          <cell r="U125">
            <v>0</v>
          </cell>
          <cell r="W125">
            <v>0</v>
          </cell>
          <cell r="Y125">
            <v>0</v>
          </cell>
        </row>
        <row r="126">
          <cell r="C126">
            <v>109212.95818269603</v>
          </cell>
          <cell r="E126">
            <v>84967.849922305541</v>
          </cell>
          <cell r="G126">
            <v>140942.76298593267</v>
          </cell>
          <cell r="I126">
            <v>124451.65204465938</v>
          </cell>
          <cell r="K126">
            <v>113823.71205433876</v>
          </cell>
          <cell r="M126">
            <v>161400.45080515509</v>
          </cell>
          <cell r="O126">
            <v>102184.32702803012</v>
          </cell>
          <cell r="Q126">
            <v>126886.26359405994</v>
          </cell>
          <cell r="S126">
            <v>127822.59581472108</v>
          </cell>
          <cell r="U126">
            <v>101389.71616395797</v>
          </cell>
          <cell r="W126">
            <v>103158.10787117069</v>
          </cell>
          <cell r="Y126">
            <v>155837.18645911806</v>
          </cell>
        </row>
        <row r="127">
          <cell r="C127">
            <v>3000</v>
          </cell>
          <cell r="E127">
            <v>3000</v>
          </cell>
          <cell r="G127">
            <v>3000</v>
          </cell>
          <cell r="I127">
            <v>3000</v>
          </cell>
          <cell r="K127">
            <v>3000</v>
          </cell>
          <cell r="M127">
            <v>3000</v>
          </cell>
          <cell r="O127">
            <v>3000</v>
          </cell>
          <cell r="Q127">
            <v>3000</v>
          </cell>
          <cell r="S127">
            <v>3000</v>
          </cell>
          <cell r="U127">
            <v>3000</v>
          </cell>
          <cell r="W127">
            <v>3000</v>
          </cell>
          <cell r="Y127">
            <v>3000</v>
          </cell>
        </row>
        <row r="128">
          <cell r="C128">
            <v>0</v>
          </cell>
          <cell r="E128">
            <v>0</v>
          </cell>
          <cell r="G128">
            <v>0</v>
          </cell>
          <cell r="I128">
            <v>0</v>
          </cell>
          <cell r="K128">
            <v>0</v>
          </cell>
          <cell r="M128">
            <v>0</v>
          </cell>
          <cell r="O128">
            <v>0</v>
          </cell>
          <cell r="Q128">
            <v>0</v>
          </cell>
          <cell r="S128">
            <v>0</v>
          </cell>
          <cell r="U128">
            <v>0</v>
          </cell>
          <cell r="W128">
            <v>0</v>
          </cell>
          <cell r="Y128">
            <v>0</v>
          </cell>
        </row>
        <row r="133">
          <cell r="C133">
            <v>0</v>
          </cell>
          <cell r="E133">
            <v>0</v>
          </cell>
          <cell r="G133">
            <v>0</v>
          </cell>
          <cell r="I133">
            <v>0</v>
          </cell>
          <cell r="K133">
            <v>0</v>
          </cell>
          <cell r="M133">
            <v>0</v>
          </cell>
          <cell r="O133">
            <v>0</v>
          </cell>
          <cell r="Q133">
            <v>0</v>
          </cell>
          <cell r="S133">
            <v>0</v>
          </cell>
          <cell r="U133">
            <v>0</v>
          </cell>
          <cell r="W133">
            <v>0</v>
          </cell>
          <cell r="Y133">
            <v>0</v>
          </cell>
        </row>
        <row r="136">
          <cell r="C136">
            <v>0</v>
          </cell>
          <cell r="E136">
            <v>0</v>
          </cell>
          <cell r="G136">
            <v>0</v>
          </cell>
          <cell r="I136">
            <v>0</v>
          </cell>
          <cell r="K136">
            <v>0</v>
          </cell>
          <cell r="M136">
            <v>0</v>
          </cell>
          <cell r="O136">
            <v>0</v>
          </cell>
          <cell r="Q136">
            <v>0</v>
          </cell>
          <cell r="S136">
            <v>0</v>
          </cell>
          <cell r="U136">
            <v>0</v>
          </cell>
          <cell r="W136">
            <v>0</v>
          </cell>
          <cell r="Y136">
            <v>0</v>
          </cell>
        </row>
        <row r="137">
          <cell r="C137">
            <v>439246.14</v>
          </cell>
          <cell r="E137">
            <v>439247.14</v>
          </cell>
          <cell r="G137">
            <v>435439.28</v>
          </cell>
          <cell r="I137">
            <v>367472.87</v>
          </cell>
          <cell r="K137">
            <v>366127.43</v>
          </cell>
          <cell r="M137">
            <v>365822.99</v>
          </cell>
          <cell r="O137">
            <v>365822.99</v>
          </cell>
          <cell r="Q137">
            <v>365824</v>
          </cell>
          <cell r="S137">
            <v>365824</v>
          </cell>
          <cell r="U137">
            <v>365822.99</v>
          </cell>
          <cell r="W137">
            <v>365822.99</v>
          </cell>
          <cell r="Y137">
            <v>365822.99</v>
          </cell>
        </row>
        <row r="138">
          <cell r="C138">
            <v>24921.38</v>
          </cell>
          <cell r="E138">
            <v>24920.38</v>
          </cell>
          <cell r="G138">
            <v>18611.64</v>
          </cell>
          <cell r="I138">
            <v>18610.64</v>
          </cell>
          <cell r="K138">
            <v>18610.64</v>
          </cell>
          <cell r="M138">
            <v>18609.64</v>
          </cell>
          <cell r="O138">
            <v>18611.64</v>
          </cell>
          <cell r="Q138">
            <v>18611.47</v>
          </cell>
          <cell r="S138">
            <v>18611.38</v>
          </cell>
          <cell r="U138">
            <v>18609.64</v>
          </cell>
          <cell r="W138">
            <v>18609.64</v>
          </cell>
          <cell r="Y138">
            <v>18609.64</v>
          </cell>
        </row>
        <row r="139">
          <cell r="C139">
            <v>0</v>
          </cell>
          <cell r="E139">
            <v>0</v>
          </cell>
          <cell r="G139">
            <v>0</v>
          </cell>
          <cell r="I139">
            <v>0</v>
          </cell>
          <cell r="K139">
            <v>0</v>
          </cell>
          <cell r="M139">
            <v>0</v>
          </cell>
          <cell r="O139">
            <v>0</v>
          </cell>
          <cell r="Q139">
            <v>0</v>
          </cell>
          <cell r="S139">
            <v>0</v>
          </cell>
          <cell r="U139">
            <v>0</v>
          </cell>
          <cell r="W139">
            <v>0</v>
          </cell>
          <cell r="Y139">
            <v>0</v>
          </cell>
        </row>
        <row r="140">
          <cell r="C140">
            <v>0</v>
          </cell>
          <cell r="E140">
            <v>0</v>
          </cell>
          <cell r="G140">
            <v>0</v>
          </cell>
          <cell r="I140">
            <v>0</v>
          </cell>
          <cell r="K140">
            <v>0</v>
          </cell>
          <cell r="M140">
            <v>0</v>
          </cell>
          <cell r="O140">
            <v>0</v>
          </cell>
          <cell r="Q140">
            <v>0</v>
          </cell>
          <cell r="S140">
            <v>0</v>
          </cell>
          <cell r="U140">
            <v>0</v>
          </cell>
          <cell r="W140">
            <v>0</v>
          </cell>
          <cell r="Y140">
            <v>0</v>
          </cell>
        </row>
        <row r="141">
          <cell r="C141">
            <v>0</v>
          </cell>
          <cell r="E141">
            <v>0</v>
          </cell>
          <cell r="G141">
            <v>0</v>
          </cell>
          <cell r="I141">
            <v>0</v>
          </cell>
          <cell r="K141">
            <v>0</v>
          </cell>
          <cell r="M141">
            <v>0</v>
          </cell>
          <cell r="O141">
            <v>0</v>
          </cell>
          <cell r="Q141">
            <v>0</v>
          </cell>
          <cell r="S141">
            <v>0</v>
          </cell>
          <cell r="U141">
            <v>0</v>
          </cell>
          <cell r="W141">
            <v>0</v>
          </cell>
          <cell r="Y141">
            <v>0</v>
          </cell>
        </row>
        <row r="142">
          <cell r="C142">
            <v>645209.57176920748</v>
          </cell>
          <cell r="E142">
            <v>645209.57176920748</v>
          </cell>
          <cell r="G142">
            <v>645209.57176920748</v>
          </cell>
          <cell r="I142">
            <v>645209.57176920748</v>
          </cell>
          <cell r="K142">
            <v>645209.57176920748</v>
          </cell>
          <cell r="M142">
            <v>645209.57176920748</v>
          </cell>
          <cell r="O142">
            <v>645209.57176920748</v>
          </cell>
          <cell r="Q142">
            <v>645209.57176920748</v>
          </cell>
          <cell r="S142">
            <v>645209.57176920748</v>
          </cell>
          <cell r="U142">
            <v>645209.57176920748</v>
          </cell>
          <cell r="W142">
            <v>645209.57176920748</v>
          </cell>
          <cell r="Y142">
            <v>645209.57176920748</v>
          </cell>
        </row>
        <row r="143">
          <cell r="C143">
            <v>0</v>
          </cell>
          <cell r="E143">
            <v>0</v>
          </cell>
          <cell r="G143">
            <v>0</v>
          </cell>
          <cell r="I143">
            <v>0</v>
          </cell>
          <cell r="K143">
            <v>0</v>
          </cell>
          <cell r="M143">
            <v>0</v>
          </cell>
          <cell r="O143">
            <v>0</v>
          </cell>
          <cell r="Q143">
            <v>0</v>
          </cell>
          <cell r="S143">
            <v>0</v>
          </cell>
          <cell r="U143">
            <v>0</v>
          </cell>
          <cell r="W143">
            <v>0</v>
          </cell>
          <cell r="Y143">
            <v>0</v>
          </cell>
        </row>
        <row r="148">
          <cell r="C148">
            <v>26843.599999999999</v>
          </cell>
          <cell r="E148">
            <v>23522.78</v>
          </cell>
          <cell r="G148">
            <v>47258.53</v>
          </cell>
          <cell r="I148">
            <v>36250</v>
          </cell>
          <cell r="K148">
            <v>9861.09</v>
          </cell>
          <cell r="M148">
            <v>58116.61</v>
          </cell>
          <cell r="O148">
            <v>14435.18</v>
          </cell>
          <cell r="Q148">
            <v>35000</v>
          </cell>
          <cell r="S148">
            <v>35000</v>
          </cell>
          <cell r="U148">
            <v>35000</v>
          </cell>
          <cell r="W148">
            <v>35000</v>
          </cell>
          <cell r="Y148">
            <v>35000</v>
          </cell>
        </row>
        <row r="150">
          <cell r="C150">
            <v>-19574.105738868278</v>
          </cell>
          <cell r="E150">
            <v>-84003.868834800262</v>
          </cell>
          <cell r="G150">
            <v>123726.97563301024</v>
          </cell>
          <cell r="I150">
            <v>112599.2316473411</v>
          </cell>
          <cell r="K150">
            <v>93415.134246049143</v>
          </cell>
          <cell r="M150">
            <v>227582.73730472082</v>
          </cell>
          <cell r="O150">
            <v>10839.626785434928</v>
          </cell>
          <cell r="Q150">
            <v>112880.69791850187</v>
          </cell>
          <cell r="S150">
            <v>86719.707871020044</v>
          </cell>
          <cell r="U150">
            <v>3636.6460680676864</v>
          </cell>
          <cell r="W150">
            <v>12693.8599895762</v>
          </cell>
          <cell r="Y150">
            <v>197887.09669167991</v>
          </cell>
        </row>
      </sheetData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4"/>
      <sheetName val="OMAN-Suggested"/>
      <sheetName val="Consolidated"/>
      <sheetName val="Markaz"/>
      <sheetName val="Avenue"/>
      <sheetName val="Rent Calculation"/>
      <sheetName val="Sales Figures Markaz"/>
      <sheetName val="Sheet1"/>
      <sheetName val="Sheet3"/>
    </sheetNames>
    <sheetDataSet>
      <sheetData sheetId="0"/>
      <sheetData sheetId="1"/>
      <sheetData sheetId="2">
        <row r="5">
          <cell r="C5">
            <v>321585.52517794579</v>
          </cell>
          <cell r="E5">
            <v>233921.24769446661</v>
          </cell>
          <cell r="G5">
            <v>431886.84151781764</v>
          </cell>
          <cell r="I5">
            <v>366456.97750994004</v>
          </cell>
          <cell r="K5">
            <v>316087.96526382578</v>
          </cell>
          <cell r="M5">
            <v>486847.00672265503</v>
          </cell>
          <cell r="O5">
            <v>300889.20315807743</v>
          </cell>
          <cell r="Q5">
            <v>376663.4786708093</v>
          </cell>
          <cell r="S5">
            <v>361082.83804954629</v>
          </cell>
          <cell r="U5">
            <v>322821.73060440802</v>
          </cell>
          <cell r="W5">
            <v>276591.35602850869</v>
          </cell>
          <cell r="Y5">
            <v>470066.01869096712</v>
          </cell>
        </row>
        <row r="6">
          <cell r="C6">
            <v>0</v>
          </cell>
          <cell r="E6">
            <v>0</v>
          </cell>
          <cell r="G6">
            <v>0</v>
          </cell>
          <cell r="I6">
            <v>0</v>
          </cell>
          <cell r="K6">
            <v>0</v>
          </cell>
          <cell r="M6">
            <v>0</v>
          </cell>
          <cell r="O6">
            <v>0</v>
          </cell>
          <cell r="Q6">
            <v>0</v>
          </cell>
          <cell r="S6">
            <v>0</v>
          </cell>
          <cell r="U6">
            <v>0</v>
          </cell>
          <cell r="W6">
            <v>0</v>
          </cell>
          <cell r="Y6">
            <v>0</v>
          </cell>
        </row>
        <row r="7">
          <cell r="C7">
            <v>0</v>
          </cell>
          <cell r="E7">
            <v>0</v>
          </cell>
          <cell r="G7">
            <v>0</v>
          </cell>
          <cell r="I7">
            <v>0</v>
          </cell>
          <cell r="K7">
            <v>0</v>
          </cell>
          <cell r="M7">
            <v>0</v>
          </cell>
          <cell r="O7">
            <v>0</v>
          </cell>
          <cell r="Q7">
            <v>0</v>
          </cell>
          <cell r="S7">
            <v>0</v>
          </cell>
          <cell r="U7">
            <v>0</v>
          </cell>
          <cell r="W7">
            <v>0</v>
          </cell>
          <cell r="Y7">
            <v>0</v>
          </cell>
        </row>
        <row r="8">
          <cell r="C8">
            <v>0</v>
          </cell>
          <cell r="E8">
            <v>0</v>
          </cell>
          <cell r="G8">
            <v>0</v>
          </cell>
          <cell r="I8">
            <v>0</v>
          </cell>
          <cell r="K8">
            <v>0</v>
          </cell>
          <cell r="M8">
            <v>0</v>
          </cell>
          <cell r="O8">
            <v>0</v>
          </cell>
          <cell r="Q8">
            <v>0</v>
          </cell>
          <cell r="S8">
            <v>0</v>
          </cell>
          <cell r="U8">
            <v>0</v>
          </cell>
          <cell r="W8">
            <v>0</v>
          </cell>
          <cell r="Y8">
            <v>0</v>
          </cell>
        </row>
        <row r="9">
          <cell r="C9">
            <v>60133.885177945776</v>
          </cell>
          <cell r="E9">
            <v>30511.467842880607</v>
          </cell>
          <cell r="G9">
            <v>94475.246582022621</v>
          </cell>
          <cell r="I9">
            <v>68524.47583813699</v>
          </cell>
          <cell r="K9">
            <v>43598.340036389774</v>
          </cell>
          <cell r="M9">
            <v>100460.49413229202</v>
          </cell>
          <cell r="O9">
            <v>56263.834736876393</v>
          </cell>
          <cell r="Q9">
            <v>72902.608774995329</v>
          </cell>
          <cell r="S9">
            <v>55080.432922812295</v>
          </cell>
          <cell r="U9">
            <v>80098.624886808029</v>
          </cell>
          <cell r="W9">
            <v>29634.788145911683</v>
          </cell>
          <cell r="Y9">
            <v>96997.749888612074</v>
          </cell>
        </row>
        <row r="10">
          <cell r="C10">
            <v>0</v>
          </cell>
          <cell r="E10">
            <v>0</v>
          </cell>
          <cell r="G10">
            <v>0</v>
          </cell>
          <cell r="I10">
            <v>0</v>
          </cell>
          <cell r="K10">
            <v>0</v>
          </cell>
          <cell r="M10">
            <v>0</v>
          </cell>
          <cell r="O10">
            <v>0</v>
          </cell>
          <cell r="Q10">
            <v>0</v>
          </cell>
          <cell r="S10">
            <v>0</v>
          </cell>
          <cell r="U10">
            <v>0</v>
          </cell>
          <cell r="W10">
            <v>0</v>
          </cell>
          <cell r="Y10">
            <v>0</v>
          </cell>
        </row>
        <row r="11">
          <cell r="C11">
            <v>0</v>
          </cell>
          <cell r="E11">
            <v>0</v>
          </cell>
          <cell r="G11">
            <v>0</v>
          </cell>
          <cell r="I11">
            <v>0</v>
          </cell>
          <cell r="K11">
            <v>0</v>
          </cell>
          <cell r="M11">
            <v>0</v>
          </cell>
          <cell r="O11">
            <v>0</v>
          </cell>
          <cell r="Q11">
            <v>0</v>
          </cell>
          <cell r="S11">
            <v>0</v>
          </cell>
          <cell r="U11">
            <v>0</v>
          </cell>
          <cell r="W11">
            <v>0</v>
          </cell>
          <cell r="Y11">
            <v>0</v>
          </cell>
        </row>
        <row r="13">
          <cell r="C13">
            <v>0</v>
          </cell>
          <cell r="E13">
            <v>0</v>
          </cell>
          <cell r="G13">
            <v>0</v>
          </cell>
          <cell r="I13">
            <v>0</v>
          </cell>
          <cell r="K13">
            <v>0</v>
          </cell>
          <cell r="M13">
            <v>0</v>
          </cell>
          <cell r="O13">
            <v>0</v>
          </cell>
          <cell r="Q13">
            <v>0</v>
          </cell>
          <cell r="S13">
            <v>0</v>
          </cell>
          <cell r="U13">
            <v>0</v>
          </cell>
          <cell r="W13">
            <v>0</v>
          </cell>
          <cell r="Y13">
            <v>0</v>
          </cell>
        </row>
        <row r="14">
          <cell r="C14">
            <v>0</v>
          </cell>
          <cell r="E14">
            <v>0</v>
          </cell>
          <cell r="G14">
            <v>0</v>
          </cell>
          <cell r="I14">
            <v>0</v>
          </cell>
          <cell r="K14">
            <v>0</v>
          </cell>
          <cell r="M14">
            <v>0</v>
          </cell>
          <cell r="O14">
            <v>0</v>
          </cell>
          <cell r="Q14">
            <v>0</v>
          </cell>
          <cell r="S14">
            <v>0</v>
          </cell>
          <cell r="U14">
            <v>0</v>
          </cell>
          <cell r="W14">
            <v>0</v>
          </cell>
          <cell r="Y14">
            <v>0</v>
          </cell>
        </row>
        <row r="17">
          <cell r="C17">
            <v>134020.11066399998</v>
          </cell>
          <cell r="E17">
            <v>91483.26512725465</v>
          </cell>
          <cell r="G17">
            <v>166984.99833372494</v>
          </cell>
          <cell r="I17">
            <v>138160.95530682523</v>
          </cell>
          <cell r="K17">
            <v>119876.954206669</v>
          </cell>
          <cell r="M17">
            <v>200759.93875891046</v>
          </cell>
          <cell r="O17">
            <v>108391.34384320084</v>
          </cell>
          <cell r="Q17">
            <v>136374.98787433314</v>
          </cell>
          <cell r="S17">
            <v>138170.85536653406</v>
          </cell>
          <cell r="U17">
            <v>119500.32204754269</v>
          </cell>
          <cell r="W17">
            <v>113574.67417588798</v>
          </cell>
          <cell r="Y17">
            <v>193877.30991916457</v>
          </cell>
        </row>
        <row r="18">
          <cell r="C18">
            <v>0</v>
          </cell>
          <cell r="E18">
            <v>0</v>
          </cell>
          <cell r="G18">
            <v>0</v>
          </cell>
          <cell r="I18">
            <v>0</v>
          </cell>
          <cell r="K18">
            <v>0</v>
          </cell>
          <cell r="M18">
            <v>0</v>
          </cell>
          <cell r="O18">
            <v>0</v>
          </cell>
          <cell r="Q18">
            <v>0</v>
          </cell>
          <cell r="S18">
            <v>0</v>
          </cell>
          <cell r="U18">
            <v>0</v>
          </cell>
          <cell r="W18">
            <v>0</v>
          </cell>
          <cell r="Y18">
            <v>0</v>
          </cell>
        </row>
        <row r="19">
          <cell r="C19">
            <v>-2.4E-2</v>
          </cell>
          <cell r="E19">
            <v>-1.7999999999999999E-2</v>
          </cell>
          <cell r="G19">
            <v>9.4E-2</v>
          </cell>
          <cell r="I19">
            <v>9.5000000000000001E-2</v>
          </cell>
          <cell r="K19">
            <v>0.104</v>
          </cell>
          <cell r="M19">
            <v>-5.0999999999999997E-2</v>
          </cell>
          <cell r="O19">
            <v>0.182</v>
          </cell>
          <cell r="Q19">
            <v>0.128</v>
          </cell>
          <cell r="S19">
            <v>1.4E-2</v>
          </cell>
          <cell r="U19">
            <v>0</v>
          </cell>
          <cell r="W19">
            <v>0</v>
          </cell>
          <cell r="Y19">
            <v>0</v>
          </cell>
        </row>
        <row r="20">
          <cell r="C20">
            <v>0</v>
          </cell>
          <cell r="E20">
            <v>0</v>
          </cell>
          <cell r="G20">
            <v>0</v>
          </cell>
          <cell r="I20">
            <v>0</v>
          </cell>
          <cell r="K20">
            <v>0</v>
          </cell>
          <cell r="M20">
            <v>0</v>
          </cell>
          <cell r="O20">
            <v>0</v>
          </cell>
          <cell r="Q20">
            <v>0</v>
          </cell>
          <cell r="S20">
            <v>0</v>
          </cell>
          <cell r="U20">
            <v>0</v>
          </cell>
          <cell r="W20">
            <v>0</v>
          </cell>
          <cell r="Y20">
            <v>0</v>
          </cell>
        </row>
        <row r="22"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0</v>
          </cell>
          <cell r="O22">
            <v>0</v>
          </cell>
          <cell r="Q22">
            <v>0</v>
          </cell>
          <cell r="S22">
            <v>0</v>
          </cell>
          <cell r="U22">
            <v>0</v>
          </cell>
          <cell r="W22">
            <v>0</v>
          </cell>
          <cell r="Y22">
            <v>0</v>
          </cell>
        </row>
        <row r="23">
          <cell r="C23">
            <v>0</v>
          </cell>
          <cell r="E23">
            <v>0</v>
          </cell>
          <cell r="G23">
            <v>0</v>
          </cell>
          <cell r="I23">
            <v>0</v>
          </cell>
          <cell r="K23">
            <v>0</v>
          </cell>
          <cell r="M23">
            <v>0</v>
          </cell>
          <cell r="O23">
            <v>0</v>
          </cell>
          <cell r="Q23">
            <v>0</v>
          </cell>
          <cell r="S23">
            <v>0</v>
          </cell>
          <cell r="U23">
            <v>0</v>
          </cell>
          <cell r="W23">
            <v>0</v>
          </cell>
          <cell r="Y23">
            <v>0</v>
          </cell>
        </row>
        <row r="24">
          <cell r="C24">
            <v>0</v>
          </cell>
          <cell r="E24">
            <v>0</v>
          </cell>
          <cell r="G24">
            <v>0</v>
          </cell>
          <cell r="I24">
            <v>0</v>
          </cell>
          <cell r="K24">
            <v>0</v>
          </cell>
          <cell r="M24">
            <v>0</v>
          </cell>
          <cell r="O24">
            <v>0</v>
          </cell>
          <cell r="Q24">
            <v>0</v>
          </cell>
          <cell r="S24">
            <v>0</v>
          </cell>
          <cell r="U24">
            <v>0</v>
          </cell>
          <cell r="W24">
            <v>0</v>
          </cell>
          <cell r="Y24">
            <v>0</v>
          </cell>
        </row>
        <row r="25">
          <cell r="C25">
            <v>50</v>
          </cell>
          <cell r="E25">
            <v>50</v>
          </cell>
          <cell r="G25">
            <v>50</v>
          </cell>
          <cell r="I25">
            <v>50</v>
          </cell>
          <cell r="K25">
            <v>50</v>
          </cell>
          <cell r="M25">
            <v>50</v>
          </cell>
          <cell r="O25">
            <v>50</v>
          </cell>
          <cell r="Q25">
            <v>50</v>
          </cell>
          <cell r="S25">
            <v>50</v>
          </cell>
          <cell r="U25">
            <v>50</v>
          </cell>
          <cell r="W25">
            <v>50</v>
          </cell>
          <cell r="Y25">
            <v>50</v>
          </cell>
        </row>
        <row r="26">
          <cell r="C26">
            <v>0</v>
          </cell>
          <cell r="E26">
            <v>0</v>
          </cell>
          <cell r="G26">
            <v>0</v>
          </cell>
          <cell r="I26">
            <v>0</v>
          </cell>
          <cell r="K26">
            <v>0</v>
          </cell>
          <cell r="M26">
            <v>0</v>
          </cell>
          <cell r="O26">
            <v>0</v>
          </cell>
          <cell r="Q26">
            <v>0</v>
          </cell>
          <cell r="S26">
            <v>0</v>
          </cell>
          <cell r="U26">
            <v>0</v>
          </cell>
          <cell r="W26">
            <v>0</v>
          </cell>
          <cell r="Y26">
            <v>0</v>
          </cell>
        </row>
        <row r="27">
          <cell r="C27">
            <v>888.93557600000008</v>
          </cell>
          <cell r="E27">
            <v>691.59325149539245</v>
          </cell>
          <cell r="G27">
            <v>1147.1994227817031</v>
          </cell>
          <cell r="I27">
            <v>1012.9705056841304</v>
          </cell>
          <cell r="K27">
            <v>926.46472577328245</v>
          </cell>
          <cell r="M27">
            <v>1313.7141428072343</v>
          </cell>
          <cell r="O27">
            <v>831.72625263208351</v>
          </cell>
          <cell r="Q27">
            <v>1032.7869576457676</v>
          </cell>
          <cell r="S27">
            <v>1040.4081774308956</v>
          </cell>
          <cell r="U27">
            <v>825.25855943983993</v>
          </cell>
          <cell r="W27">
            <v>839.65233080082976</v>
          </cell>
          <cell r="Y27">
            <v>1268.4321139280073</v>
          </cell>
        </row>
        <row r="28">
          <cell r="C28">
            <v>0</v>
          </cell>
          <cell r="E28">
            <v>0</v>
          </cell>
          <cell r="G28">
            <v>0</v>
          </cell>
          <cell r="I28">
            <v>0</v>
          </cell>
          <cell r="K28">
            <v>0</v>
          </cell>
          <cell r="M28">
            <v>0</v>
          </cell>
          <cell r="O28">
            <v>0</v>
          </cell>
          <cell r="Q28">
            <v>0</v>
          </cell>
          <cell r="S28">
            <v>0</v>
          </cell>
          <cell r="U28">
            <v>0</v>
          </cell>
          <cell r="W28">
            <v>0</v>
          </cell>
          <cell r="Y28">
            <v>0</v>
          </cell>
        </row>
        <row r="29">
          <cell r="C29">
            <v>0</v>
          </cell>
          <cell r="E29">
            <v>0</v>
          </cell>
          <cell r="G29">
            <v>0</v>
          </cell>
          <cell r="I29">
            <v>0</v>
          </cell>
          <cell r="K29">
            <v>0</v>
          </cell>
          <cell r="M29">
            <v>0</v>
          </cell>
          <cell r="O29">
            <v>0</v>
          </cell>
          <cell r="Q29">
            <v>0</v>
          </cell>
          <cell r="S29">
            <v>0</v>
          </cell>
          <cell r="U29">
            <v>0</v>
          </cell>
          <cell r="W29">
            <v>0</v>
          </cell>
          <cell r="Y29">
            <v>0</v>
          </cell>
        </row>
        <row r="30">
          <cell r="C30">
            <v>0</v>
          </cell>
          <cell r="E30">
            <v>0</v>
          </cell>
          <cell r="G30">
            <v>0</v>
          </cell>
          <cell r="I30">
            <v>0</v>
          </cell>
          <cell r="K30">
            <v>0</v>
          </cell>
          <cell r="M30">
            <v>0</v>
          </cell>
          <cell r="O30">
            <v>0</v>
          </cell>
          <cell r="Q30">
            <v>0</v>
          </cell>
          <cell r="S30">
            <v>0</v>
          </cell>
          <cell r="U30">
            <v>0</v>
          </cell>
          <cell r="W30">
            <v>0</v>
          </cell>
          <cell r="Y30">
            <v>0</v>
          </cell>
        </row>
        <row r="31">
          <cell r="C31">
            <v>0</v>
          </cell>
          <cell r="E31">
            <v>0</v>
          </cell>
          <cell r="G31">
            <v>0</v>
          </cell>
          <cell r="I31">
            <v>0</v>
          </cell>
          <cell r="K31">
            <v>0</v>
          </cell>
          <cell r="M31">
            <v>0</v>
          </cell>
          <cell r="O31">
            <v>0</v>
          </cell>
          <cell r="Q31">
            <v>0</v>
          </cell>
          <cell r="S31">
            <v>0</v>
          </cell>
          <cell r="U31">
            <v>0</v>
          </cell>
          <cell r="W31">
            <v>0</v>
          </cell>
          <cell r="Y31">
            <v>0</v>
          </cell>
        </row>
        <row r="32">
          <cell r="C32">
            <v>0</v>
          </cell>
          <cell r="E32">
            <v>0</v>
          </cell>
          <cell r="G32">
            <v>0</v>
          </cell>
          <cell r="I32">
            <v>0</v>
          </cell>
          <cell r="K32">
            <v>0</v>
          </cell>
          <cell r="M32">
            <v>0</v>
          </cell>
          <cell r="O32">
            <v>0</v>
          </cell>
          <cell r="Q32">
            <v>0</v>
          </cell>
          <cell r="S32">
            <v>0</v>
          </cell>
          <cell r="U32">
            <v>0</v>
          </cell>
          <cell r="W32">
            <v>0</v>
          </cell>
          <cell r="Y32">
            <v>0</v>
          </cell>
        </row>
        <row r="33">
          <cell r="C33">
            <v>0</v>
          </cell>
          <cell r="E33">
            <v>0</v>
          </cell>
          <cell r="G33">
            <v>0</v>
          </cell>
          <cell r="I33">
            <v>0</v>
          </cell>
          <cell r="K33">
            <v>0</v>
          </cell>
          <cell r="M33">
            <v>0</v>
          </cell>
          <cell r="O33">
            <v>0</v>
          </cell>
          <cell r="Q33">
            <v>0</v>
          </cell>
          <cell r="S33">
            <v>0</v>
          </cell>
          <cell r="U33">
            <v>0</v>
          </cell>
          <cell r="W33">
            <v>0</v>
          </cell>
          <cell r="Y33">
            <v>0</v>
          </cell>
        </row>
        <row r="34">
          <cell r="C34">
            <v>0</v>
          </cell>
          <cell r="E34">
            <v>0</v>
          </cell>
          <cell r="G34">
            <v>0</v>
          </cell>
          <cell r="I34">
            <v>0</v>
          </cell>
          <cell r="K34">
            <v>0</v>
          </cell>
          <cell r="M34">
            <v>0</v>
          </cell>
          <cell r="O34">
            <v>0</v>
          </cell>
          <cell r="Q34">
            <v>0</v>
          </cell>
          <cell r="S34">
            <v>0</v>
          </cell>
          <cell r="U34">
            <v>0</v>
          </cell>
          <cell r="W34">
            <v>0</v>
          </cell>
          <cell r="Y34">
            <v>0</v>
          </cell>
        </row>
        <row r="38">
          <cell r="C38">
            <v>0</v>
          </cell>
          <cell r="E38">
            <v>0</v>
          </cell>
          <cell r="G38">
            <v>0</v>
          </cell>
          <cell r="I38">
            <v>0</v>
          </cell>
          <cell r="K38">
            <v>0</v>
          </cell>
          <cell r="M38">
            <v>0</v>
          </cell>
          <cell r="O38">
            <v>0</v>
          </cell>
          <cell r="Q38">
            <v>0</v>
          </cell>
          <cell r="S38">
            <v>0</v>
          </cell>
          <cell r="U38">
            <v>0</v>
          </cell>
          <cell r="W38">
            <v>0</v>
          </cell>
          <cell r="Y38">
            <v>0</v>
          </cell>
        </row>
        <row r="39">
          <cell r="C39">
            <v>0</v>
          </cell>
          <cell r="E39">
            <v>0</v>
          </cell>
          <cell r="G39">
            <v>0</v>
          </cell>
          <cell r="I39">
            <v>0</v>
          </cell>
          <cell r="K39">
            <v>0</v>
          </cell>
          <cell r="M39">
            <v>0</v>
          </cell>
          <cell r="O39">
            <v>0</v>
          </cell>
          <cell r="Q39">
            <v>0</v>
          </cell>
          <cell r="S39">
            <v>0</v>
          </cell>
          <cell r="U39">
            <v>0</v>
          </cell>
          <cell r="W39">
            <v>0</v>
          </cell>
          <cell r="Y39">
            <v>0</v>
          </cell>
        </row>
        <row r="40">
          <cell r="C40">
            <v>0</v>
          </cell>
          <cell r="E40">
            <v>0</v>
          </cell>
          <cell r="G40">
            <v>0</v>
          </cell>
          <cell r="I40">
            <v>0</v>
          </cell>
          <cell r="K40">
            <v>0</v>
          </cell>
          <cell r="M40">
            <v>0</v>
          </cell>
          <cell r="O40">
            <v>0</v>
          </cell>
          <cell r="Q40">
            <v>0</v>
          </cell>
          <cell r="S40">
            <v>0</v>
          </cell>
          <cell r="U40">
            <v>0</v>
          </cell>
          <cell r="W40">
            <v>0</v>
          </cell>
          <cell r="Y40">
            <v>0</v>
          </cell>
        </row>
        <row r="42">
          <cell r="C42">
            <v>22442.913800000002</v>
          </cell>
          <cell r="E42">
            <v>21271.797350000001</v>
          </cell>
          <cell r="G42">
            <v>23975.564214642785</v>
          </cell>
          <cell r="I42">
            <v>23178.994358564469</v>
          </cell>
          <cell r="K42">
            <v>22665.627770276871</v>
          </cell>
          <cell r="M42">
            <v>24963.735616566337</v>
          </cell>
          <cell r="O42">
            <v>23003.494811605247</v>
          </cell>
          <cell r="Q42">
            <v>24196.677163980421</v>
          </cell>
          <cell r="S42">
            <v>24241.904822714478</v>
          </cell>
          <cell r="U42">
            <v>22965.112685286571</v>
          </cell>
          <cell r="W42">
            <v>23050.531633613071</v>
          </cell>
          <cell r="Y42">
            <v>25595.098809221956</v>
          </cell>
        </row>
        <row r="43">
          <cell r="C43">
            <v>2400</v>
          </cell>
          <cell r="E43">
            <v>2400</v>
          </cell>
          <cell r="G43">
            <v>2400</v>
          </cell>
          <cell r="I43">
            <v>2400</v>
          </cell>
          <cell r="K43">
            <v>2400</v>
          </cell>
          <cell r="M43">
            <v>2400</v>
          </cell>
          <cell r="O43">
            <v>2400</v>
          </cell>
          <cell r="Q43">
            <v>2400</v>
          </cell>
          <cell r="S43">
            <v>2400</v>
          </cell>
          <cell r="U43">
            <v>2400</v>
          </cell>
          <cell r="W43">
            <v>2400</v>
          </cell>
          <cell r="Y43">
            <v>2400</v>
          </cell>
        </row>
        <row r="44">
          <cell r="C44">
            <v>0</v>
          </cell>
          <cell r="E44">
            <v>0</v>
          </cell>
          <cell r="G44">
            <v>0</v>
          </cell>
          <cell r="I44">
            <v>0</v>
          </cell>
          <cell r="K44">
            <v>0</v>
          </cell>
          <cell r="M44">
            <v>0</v>
          </cell>
          <cell r="O44">
            <v>0</v>
          </cell>
          <cell r="Q44">
            <v>0</v>
          </cell>
          <cell r="S44">
            <v>0</v>
          </cell>
          <cell r="U44">
            <v>0</v>
          </cell>
          <cell r="W44">
            <v>0</v>
          </cell>
          <cell r="Y44">
            <v>0</v>
          </cell>
        </row>
        <row r="45">
          <cell r="C45">
            <v>513</v>
          </cell>
          <cell r="E45">
            <v>513</v>
          </cell>
          <cell r="G45">
            <v>513</v>
          </cell>
          <cell r="I45">
            <v>513</v>
          </cell>
          <cell r="K45">
            <v>513</v>
          </cell>
          <cell r="M45">
            <v>513</v>
          </cell>
          <cell r="O45">
            <v>513</v>
          </cell>
          <cell r="Q45">
            <v>513</v>
          </cell>
          <cell r="S45">
            <v>513</v>
          </cell>
          <cell r="U45">
            <v>513</v>
          </cell>
          <cell r="W45">
            <v>513</v>
          </cell>
          <cell r="Y45">
            <v>513</v>
          </cell>
        </row>
        <row r="46">
          <cell r="C46">
            <v>1000</v>
          </cell>
          <cell r="E46">
            <v>1000</v>
          </cell>
          <cell r="G46">
            <v>1000</v>
          </cell>
          <cell r="I46">
            <v>1000</v>
          </cell>
          <cell r="K46">
            <v>1000</v>
          </cell>
          <cell r="M46">
            <v>1000</v>
          </cell>
          <cell r="O46">
            <v>1000</v>
          </cell>
          <cell r="Q46">
            <v>1000</v>
          </cell>
          <cell r="S46">
            <v>1000</v>
          </cell>
          <cell r="U46">
            <v>1000</v>
          </cell>
          <cell r="W46">
            <v>1000</v>
          </cell>
          <cell r="Y46">
            <v>1000</v>
          </cell>
        </row>
        <row r="47">
          <cell r="C47">
            <v>0</v>
          </cell>
          <cell r="E47">
            <v>0</v>
          </cell>
          <cell r="G47">
            <v>0</v>
          </cell>
          <cell r="I47">
            <v>0</v>
          </cell>
          <cell r="K47">
            <v>0</v>
          </cell>
          <cell r="M47">
            <v>0</v>
          </cell>
          <cell r="O47">
            <v>0</v>
          </cell>
          <cell r="Q47">
            <v>0</v>
          </cell>
          <cell r="S47">
            <v>0</v>
          </cell>
          <cell r="U47">
            <v>0</v>
          </cell>
          <cell r="W47">
            <v>0</v>
          </cell>
          <cell r="Y47">
            <v>0</v>
          </cell>
        </row>
        <row r="48">
          <cell r="C48">
            <v>0</v>
          </cell>
          <cell r="E48">
            <v>0</v>
          </cell>
          <cell r="G48">
            <v>0</v>
          </cell>
          <cell r="I48">
            <v>0</v>
          </cell>
          <cell r="K48">
            <v>0</v>
          </cell>
          <cell r="M48">
            <v>0</v>
          </cell>
          <cell r="O48">
            <v>0</v>
          </cell>
          <cell r="Q48">
            <v>0</v>
          </cell>
          <cell r="S48">
            <v>0</v>
          </cell>
          <cell r="U48">
            <v>0</v>
          </cell>
          <cell r="W48">
            <v>0</v>
          </cell>
          <cell r="Y48">
            <v>0</v>
          </cell>
        </row>
        <row r="49">
          <cell r="C49">
            <v>0</v>
          </cell>
          <cell r="E49">
            <v>0</v>
          </cell>
          <cell r="G49">
            <v>0</v>
          </cell>
          <cell r="I49">
            <v>0</v>
          </cell>
          <cell r="K49">
            <v>0</v>
          </cell>
          <cell r="M49">
            <v>0</v>
          </cell>
          <cell r="O49">
            <v>0</v>
          </cell>
          <cell r="Q49">
            <v>0</v>
          </cell>
          <cell r="S49">
            <v>0</v>
          </cell>
          <cell r="U49">
            <v>0</v>
          </cell>
          <cell r="W49">
            <v>0</v>
          </cell>
          <cell r="Y49">
            <v>0</v>
          </cell>
        </row>
        <row r="50">
          <cell r="C50">
            <v>0</v>
          </cell>
          <cell r="E50">
            <v>0</v>
          </cell>
          <cell r="G50">
            <v>0</v>
          </cell>
          <cell r="I50">
            <v>0</v>
          </cell>
          <cell r="K50">
            <v>0</v>
          </cell>
          <cell r="M50">
            <v>0</v>
          </cell>
          <cell r="O50">
            <v>0</v>
          </cell>
          <cell r="Q50">
            <v>0</v>
          </cell>
          <cell r="S50">
            <v>0</v>
          </cell>
          <cell r="U50">
            <v>0</v>
          </cell>
          <cell r="W50">
            <v>0</v>
          </cell>
          <cell r="Y50">
            <v>0</v>
          </cell>
        </row>
        <row r="51">
          <cell r="C51">
            <v>90</v>
          </cell>
          <cell r="E51">
            <v>90</v>
          </cell>
          <cell r="G51">
            <v>90</v>
          </cell>
          <cell r="I51">
            <v>90</v>
          </cell>
          <cell r="K51">
            <v>90</v>
          </cell>
          <cell r="M51">
            <v>90</v>
          </cell>
          <cell r="O51">
            <v>90</v>
          </cell>
          <cell r="Q51">
            <v>90</v>
          </cell>
          <cell r="S51">
            <v>90</v>
          </cell>
          <cell r="U51">
            <v>90</v>
          </cell>
          <cell r="W51">
            <v>90</v>
          </cell>
          <cell r="Y51">
            <v>90</v>
          </cell>
        </row>
        <row r="52">
          <cell r="C52">
            <v>5143.08</v>
          </cell>
          <cell r="E52">
            <v>5143.083333333333</v>
          </cell>
          <cell r="G52">
            <v>5143.08</v>
          </cell>
          <cell r="I52">
            <v>5143.08</v>
          </cell>
          <cell r="K52">
            <v>5143</v>
          </cell>
          <cell r="M52">
            <v>5143</v>
          </cell>
          <cell r="O52">
            <v>5400.25</v>
          </cell>
          <cell r="Q52">
            <v>5400.25</v>
          </cell>
          <cell r="S52">
            <v>5400.25</v>
          </cell>
          <cell r="U52">
            <v>5400.25</v>
          </cell>
          <cell r="W52">
            <v>5400.25</v>
          </cell>
          <cell r="Y52">
            <v>5400.25</v>
          </cell>
        </row>
        <row r="53">
          <cell r="C53">
            <v>951.5</v>
          </cell>
          <cell r="E53">
            <v>951.5</v>
          </cell>
          <cell r="G53">
            <v>951.5</v>
          </cell>
          <cell r="I53">
            <v>951.5</v>
          </cell>
          <cell r="K53">
            <v>951.5</v>
          </cell>
          <cell r="M53">
            <v>951.5</v>
          </cell>
          <cell r="O53">
            <v>951.5</v>
          </cell>
          <cell r="Q53">
            <v>951.5</v>
          </cell>
          <cell r="S53">
            <v>951.5</v>
          </cell>
          <cell r="U53">
            <v>951.5</v>
          </cell>
          <cell r="W53">
            <v>951.5</v>
          </cell>
          <cell r="Y53">
            <v>951.5</v>
          </cell>
        </row>
        <row r="54">
          <cell r="C54">
            <v>0</v>
          </cell>
          <cell r="E54">
            <v>0</v>
          </cell>
          <cell r="G54">
            <v>0</v>
          </cell>
          <cell r="I54">
            <v>0</v>
          </cell>
          <cell r="K54">
            <v>0</v>
          </cell>
          <cell r="M54">
            <v>0</v>
          </cell>
          <cell r="O54">
            <v>0</v>
          </cell>
          <cell r="Q54">
            <v>0</v>
          </cell>
          <cell r="S54">
            <v>0</v>
          </cell>
          <cell r="U54">
            <v>0</v>
          </cell>
          <cell r="W54">
            <v>0</v>
          </cell>
          <cell r="Y54">
            <v>0</v>
          </cell>
        </row>
        <row r="55">
          <cell r="C55">
            <v>700</v>
          </cell>
          <cell r="E55">
            <v>700</v>
          </cell>
          <cell r="G55">
            <v>700</v>
          </cell>
          <cell r="I55">
            <v>700</v>
          </cell>
          <cell r="K55">
            <v>700</v>
          </cell>
          <cell r="M55">
            <v>700</v>
          </cell>
          <cell r="O55">
            <v>700</v>
          </cell>
          <cell r="Q55">
            <v>700</v>
          </cell>
          <cell r="S55">
            <v>700</v>
          </cell>
          <cell r="U55">
            <v>700</v>
          </cell>
          <cell r="W55">
            <v>700</v>
          </cell>
          <cell r="Y55">
            <v>700</v>
          </cell>
        </row>
        <row r="56">
          <cell r="C56">
            <v>150</v>
          </cell>
          <cell r="E56">
            <v>150</v>
          </cell>
          <cell r="G56">
            <v>150</v>
          </cell>
          <cell r="I56">
            <v>150</v>
          </cell>
          <cell r="K56">
            <v>150</v>
          </cell>
          <cell r="M56">
            <v>150</v>
          </cell>
          <cell r="O56">
            <v>150</v>
          </cell>
          <cell r="Q56">
            <v>150</v>
          </cell>
          <cell r="S56">
            <v>150</v>
          </cell>
          <cell r="U56">
            <v>150</v>
          </cell>
          <cell r="W56">
            <v>150</v>
          </cell>
          <cell r="Y56">
            <v>150</v>
          </cell>
        </row>
        <row r="57">
          <cell r="C57">
            <v>470.58499999999998</v>
          </cell>
          <cell r="E57">
            <v>470.58499999999998</v>
          </cell>
          <cell r="G57">
            <v>470.58499999999998</v>
          </cell>
          <cell r="I57">
            <v>470.58499999999998</v>
          </cell>
          <cell r="K57">
            <v>470.58499999999998</v>
          </cell>
          <cell r="M57">
            <v>470.58499999999998</v>
          </cell>
          <cell r="O57">
            <v>470.58499999999998</v>
          </cell>
          <cell r="Q57">
            <v>470.58499999999998</v>
          </cell>
          <cell r="S57">
            <v>470.58499999999998</v>
          </cell>
          <cell r="U57">
            <v>470.58499999999998</v>
          </cell>
          <cell r="W57">
            <v>470.58499999999998</v>
          </cell>
          <cell r="Y57">
            <v>470.58499999999998</v>
          </cell>
        </row>
        <row r="58">
          <cell r="C58">
            <v>0</v>
          </cell>
          <cell r="E58">
            <v>0</v>
          </cell>
          <cell r="G58">
            <v>0</v>
          </cell>
          <cell r="I58">
            <v>0</v>
          </cell>
          <cell r="K58">
            <v>0</v>
          </cell>
          <cell r="M58">
            <v>0</v>
          </cell>
          <cell r="O58">
            <v>0</v>
          </cell>
          <cell r="Q58">
            <v>0</v>
          </cell>
          <cell r="S58">
            <v>0</v>
          </cell>
          <cell r="U58">
            <v>0</v>
          </cell>
          <cell r="W58">
            <v>0</v>
          </cell>
          <cell r="Y58">
            <v>0</v>
          </cell>
        </row>
        <row r="59">
          <cell r="C59">
            <v>1100</v>
          </cell>
          <cell r="E59">
            <v>1100</v>
          </cell>
          <cell r="G59">
            <v>1100</v>
          </cell>
          <cell r="I59">
            <v>1100</v>
          </cell>
          <cell r="K59">
            <v>1500</v>
          </cell>
          <cell r="M59">
            <v>1500</v>
          </cell>
          <cell r="O59">
            <v>1500</v>
          </cell>
          <cell r="Q59">
            <v>1500</v>
          </cell>
          <cell r="S59">
            <v>1500</v>
          </cell>
          <cell r="U59">
            <v>1200</v>
          </cell>
          <cell r="W59">
            <v>1200</v>
          </cell>
          <cell r="Y59">
            <v>1200</v>
          </cell>
        </row>
        <row r="60">
          <cell r="C60">
            <v>0</v>
          </cell>
          <cell r="E60">
            <v>0</v>
          </cell>
          <cell r="G60">
            <v>0</v>
          </cell>
          <cell r="I60">
            <v>0</v>
          </cell>
          <cell r="K60">
            <v>0</v>
          </cell>
          <cell r="M60">
            <v>0</v>
          </cell>
          <cell r="O60">
            <v>0</v>
          </cell>
          <cell r="Q60">
            <v>0</v>
          </cell>
          <cell r="S60">
            <v>0</v>
          </cell>
          <cell r="U60">
            <v>0</v>
          </cell>
          <cell r="W60">
            <v>0</v>
          </cell>
          <cell r="Y60">
            <v>0</v>
          </cell>
        </row>
        <row r="61">
          <cell r="C61">
            <v>0</v>
          </cell>
          <cell r="E61">
            <v>0</v>
          </cell>
          <cell r="G61">
            <v>0</v>
          </cell>
          <cell r="I61">
            <v>0</v>
          </cell>
          <cell r="K61">
            <v>0</v>
          </cell>
          <cell r="M61">
            <v>0</v>
          </cell>
          <cell r="O61">
            <v>0</v>
          </cell>
          <cell r="Q61">
            <v>0</v>
          </cell>
          <cell r="S61">
            <v>0</v>
          </cell>
          <cell r="U61">
            <v>0</v>
          </cell>
          <cell r="W61">
            <v>0</v>
          </cell>
          <cell r="Y61">
            <v>0</v>
          </cell>
        </row>
        <row r="62">
          <cell r="C62">
            <v>80</v>
          </cell>
          <cell r="E62">
            <v>80</v>
          </cell>
          <cell r="G62">
            <v>80</v>
          </cell>
          <cell r="I62">
            <v>80</v>
          </cell>
          <cell r="K62">
            <v>80</v>
          </cell>
          <cell r="M62">
            <v>80</v>
          </cell>
          <cell r="O62">
            <v>80</v>
          </cell>
          <cell r="Q62">
            <v>80</v>
          </cell>
          <cell r="S62">
            <v>80</v>
          </cell>
          <cell r="U62">
            <v>80</v>
          </cell>
          <cell r="W62">
            <v>80</v>
          </cell>
          <cell r="Y62">
            <v>80</v>
          </cell>
        </row>
        <row r="63">
          <cell r="C63">
            <v>0</v>
          </cell>
          <cell r="E63">
            <v>0</v>
          </cell>
          <cell r="G63">
            <v>0</v>
          </cell>
          <cell r="I63">
            <v>0</v>
          </cell>
          <cell r="K63">
            <v>0</v>
          </cell>
          <cell r="M63">
            <v>0</v>
          </cell>
          <cell r="O63">
            <v>0</v>
          </cell>
          <cell r="Q63">
            <v>0</v>
          </cell>
          <cell r="S63">
            <v>0</v>
          </cell>
          <cell r="U63">
            <v>0</v>
          </cell>
          <cell r="W63">
            <v>0</v>
          </cell>
          <cell r="Y63">
            <v>0</v>
          </cell>
        </row>
        <row r="64">
          <cell r="C64">
            <v>0</v>
          </cell>
          <cell r="E64">
            <v>0</v>
          </cell>
          <cell r="G64">
            <v>0</v>
          </cell>
          <cell r="I64">
            <v>0</v>
          </cell>
          <cell r="K64">
            <v>0</v>
          </cell>
          <cell r="M64">
            <v>0</v>
          </cell>
          <cell r="O64">
            <v>0</v>
          </cell>
          <cell r="Q64">
            <v>0</v>
          </cell>
          <cell r="S64">
            <v>0</v>
          </cell>
          <cell r="U64">
            <v>0</v>
          </cell>
          <cell r="W64">
            <v>0</v>
          </cell>
          <cell r="Y64">
            <v>0</v>
          </cell>
        </row>
        <row r="65">
          <cell r="C65">
            <v>1475</v>
          </cell>
          <cell r="E65">
            <v>225</v>
          </cell>
          <cell r="G65">
            <v>225</v>
          </cell>
          <cell r="I65">
            <v>10376</v>
          </cell>
          <cell r="K65">
            <v>225</v>
          </cell>
          <cell r="M65">
            <v>225</v>
          </cell>
          <cell r="O65">
            <v>225</v>
          </cell>
          <cell r="Q65">
            <v>225</v>
          </cell>
          <cell r="S65">
            <v>225</v>
          </cell>
          <cell r="U65">
            <v>225</v>
          </cell>
          <cell r="W65">
            <v>225</v>
          </cell>
          <cell r="Y65">
            <v>225</v>
          </cell>
        </row>
        <row r="66">
          <cell r="C66">
            <v>88.84</v>
          </cell>
          <cell r="E66">
            <v>88.84</v>
          </cell>
          <cell r="G66">
            <v>88.84</v>
          </cell>
          <cell r="I66">
            <v>88.84</v>
          </cell>
          <cell r="K66">
            <v>88.84</v>
          </cell>
          <cell r="M66">
            <v>88.84</v>
          </cell>
          <cell r="O66">
            <v>88.84</v>
          </cell>
          <cell r="Q66">
            <v>88.84</v>
          </cell>
          <cell r="S66">
            <v>88.84</v>
          </cell>
          <cell r="U66">
            <v>88.84</v>
          </cell>
          <cell r="W66">
            <v>88.84</v>
          </cell>
          <cell r="Y66">
            <v>88.84</v>
          </cell>
        </row>
        <row r="67">
          <cell r="C67">
            <v>0</v>
          </cell>
          <cell r="E67">
            <v>0</v>
          </cell>
          <cell r="G67">
            <v>0</v>
          </cell>
          <cell r="I67">
            <v>0</v>
          </cell>
          <cell r="K67">
            <v>0</v>
          </cell>
          <cell r="M67">
            <v>0</v>
          </cell>
          <cell r="O67">
            <v>0</v>
          </cell>
          <cell r="Q67">
            <v>0</v>
          </cell>
          <cell r="S67">
            <v>0</v>
          </cell>
          <cell r="U67">
            <v>0</v>
          </cell>
          <cell r="W67">
            <v>0</v>
          </cell>
          <cell r="Y67">
            <v>0</v>
          </cell>
        </row>
        <row r="68">
          <cell r="C68">
            <v>446</v>
          </cell>
          <cell r="E68">
            <v>446</v>
          </cell>
          <cell r="G68">
            <v>446</v>
          </cell>
          <cell r="I68">
            <v>446</v>
          </cell>
          <cell r="K68">
            <v>446</v>
          </cell>
          <cell r="M68">
            <v>446</v>
          </cell>
          <cell r="O68">
            <v>446</v>
          </cell>
          <cell r="Q68">
            <v>446</v>
          </cell>
          <cell r="S68">
            <v>446</v>
          </cell>
          <cell r="U68">
            <v>446</v>
          </cell>
          <cell r="W68">
            <v>446</v>
          </cell>
          <cell r="Y68">
            <v>446</v>
          </cell>
        </row>
        <row r="69">
          <cell r="C69">
            <v>0</v>
          </cell>
          <cell r="E69">
            <v>0</v>
          </cell>
          <cell r="G69">
            <v>0</v>
          </cell>
          <cell r="I69">
            <v>0</v>
          </cell>
          <cell r="K69">
            <v>0</v>
          </cell>
          <cell r="M69">
            <v>0</v>
          </cell>
          <cell r="O69">
            <v>0</v>
          </cell>
          <cell r="Q69">
            <v>0</v>
          </cell>
          <cell r="S69">
            <v>0</v>
          </cell>
          <cell r="U69">
            <v>0</v>
          </cell>
          <cell r="W69">
            <v>0</v>
          </cell>
          <cell r="Y69">
            <v>0</v>
          </cell>
        </row>
        <row r="70">
          <cell r="C70">
            <v>142.13999999999999</v>
          </cell>
          <cell r="E70">
            <v>142.13999999999999</v>
          </cell>
          <cell r="G70">
            <v>142.13999999999999</v>
          </cell>
          <cell r="I70">
            <v>142.13999999999999</v>
          </cell>
          <cell r="K70">
            <v>142.13999999999999</v>
          </cell>
          <cell r="M70">
            <v>142.13999999999999</v>
          </cell>
          <cell r="O70">
            <v>142.13999999999999</v>
          </cell>
          <cell r="Q70">
            <v>142.13999999999999</v>
          </cell>
          <cell r="S70">
            <v>142.13999999999999</v>
          </cell>
          <cell r="U70">
            <v>142.13999999999999</v>
          </cell>
          <cell r="W70">
            <v>142.13999999999999</v>
          </cell>
          <cell r="Y70">
            <v>142.13999999999999</v>
          </cell>
        </row>
        <row r="71">
          <cell r="C71">
            <v>9.7725657427149955</v>
          </cell>
          <cell r="E71">
            <v>9.7725657427149955</v>
          </cell>
          <cell r="G71">
            <v>9.7725657427149955</v>
          </cell>
          <cell r="I71">
            <v>9.7725657427149955</v>
          </cell>
          <cell r="K71">
            <v>9.7725657427149955</v>
          </cell>
          <cell r="M71">
            <v>9.7725657427149955</v>
          </cell>
          <cell r="O71">
            <v>9.7725657427149955</v>
          </cell>
          <cell r="Q71">
            <v>9.7725657427149955</v>
          </cell>
          <cell r="S71">
            <v>9.7725657427149955</v>
          </cell>
          <cell r="U71">
            <v>9.7725657427149955</v>
          </cell>
          <cell r="W71">
            <v>9.7725657427149955</v>
          </cell>
          <cell r="Y71">
            <v>9.7725657427149955</v>
          </cell>
        </row>
        <row r="72">
          <cell r="C72">
            <v>20</v>
          </cell>
          <cell r="E72">
            <v>20</v>
          </cell>
          <cell r="G72">
            <v>20</v>
          </cell>
          <cell r="I72">
            <v>20</v>
          </cell>
          <cell r="K72">
            <v>20</v>
          </cell>
          <cell r="M72">
            <v>20</v>
          </cell>
          <cell r="O72">
            <v>20</v>
          </cell>
          <cell r="Q72">
            <v>20</v>
          </cell>
          <cell r="S72">
            <v>20</v>
          </cell>
          <cell r="U72">
            <v>20</v>
          </cell>
          <cell r="W72">
            <v>20</v>
          </cell>
          <cell r="Y72">
            <v>20</v>
          </cell>
        </row>
        <row r="73">
          <cell r="C73">
            <v>0</v>
          </cell>
          <cell r="E73">
            <v>0</v>
          </cell>
          <cell r="G73">
            <v>0</v>
          </cell>
          <cell r="I73">
            <v>0</v>
          </cell>
          <cell r="K73">
            <v>0</v>
          </cell>
          <cell r="M73">
            <v>0</v>
          </cell>
          <cell r="O73">
            <v>0</v>
          </cell>
          <cell r="Q73">
            <v>0</v>
          </cell>
          <cell r="S73">
            <v>0</v>
          </cell>
          <cell r="U73">
            <v>0</v>
          </cell>
          <cell r="W73">
            <v>0</v>
          </cell>
          <cell r="Y73">
            <v>0</v>
          </cell>
        </row>
        <row r="74">
          <cell r="C74">
            <v>0</v>
          </cell>
          <cell r="E74">
            <v>0</v>
          </cell>
          <cell r="G74">
            <v>0</v>
          </cell>
          <cell r="I74">
            <v>0</v>
          </cell>
          <cell r="K74">
            <v>0</v>
          </cell>
          <cell r="M74">
            <v>0</v>
          </cell>
          <cell r="O74">
            <v>0</v>
          </cell>
          <cell r="Q74">
            <v>0</v>
          </cell>
          <cell r="S74">
            <v>0</v>
          </cell>
          <cell r="U74">
            <v>0</v>
          </cell>
          <cell r="W74">
            <v>0</v>
          </cell>
          <cell r="Y74">
            <v>0</v>
          </cell>
        </row>
        <row r="75">
          <cell r="C75">
            <v>31.98294243070362</v>
          </cell>
          <cell r="E75">
            <v>31.98294243070362</v>
          </cell>
          <cell r="G75">
            <v>31.98294243070362</v>
          </cell>
          <cell r="I75">
            <v>31.98294243070362</v>
          </cell>
          <cell r="K75">
            <v>31.98294243070362</v>
          </cell>
          <cell r="M75">
            <v>31.98294243070362</v>
          </cell>
          <cell r="O75">
            <v>31.98294243070362</v>
          </cell>
          <cell r="Q75">
            <v>31.98294243070362</v>
          </cell>
          <cell r="S75">
            <v>31.98294243070362</v>
          </cell>
          <cell r="U75">
            <v>31.98294243070362</v>
          </cell>
          <cell r="W75">
            <v>31.98294243070362</v>
          </cell>
          <cell r="Y75">
            <v>31.98294243070362</v>
          </cell>
        </row>
        <row r="77">
          <cell r="C77">
            <v>15470</v>
          </cell>
          <cell r="E77">
            <v>15470</v>
          </cell>
          <cell r="G77">
            <v>15470</v>
          </cell>
          <cell r="I77">
            <v>15470</v>
          </cell>
          <cell r="K77">
            <v>15470</v>
          </cell>
          <cell r="M77">
            <v>15470</v>
          </cell>
          <cell r="O77">
            <v>15470</v>
          </cell>
          <cell r="Q77">
            <v>15470</v>
          </cell>
          <cell r="S77">
            <v>15470</v>
          </cell>
          <cell r="U77">
            <v>15470</v>
          </cell>
          <cell r="W77">
            <v>15470</v>
          </cell>
          <cell r="Y77">
            <v>15470</v>
          </cell>
        </row>
        <row r="78">
          <cell r="C78">
            <v>4420</v>
          </cell>
          <cell r="E78">
            <v>4420</v>
          </cell>
          <cell r="G78">
            <v>4420</v>
          </cell>
          <cell r="I78">
            <v>4420</v>
          </cell>
          <cell r="K78">
            <v>4420</v>
          </cell>
          <cell r="M78">
            <v>4420</v>
          </cell>
          <cell r="O78">
            <v>4420</v>
          </cell>
          <cell r="Q78">
            <v>4420</v>
          </cell>
          <cell r="S78">
            <v>4420</v>
          </cell>
          <cell r="U78">
            <v>4420</v>
          </cell>
          <cell r="W78">
            <v>4420</v>
          </cell>
          <cell r="Y78">
            <v>4420</v>
          </cell>
        </row>
        <row r="79">
          <cell r="C79">
            <v>2210</v>
          </cell>
          <cell r="E79">
            <v>2210</v>
          </cell>
          <cell r="G79">
            <v>2210</v>
          </cell>
          <cell r="I79">
            <v>2210</v>
          </cell>
          <cell r="K79">
            <v>2210</v>
          </cell>
          <cell r="M79">
            <v>2210</v>
          </cell>
          <cell r="O79">
            <v>2210</v>
          </cell>
          <cell r="Q79">
            <v>2210</v>
          </cell>
          <cell r="S79">
            <v>2210</v>
          </cell>
          <cell r="U79">
            <v>2210</v>
          </cell>
          <cell r="W79">
            <v>2210</v>
          </cell>
          <cell r="Y79">
            <v>2210</v>
          </cell>
        </row>
        <row r="80">
          <cell r="C80">
            <v>0</v>
          </cell>
          <cell r="E80">
            <v>0</v>
          </cell>
          <cell r="G80">
            <v>0</v>
          </cell>
          <cell r="I80">
            <v>0</v>
          </cell>
          <cell r="K80">
            <v>0</v>
          </cell>
          <cell r="M80">
            <v>0</v>
          </cell>
          <cell r="O80">
            <v>0</v>
          </cell>
          <cell r="Q80">
            <v>0</v>
          </cell>
          <cell r="S80">
            <v>0</v>
          </cell>
          <cell r="U80">
            <v>0</v>
          </cell>
          <cell r="W80">
            <v>0</v>
          </cell>
          <cell r="Y80">
            <v>0</v>
          </cell>
        </row>
        <row r="81">
          <cell r="C81">
            <v>0</v>
          </cell>
          <cell r="E81">
            <v>0</v>
          </cell>
          <cell r="G81">
            <v>0</v>
          </cell>
          <cell r="I81">
            <v>0</v>
          </cell>
          <cell r="K81">
            <v>0</v>
          </cell>
          <cell r="M81">
            <v>0</v>
          </cell>
          <cell r="O81">
            <v>0</v>
          </cell>
          <cell r="Q81">
            <v>0</v>
          </cell>
          <cell r="S81">
            <v>0</v>
          </cell>
          <cell r="U81">
            <v>0</v>
          </cell>
          <cell r="W81">
            <v>0</v>
          </cell>
          <cell r="Y81">
            <v>0</v>
          </cell>
        </row>
        <row r="82">
          <cell r="C82">
            <v>100.15199999999999</v>
          </cell>
          <cell r="E82">
            <v>100.15199999999999</v>
          </cell>
          <cell r="G82">
            <v>100.15199999999999</v>
          </cell>
          <cell r="I82">
            <v>100.15199999999999</v>
          </cell>
          <cell r="K82">
            <v>100.15199999999999</v>
          </cell>
          <cell r="M82">
            <v>100.15199999999999</v>
          </cell>
          <cell r="O82">
            <v>100.15199999999999</v>
          </cell>
          <cell r="Q82">
            <v>100.15199999999999</v>
          </cell>
          <cell r="S82">
            <v>100.15199999999999</v>
          </cell>
          <cell r="U82">
            <v>100.15199999999999</v>
          </cell>
          <cell r="W82">
            <v>100.15199999999999</v>
          </cell>
          <cell r="Y82">
            <v>100.15199999999999</v>
          </cell>
        </row>
        <row r="83">
          <cell r="C83">
            <v>550</v>
          </cell>
          <cell r="E83">
            <v>550</v>
          </cell>
          <cell r="G83">
            <v>550</v>
          </cell>
          <cell r="I83">
            <v>550</v>
          </cell>
          <cell r="K83">
            <v>550</v>
          </cell>
          <cell r="M83">
            <v>550</v>
          </cell>
          <cell r="O83">
            <v>550</v>
          </cell>
          <cell r="Q83">
            <v>550</v>
          </cell>
          <cell r="S83">
            <v>550</v>
          </cell>
          <cell r="U83">
            <v>550</v>
          </cell>
          <cell r="W83">
            <v>550</v>
          </cell>
          <cell r="Y83">
            <v>550</v>
          </cell>
        </row>
        <row r="84">
          <cell r="C84">
            <v>0</v>
          </cell>
          <cell r="E84">
            <v>0</v>
          </cell>
          <cell r="G84">
            <v>0</v>
          </cell>
          <cell r="I84">
            <v>0</v>
          </cell>
          <cell r="K84">
            <v>0</v>
          </cell>
          <cell r="M84">
            <v>0</v>
          </cell>
          <cell r="O84">
            <v>0</v>
          </cell>
          <cell r="Q84">
            <v>0</v>
          </cell>
          <cell r="S84">
            <v>0</v>
          </cell>
          <cell r="U84">
            <v>0</v>
          </cell>
          <cell r="W84">
            <v>0</v>
          </cell>
          <cell r="Y84">
            <v>0</v>
          </cell>
        </row>
        <row r="85">
          <cell r="C85">
            <v>1454.8245614035088</v>
          </cell>
          <cell r="E85">
            <v>1454.8245614035088</v>
          </cell>
          <cell r="G85">
            <v>1454.8245614035088</v>
          </cell>
          <cell r="I85">
            <v>1454.8245614035088</v>
          </cell>
          <cell r="K85">
            <v>1454.8245614035088</v>
          </cell>
          <cell r="M85">
            <v>1454.8245614035088</v>
          </cell>
          <cell r="O85">
            <v>1454.8245614035088</v>
          </cell>
          <cell r="Q85">
            <v>1454.8245614035088</v>
          </cell>
          <cell r="S85">
            <v>1454.8245614035088</v>
          </cell>
          <cell r="U85">
            <v>1454.8245614035088</v>
          </cell>
          <cell r="W85">
            <v>1454.8245614035088</v>
          </cell>
          <cell r="Y85">
            <v>1454.8245614035088</v>
          </cell>
        </row>
        <row r="86">
          <cell r="C86">
            <v>595.04871437989891</v>
          </cell>
          <cell r="E86">
            <v>595.04871437989891</v>
          </cell>
          <cell r="G86">
            <v>595.04871437989891</v>
          </cell>
          <cell r="I86">
            <v>595.04871437989891</v>
          </cell>
          <cell r="K86">
            <v>595.04871437989891</v>
          </cell>
          <cell r="M86">
            <v>595.04871437989891</v>
          </cell>
          <cell r="O86">
            <v>595.04871437989891</v>
          </cell>
          <cell r="Q86">
            <v>595.04871437989891</v>
          </cell>
          <cell r="S86">
            <v>595.04871437989891</v>
          </cell>
          <cell r="U86">
            <v>595.04871437989891</v>
          </cell>
          <cell r="W86">
            <v>595.04871437989891</v>
          </cell>
          <cell r="Y86">
            <v>595.04871437989891</v>
          </cell>
        </row>
        <row r="87">
          <cell r="C87">
            <v>750</v>
          </cell>
          <cell r="E87">
            <v>750</v>
          </cell>
          <cell r="G87">
            <v>750</v>
          </cell>
          <cell r="I87">
            <v>750</v>
          </cell>
          <cell r="K87">
            <v>750</v>
          </cell>
          <cell r="M87">
            <v>750</v>
          </cell>
          <cell r="O87">
            <v>750</v>
          </cell>
          <cell r="Q87">
            <v>750</v>
          </cell>
          <cell r="S87">
            <v>750</v>
          </cell>
          <cell r="U87">
            <v>750</v>
          </cell>
          <cell r="W87">
            <v>750</v>
          </cell>
          <cell r="Y87">
            <v>750</v>
          </cell>
        </row>
        <row r="88">
          <cell r="C88">
            <v>50</v>
          </cell>
          <cell r="E88">
            <v>50</v>
          </cell>
          <cell r="G88">
            <v>50</v>
          </cell>
          <cell r="I88">
            <v>50</v>
          </cell>
          <cell r="K88">
            <v>50</v>
          </cell>
          <cell r="M88">
            <v>50</v>
          </cell>
          <cell r="O88">
            <v>50</v>
          </cell>
          <cell r="Q88">
            <v>50</v>
          </cell>
          <cell r="S88">
            <v>50</v>
          </cell>
          <cell r="U88">
            <v>50</v>
          </cell>
          <cell r="W88">
            <v>50</v>
          </cell>
          <cell r="Y88">
            <v>50</v>
          </cell>
        </row>
        <row r="89">
          <cell r="C89">
            <v>0</v>
          </cell>
          <cell r="E89">
            <v>0</v>
          </cell>
          <cell r="G89">
            <v>0</v>
          </cell>
          <cell r="I89">
            <v>0</v>
          </cell>
          <cell r="K89">
            <v>0</v>
          </cell>
          <cell r="M89">
            <v>0</v>
          </cell>
          <cell r="O89">
            <v>0</v>
          </cell>
          <cell r="Q89">
            <v>0</v>
          </cell>
          <cell r="S89">
            <v>0</v>
          </cell>
          <cell r="U89">
            <v>0</v>
          </cell>
          <cell r="W89">
            <v>0</v>
          </cell>
          <cell r="Y89">
            <v>0</v>
          </cell>
        </row>
        <row r="90">
          <cell r="C90">
            <v>1547</v>
          </cell>
          <cell r="E90">
            <v>1547</v>
          </cell>
          <cell r="G90">
            <v>1547</v>
          </cell>
          <cell r="I90">
            <v>1547</v>
          </cell>
          <cell r="K90">
            <v>1547</v>
          </cell>
          <cell r="M90">
            <v>1547</v>
          </cell>
          <cell r="O90">
            <v>1547</v>
          </cell>
          <cell r="Q90">
            <v>1547</v>
          </cell>
          <cell r="S90">
            <v>1547</v>
          </cell>
          <cell r="U90">
            <v>1547</v>
          </cell>
          <cell r="W90">
            <v>1547</v>
          </cell>
          <cell r="Y90">
            <v>1547</v>
          </cell>
        </row>
        <row r="91">
          <cell r="C91">
            <v>941.2962962962963</v>
          </cell>
          <cell r="E91">
            <v>941.2962962962963</v>
          </cell>
          <cell r="G91">
            <v>941.2962962962963</v>
          </cell>
          <cell r="I91">
            <v>941.2962962962963</v>
          </cell>
          <cell r="K91">
            <v>941.2962962962963</v>
          </cell>
          <cell r="M91">
            <v>941.2962962962963</v>
          </cell>
          <cell r="O91">
            <v>941.2962962962963</v>
          </cell>
          <cell r="Q91">
            <v>941.2962962962963</v>
          </cell>
          <cell r="S91">
            <v>941.2962962962963</v>
          </cell>
          <cell r="U91">
            <v>941.2962962962963</v>
          </cell>
          <cell r="W91">
            <v>941.2962962962963</v>
          </cell>
          <cell r="Y91">
            <v>941.2962962962963</v>
          </cell>
        </row>
        <row r="92">
          <cell r="C92">
            <v>0</v>
          </cell>
          <cell r="E92">
            <v>0</v>
          </cell>
          <cell r="G92">
            <v>0</v>
          </cell>
          <cell r="I92">
            <v>0</v>
          </cell>
          <cell r="K92">
            <v>0</v>
          </cell>
          <cell r="M92">
            <v>0</v>
          </cell>
          <cell r="O92">
            <v>0</v>
          </cell>
          <cell r="Q92">
            <v>0</v>
          </cell>
          <cell r="S92">
            <v>0</v>
          </cell>
          <cell r="U92">
            <v>0</v>
          </cell>
          <cell r="W92">
            <v>0</v>
          </cell>
          <cell r="Y92">
            <v>0</v>
          </cell>
        </row>
        <row r="94">
          <cell r="C94">
            <v>0</v>
          </cell>
          <cell r="E94">
            <v>0</v>
          </cell>
          <cell r="G94">
            <v>0</v>
          </cell>
          <cell r="I94">
            <v>0</v>
          </cell>
          <cell r="K94">
            <v>0</v>
          </cell>
          <cell r="M94">
            <v>0</v>
          </cell>
          <cell r="O94">
            <v>0</v>
          </cell>
          <cell r="Q94">
            <v>0</v>
          </cell>
          <cell r="S94">
            <v>0</v>
          </cell>
          <cell r="U94">
            <v>0</v>
          </cell>
          <cell r="W94">
            <v>0</v>
          </cell>
          <cell r="Y94">
            <v>0</v>
          </cell>
        </row>
        <row r="95">
          <cell r="C95">
            <v>0</v>
          </cell>
          <cell r="E95">
            <v>0</v>
          </cell>
          <cell r="G95">
            <v>0</v>
          </cell>
          <cell r="I95">
            <v>0</v>
          </cell>
          <cell r="K95">
            <v>0</v>
          </cell>
          <cell r="M95">
            <v>0</v>
          </cell>
          <cell r="O95">
            <v>0</v>
          </cell>
          <cell r="Q95">
            <v>0</v>
          </cell>
          <cell r="S95">
            <v>0</v>
          </cell>
          <cell r="U95">
            <v>0</v>
          </cell>
          <cell r="W95">
            <v>0</v>
          </cell>
          <cell r="Y95">
            <v>0</v>
          </cell>
        </row>
        <row r="96">
          <cell r="C96">
            <v>4250</v>
          </cell>
          <cell r="E96">
            <v>0</v>
          </cell>
          <cell r="G96">
            <v>0</v>
          </cell>
          <cell r="I96">
            <v>0</v>
          </cell>
          <cell r="K96">
            <v>0</v>
          </cell>
          <cell r="M96">
            <v>0</v>
          </cell>
          <cell r="O96">
            <v>0</v>
          </cell>
          <cell r="Q96">
            <v>0</v>
          </cell>
          <cell r="S96">
            <v>0</v>
          </cell>
          <cell r="U96">
            <v>0</v>
          </cell>
          <cell r="W96">
            <v>0</v>
          </cell>
          <cell r="Y96">
            <v>0</v>
          </cell>
        </row>
        <row r="97">
          <cell r="C97">
            <v>0</v>
          </cell>
          <cell r="E97">
            <v>0</v>
          </cell>
          <cell r="G97">
            <v>0</v>
          </cell>
          <cell r="I97">
            <v>0</v>
          </cell>
          <cell r="K97">
            <v>0</v>
          </cell>
          <cell r="M97">
            <v>0</v>
          </cell>
          <cell r="O97">
            <v>0</v>
          </cell>
          <cell r="Q97">
            <v>0</v>
          </cell>
          <cell r="S97">
            <v>0</v>
          </cell>
          <cell r="U97">
            <v>0</v>
          </cell>
          <cell r="W97">
            <v>0</v>
          </cell>
          <cell r="Y97">
            <v>0</v>
          </cell>
        </row>
        <row r="98">
          <cell r="C98">
            <v>0</v>
          </cell>
          <cell r="E98">
            <v>0</v>
          </cell>
          <cell r="G98">
            <v>0</v>
          </cell>
          <cell r="I98">
            <v>0</v>
          </cell>
          <cell r="K98">
            <v>0</v>
          </cell>
          <cell r="M98">
            <v>0</v>
          </cell>
          <cell r="O98">
            <v>0</v>
          </cell>
          <cell r="Q98">
            <v>0</v>
          </cell>
          <cell r="S98">
            <v>0</v>
          </cell>
          <cell r="U98">
            <v>0</v>
          </cell>
          <cell r="W98">
            <v>0</v>
          </cell>
          <cell r="Y98">
            <v>0</v>
          </cell>
        </row>
        <row r="99">
          <cell r="C99">
            <v>0</v>
          </cell>
          <cell r="E99">
            <v>0</v>
          </cell>
          <cell r="G99">
            <v>0</v>
          </cell>
          <cell r="I99">
            <v>0</v>
          </cell>
          <cell r="K99">
            <v>0</v>
          </cell>
          <cell r="M99">
            <v>0</v>
          </cell>
          <cell r="O99">
            <v>0</v>
          </cell>
          <cell r="Q99">
            <v>0</v>
          </cell>
          <cell r="S99">
            <v>0</v>
          </cell>
          <cell r="U99">
            <v>0</v>
          </cell>
          <cell r="W99">
            <v>0</v>
          </cell>
          <cell r="Y99">
            <v>0</v>
          </cell>
        </row>
        <row r="100">
          <cell r="C100">
            <v>0</v>
          </cell>
          <cell r="E100">
            <v>132.97872340425531</v>
          </cell>
          <cell r="G100">
            <v>132.97872340425531</v>
          </cell>
          <cell r="I100">
            <v>504.36170212765956</v>
          </cell>
          <cell r="K100">
            <v>132.97872340425531</v>
          </cell>
          <cell r="M100">
            <v>0</v>
          </cell>
          <cell r="O100">
            <v>132.97872340425531</v>
          </cell>
          <cell r="Q100">
            <v>132.97872340425531</v>
          </cell>
          <cell r="S100">
            <v>132.97872340425531</v>
          </cell>
          <cell r="U100">
            <v>132.97872340425531</v>
          </cell>
          <cell r="W100">
            <v>132.97872340425531</v>
          </cell>
          <cell r="Y100">
            <v>132.97872340425531</v>
          </cell>
        </row>
        <row r="101">
          <cell r="C101">
            <v>0</v>
          </cell>
          <cell r="E101">
            <v>0</v>
          </cell>
          <cell r="G101">
            <v>0</v>
          </cell>
          <cell r="I101">
            <v>0</v>
          </cell>
          <cell r="K101">
            <v>0</v>
          </cell>
          <cell r="M101">
            <v>0</v>
          </cell>
          <cell r="O101">
            <v>0</v>
          </cell>
          <cell r="Q101">
            <v>0</v>
          </cell>
          <cell r="S101">
            <v>0</v>
          </cell>
          <cell r="U101">
            <v>0</v>
          </cell>
          <cell r="W101">
            <v>0</v>
          </cell>
          <cell r="Y101">
            <v>0</v>
          </cell>
        </row>
        <row r="102">
          <cell r="C102">
            <v>1405.5361941901597</v>
          </cell>
          <cell r="E102">
            <v>1475.8130038996676</v>
          </cell>
          <cell r="G102">
            <v>774.80182704732556</v>
          </cell>
          <cell r="I102">
            <v>813.54191839969189</v>
          </cell>
          <cell r="K102">
            <v>1708.438028639353</v>
          </cell>
          <cell r="M102">
            <v>896.92996503566042</v>
          </cell>
          <cell r="O102">
            <v>941.77646328744345</v>
          </cell>
          <cell r="Q102">
            <v>988.86528645181568</v>
          </cell>
          <cell r="S102">
            <v>2076.617101548813</v>
          </cell>
          <cell r="U102">
            <v>2180.4479566262535</v>
          </cell>
          <cell r="W102">
            <v>1144.7351772287834</v>
          </cell>
          <cell r="Y102">
            <v>1201.9719360902222</v>
          </cell>
        </row>
        <row r="103">
          <cell r="C103">
            <v>21.276595744680851</v>
          </cell>
          <cell r="E103">
            <v>21.276595744680851</v>
          </cell>
          <cell r="G103">
            <v>21.276595744680851</v>
          </cell>
          <cell r="I103">
            <v>21.276595744680851</v>
          </cell>
          <cell r="K103">
            <v>21.276595744680851</v>
          </cell>
          <cell r="M103">
            <v>0</v>
          </cell>
          <cell r="O103">
            <v>21.276595744680851</v>
          </cell>
          <cell r="Q103">
            <v>21.276595744680851</v>
          </cell>
          <cell r="S103">
            <v>21.276595744680851</v>
          </cell>
          <cell r="U103">
            <v>21.276595744680851</v>
          </cell>
          <cell r="W103">
            <v>21.276595744680851</v>
          </cell>
          <cell r="Y103">
            <v>21.276595744680851</v>
          </cell>
        </row>
        <row r="104">
          <cell r="C104">
            <v>2127.6595744680849</v>
          </cell>
          <cell r="E104">
            <v>0</v>
          </cell>
          <cell r="G104">
            <v>0</v>
          </cell>
          <cell r="I104">
            <v>0</v>
          </cell>
          <cell r="K104">
            <v>0</v>
          </cell>
          <cell r="M104">
            <v>0</v>
          </cell>
          <cell r="O104">
            <v>0</v>
          </cell>
          <cell r="Q104">
            <v>0</v>
          </cell>
          <cell r="S104">
            <v>0</v>
          </cell>
          <cell r="U104">
            <v>0</v>
          </cell>
          <cell r="W104">
            <v>0</v>
          </cell>
          <cell r="Y104">
            <v>0</v>
          </cell>
        </row>
        <row r="105">
          <cell r="C105">
            <v>987.00000000000011</v>
          </cell>
          <cell r="E105">
            <v>987.00000000000011</v>
          </cell>
          <cell r="G105">
            <v>987.00000000000011</v>
          </cell>
          <cell r="I105">
            <v>0</v>
          </cell>
          <cell r="K105">
            <v>987.00000000000011</v>
          </cell>
          <cell r="M105">
            <v>0</v>
          </cell>
          <cell r="O105">
            <v>987.00000000000011</v>
          </cell>
          <cell r="Q105">
            <v>0</v>
          </cell>
          <cell r="S105">
            <v>987.00000000000011</v>
          </cell>
          <cell r="U105">
            <v>0</v>
          </cell>
          <cell r="W105">
            <v>987.00000000000011</v>
          </cell>
          <cell r="Y105">
            <v>987.00000000000011</v>
          </cell>
        </row>
        <row r="106">
          <cell r="C106">
            <v>0</v>
          </cell>
          <cell r="E106">
            <v>0</v>
          </cell>
          <cell r="G106">
            <v>483.55899419729212</v>
          </cell>
          <cell r="I106">
            <v>0</v>
          </cell>
          <cell r="K106">
            <v>483.55899419729212</v>
          </cell>
          <cell r="M106">
            <v>0</v>
          </cell>
          <cell r="O106">
            <v>0</v>
          </cell>
          <cell r="Q106">
            <v>483.55899419729212</v>
          </cell>
          <cell r="S106">
            <v>0</v>
          </cell>
          <cell r="U106">
            <v>0</v>
          </cell>
          <cell r="W106">
            <v>0</v>
          </cell>
          <cell r="Y106">
            <v>483.55899419729212</v>
          </cell>
        </row>
        <row r="107">
          <cell r="C107">
            <v>0</v>
          </cell>
          <cell r="E107">
            <v>0</v>
          </cell>
          <cell r="G107">
            <v>0</v>
          </cell>
          <cell r="I107">
            <v>0</v>
          </cell>
          <cell r="K107">
            <v>0</v>
          </cell>
          <cell r="M107">
            <v>0</v>
          </cell>
          <cell r="O107">
            <v>0</v>
          </cell>
          <cell r="Q107">
            <v>0</v>
          </cell>
          <cell r="S107">
            <v>0</v>
          </cell>
          <cell r="U107">
            <v>0</v>
          </cell>
          <cell r="W107">
            <v>0</v>
          </cell>
          <cell r="Y107">
            <v>0</v>
          </cell>
        </row>
        <row r="108">
          <cell r="C108">
            <v>0</v>
          </cell>
          <cell r="E108">
            <v>668</v>
          </cell>
          <cell r="G108">
            <v>939</v>
          </cell>
          <cell r="I108">
            <v>668</v>
          </cell>
          <cell r="K108">
            <v>324.84042553191489</v>
          </cell>
          <cell r="M108">
            <v>0</v>
          </cell>
          <cell r="O108">
            <v>246.25</v>
          </cell>
          <cell r="Q108">
            <v>324.84042553191489</v>
          </cell>
          <cell r="S108">
            <v>0</v>
          </cell>
          <cell r="U108">
            <v>246.25</v>
          </cell>
          <cell r="W108">
            <v>0</v>
          </cell>
          <cell r="Y108">
            <v>324.84042553191489</v>
          </cell>
        </row>
        <row r="109">
          <cell r="C109">
            <v>0</v>
          </cell>
          <cell r="E109">
            <v>2242.4468085106382</v>
          </cell>
          <cell r="G109">
            <v>0</v>
          </cell>
          <cell r="I109">
            <v>0</v>
          </cell>
          <cell r="K109">
            <v>2357.7127659574467</v>
          </cell>
          <cell r="M109">
            <v>1000.7180851063829</v>
          </cell>
          <cell r="O109">
            <v>0</v>
          </cell>
          <cell r="Q109">
            <v>2378.6702127659573</v>
          </cell>
          <cell r="S109">
            <v>1000.7180851063829</v>
          </cell>
          <cell r="U109">
            <v>1173.6170212765958</v>
          </cell>
          <cell r="W109">
            <v>0</v>
          </cell>
          <cell r="Y109">
            <v>0</v>
          </cell>
        </row>
        <row r="110">
          <cell r="C110">
            <v>0</v>
          </cell>
          <cell r="E110">
            <v>639.20212765957444</v>
          </cell>
          <cell r="G110">
            <v>0</v>
          </cell>
          <cell r="I110">
            <v>2650.724069148936</v>
          </cell>
          <cell r="K110">
            <v>734.16555851063822</v>
          </cell>
          <cell r="M110">
            <v>0</v>
          </cell>
          <cell r="O110">
            <v>0</v>
          </cell>
          <cell r="Q110">
            <v>2258.3482712765954</v>
          </cell>
          <cell r="S110">
            <v>0</v>
          </cell>
          <cell r="U110">
            <v>639.20212765957444</v>
          </cell>
          <cell r="W110">
            <v>0</v>
          </cell>
          <cell r="Y110">
            <v>0</v>
          </cell>
        </row>
        <row r="111">
          <cell r="C111">
            <v>0</v>
          </cell>
          <cell r="E111">
            <v>0</v>
          </cell>
          <cell r="G111">
            <v>0</v>
          </cell>
          <cell r="I111">
            <v>0</v>
          </cell>
          <cell r="K111">
            <v>0</v>
          </cell>
          <cell r="M111">
            <v>0</v>
          </cell>
          <cell r="O111">
            <v>0</v>
          </cell>
          <cell r="Q111">
            <v>0</v>
          </cell>
          <cell r="S111">
            <v>0</v>
          </cell>
          <cell r="U111">
            <v>0</v>
          </cell>
          <cell r="W111">
            <v>0</v>
          </cell>
          <cell r="Y111">
            <v>0</v>
          </cell>
        </row>
        <row r="112">
          <cell r="C112">
            <v>0</v>
          </cell>
          <cell r="E112">
            <v>6600</v>
          </cell>
          <cell r="G112">
            <v>6600</v>
          </cell>
          <cell r="I112">
            <v>6600</v>
          </cell>
          <cell r="K112">
            <v>6600</v>
          </cell>
          <cell r="M112">
            <v>0</v>
          </cell>
          <cell r="O112">
            <v>6600</v>
          </cell>
          <cell r="Q112">
            <v>6600</v>
          </cell>
          <cell r="S112">
            <v>6600</v>
          </cell>
          <cell r="U112">
            <v>6600</v>
          </cell>
          <cell r="W112">
            <v>6600</v>
          </cell>
          <cell r="Y112">
            <v>6600</v>
          </cell>
        </row>
        <row r="113">
          <cell r="C113">
            <v>0</v>
          </cell>
          <cell r="E113">
            <v>0</v>
          </cell>
          <cell r="G113">
            <v>0</v>
          </cell>
          <cell r="I113">
            <v>0</v>
          </cell>
          <cell r="K113">
            <v>0</v>
          </cell>
          <cell r="M113">
            <v>0</v>
          </cell>
          <cell r="O113">
            <v>0</v>
          </cell>
          <cell r="Q113">
            <v>0</v>
          </cell>
          <cell r="S113">
            <v>0</v>
          </cell>
          <cell r="U113">
            <v>0</v>
          </cell>
          <cell r="W113">
            <v>0</v>
          </cell>
          <cell r="Y113">
            <v>0</v>
          </cell>
        </row>
        <row r="114">
          <cell r="C114">
            <v>186.17021276595744</v>
          </cell>
          <cell r="E114">
            <v>186.17021276595744</v>
          </cell>
          <cell r="G114">
            <v>186.17021276595744</v>
          </cell>
          <cell r="I114">
            <v>186.17021276595744</v>
          </cell>
          <cell r="K114">
            <v>186.17021276595744</v>
          </cell>
          <cell r="M114">
            <v>0</v>
          </cell>
          <cell r="O114">
            <v>186.17021276595744</v>
          </cell>
          <cell r="Q114">
            <v>186.17021276595744</v>
          </cell>
          <cell r="S114">
            <v>186.17021276595744</v>
          </cell>
          <cell r="U114">
            <v>186.17021276595744</v>
          </cell>
          <cell r="W114">
            <v>186.17021276595744</v>
          </cell>
          <cell r="Y114">
            <v>0</v>
          </cell>
        </row>
        <row r="116">
          <cell r="C116">
            <v>0</v>
          </cell>
          <cell r="E116">
            <v>0</v>
          </cell>
          <cell r="G116">
            <v>0</v>
          </cell>
          <cell r="I116">
            <v>0</v>
          </cell>
          <cell r="K116">
            <v>0</v>
          </cell>
          <cell r="M116">
            <v>0</v>
          </cell>
          <cell r="O116">
            <v>0</v>
          </cell>
          <cell r="Q116">
            <v>0</v>
          </cell>
          <cell r="S116">
            <v>0</v>
          </cell>
          <cell r="U116">
            <v>0</v>
          </cell>
          <cell r="W116">
            <v>0</v>
          </cell>
          <cell r="Y116">
            <v>0</v>
          </cell>
        </row>
        <row r="117">
          <cell r="C117">
            <v>100</v>
          </cell>
          <cell r="E117">
            <v>100</v>
          </cell>
          <cell r="G117">
            <v>100</v>
          </cell>
          <cell r="I117">
            <v>100</v>
          </cell>
          <cell r="K117">
            <v>100</v>
          </cell>
          <cell r="M117">
            <v>100</v>
          </cell>
          <cell r="O117">
            <v>100</v>
          </cell>
          <cell r="Q117">
            <v>100</v>
          </cell>
          <cell r="S117">
            <v>100</v>
          </cell>
          <cell r="U117">
            <v>100</v>
          </cell>
          <cell r="W117">
            <v>100</v>
          </cell>
          <cell r="Y117">
            <v>100</v>
          </cell>
        </row>
        <row r="118">
          <cell r="C118">
            <v>0</v>
          </cell>
          <cell r="E118">
            <v>0</v>
          </cell>
          <cell r="G118">
            <v>0</v>
          </cell>
          <cell r="I118">
            <v>0</v>
          </cell>
          <cell r="K118">
            <v>0</v>
          </cell>
          <cell r="M118">
            <v>0</v>
          </cell>
          <cell r="O118">
            <v>0</v>
          </cell>
          <cell r="Q118">
            <v>0</v>
          </cell>
          <cell r="S118">
            <v>0</v>
          </cell>
          <cell r="U118">
            <v>0</v>
          </cell>
          <cell r="W118">
            <v>0</v>
          </cell>
          <cell r="Y118">
            <v>0</v>
          </cell>
        </row>
        <row r="119">
          <cell r="C119">
            <v>0</v>
          </cell>
          <cell r="E119">
            <v>0</v>
          </cell>
          <cell r="G119">
            <v>0</v>
          </cell>
          <cell r="I119">
            <v>0</v>
          </cell>
          <cell r="K119">
            <v>0</v>
          </cell>
          <cell r="M119">
            <v>0</v>
          </cell>
          <cell r="O119">
            <v>0</v>
          </cell>
          <cell r="Q119">
            <v>0</v>
          </cell>
          <cell r="S119">
            <v>0</v>
          </cell>
          <cell r="U119">
            <v>0</v>
          </cell>
          <cell r="W119">
            <v>0</v>
          </cell>
          <cell r="Y119">
            <v>0</v>
          </cell>
        </row>
        <row r="120">
          <cell r="C120">
            <v>150</v>
          </cell>
          <cell r="E120">
            <v>150</v>
          </cell>
          <cell r="G120">
            <v>150</v>
          </cell>
          <cell r="I120">
            <v>150</v>
          </cell>
          <cell r="K120">
            <v>150</v>
          </cell>
          <cell r="M120">
            <v>150</v>
          </cell>
          <cell r="O120">
            <v>150</v>
          </cell>
          <cell r="Q120">
            <v>150</v>
          </cell>
          <cell r="S120">
            <v>150</v>
          </cell>
          <cell r="U120">
            <v>150</v>
          </cell>
          <cell r="W120">
            <v>150</v>
          </cell>
          <cell r="Y120">
            <v>150</v>
          </cell>
        </row>
        <row r="121">
          <cell r="C121">
            <v>0</v>
          </cell>
          <cell r="E121">
            <v>0</v>
          </cell>
          <cell r="G121">
            <v>0</v>
          </cell>
          <cell r="I121">
            <v>0</v>
          </cell>
          <cell r="K121">
            <v>0</v>
          </cell>
          <cell r="M121">
            <v>0</v>
          </cell>
          <cell r="O121">
            <v>0</v>
          </cell>
          <cell r="Q121">
            <v>0</v>
          </cell>
          <cell r="S121">
            <v>0</v>
          </cell>
          <cell r="U121">
            <v>0</v>
          </cell>
          <cell r="W121">
            <v>0</v>
          </cell>
          <cell r="Y121">
            <v>0</v>
          </cell>
        </row>
        <row r="122">
          <cell r="C122">
            <v>0</v>
          </cell>
          <cell r="E122">
            <v>0</v>
          </cell>
          <cell r="G122">
            <v>0</v>
          </cell>
          <cell r="I122">
            <v>0</v>
          </cell>
          <cell r="K122">
            <v>0</v>
          </cell>
          <cell r="M122">
            <v>0</v>
          </cell>
          <cell r="O122">
            <v>0</v>
          </cell>
          <cell r="Q122">
            <v>0</v>
          </cell>
          <cell r="S122">
            <v>0</v>
          </cell>
          <cell r="U122">
            <v>0</v>
          </cell>
          <cell r="W122">
            <v>0</v>
          </cell>
          <cell r="Y122">
            <v>0</v>
          </cell>
        </row>
        <row r="123">
          <cell r="C123">
            <v>0</v>
          </cell>
          <cell r="E123">
            <v>0</v>
          </cell>
          <cell r="G123">
            <v>0</v>
          </cell>
          <cell r="I123">
            <v>0</v>
          </cell>
          <cell r="K123">
            <v>0</v>
          </cell>
          <cell r="M123">
            <v>0</v>
          </cell>
          <cell r="O123">
            <v>0</v>
          </cell>
          <cell r="Q123">
            <v>0</v>
          </cell>
          <cell r="S123">
            <v>0</v>
          </cell>
          <cell r="U123">
            <v>0</v>
          </cell>
          <cell r="W123">
            <v>0</v>
          </cell>
          <cell r="Y123">
            <v>0</v>
          </cell>
        </row>
        <row r="124">
          <cell r="C124">
            <v>0</v>
          </cell>
          <cell r="E124">
            <v>0</v>
          </cell>
          <cell r="G124">
            <v>0</v>
          </cell>
          <cell r="I124">
            <v>0</v>
          </cell>
          <cell r="K124">
            <v>0</v>
          </cell>
          <cell r="M124">
            <v>0</v>
          </cell>
          <cell r="O124">
            <v>0</v>
          </cell>
          <cell r="Q124">
            <v>0</v>
          </cell>
          <cell r="S124">
            <v>0</v>
          </cell>
          <cell r="U124">
            <v>0</v>
          </cell>
          <cell r="W124">
            <v>0</v>
          </cell>
          <cell r="Y124">
            <v>0</v>
          </cell>
        </row>
        <row r="125">
          <cell r="C125">
            <v>0</v>
          </cell>
          <cell r="E125">
            <v>0</v>
          </cell>
          <cell r="G125">
            <v>0</v>
          </cell>
          <cell r="I125">
            <v>0</v>
          </cell>
          <cell r="K125">
            <v>0</v>
          </cell>
          <cell r="M125">
            <v>0</v>
          </cell>
          <cell r="O125">
            <v>0</v>
          </cell>
          <cell r="Q125">
            <v>0</v>
          </cell>
          <cell r="S125">
            <v>0</v>
          </cell>
          <cell r="U125">
            <v>0</v>
          </cell>
          <cell r="W125">
            <v>0</v>
          </cell>
          <cell r="Y125">
            <v>0</v>
          </cell>
        </row>
        <row r="126">
          <cell r="C126">
            <v>3137.41968</v>
          </cell>
          <cell r="E126">
            <v>2440.9173582190319</v>
          </cell>
          <cell r="G126">
            <v>4048.9391392295402</v>
          </cell>
          <cell r="I126">
            <v>3575.1900200616365</v>
          </cell>
          <cell r="K126">
            <v>3269.8755027292323</v>
          </cell>
          <cell r="M126">
            <v>4636.6381510843567</v>
          </cell>
          <cell r="O126">
            <v>2935.504421054412</v>
          </cell>
          <cell r="Q126">
            <v>3645.1304387497676</v>
          </cell>
          <cell r="S126">
            <v>3672.0288615208083</v>
          </cell>
          <cell r="U126">
            <v>2912.6772686111999</v>
          </cell>
          <cell r="W126">
            <v>2963.4788145911643</v>
          </cell>
          <cell r="Y126">
            <v>4476.81922562826</v>
          </cell>
        </row>
        <row r="127">
          <cell r="C127">
            <v>100</v>
          </cell>
          <cell r="E127">
            <v>100</v>
          </cell>
          <cell r="G127">
            <v>100</v>
          </cell>
          <cell r="I127">
            <v>100</v>
          </cell>
          <cell r="K127">
            <v>100</v>
          </cell>
          <cell r="M127">
            <v>100</v>
          </cell>
          <cell r="O127">
            <v>100</v>
          </cell>
          <cell r="Q127">
            <v>100</v>
          </cell>
          <cell r="S127">
            <v>100</v>
          </cell>
          <cell r="U127">
            <v>100</v>
          </cell>
          <cell r="W127">
            <v>100</v>
          </cell>
          <cell r="Y127">
            <v>100</v>
          </cell>
        </row>
        <row r="128">
          <cell r="C128">
            <v>0</v>
          </cell>
          <cell r="E128">
            <v>0</v>
          </cell>
          <cell r="G128">
            <v>0</v>
          </cell>
          <cell r="I128">
            <v>0</v>
          </cell>
          <cell r="K128">
            <v>0</v>
          </cell>
          <cell r="M128">
            <v>0</v>
          </cell>
          <cell r="O128">
            <v>0</v>
          </cell>
          <cell r="Q128">
            <v>0</v>
          </cell>
          <cell r="S128">
            <v>0</v>
          </cell>
          <cell r="U128">
            <v>0</v>
          </cell>
          <cell r="W128">
            <v>0</v>
          </cell>
          <cell r="Y128">
            <v>0</v>
          </cell>
        </row>
        <row r="133">
          <cell r="C133">
            <v>0</v>
          </cell>
          <cell r="E133">
            <v>0</v>
          </cell>
          <cell r="G133">
            <v>0</v>
          </cell>
          <cell r="I133">
            <v>0</v>
          </cell>
          <cell r="K133">
            <v>0</v>
          </cell>
          <cell r="M133">
            <v>0</v>
          </cell>
          <cell r="O133">
            <v>0</v>
          </cell>
          <cell r="Q133">
            <v>0</v>
          </cell>
          <cell r="S133">
            <v>0</v>
          </cell>
          <cell r="U133">
            <v>0</v>
          </cell>
          <cell r="W133">
            <v>0</v>
          </cell>
          <cell r="Y133">
            <v>0</v>
          </cell>
        </row>
        <row r="136">
          <cell r="C136">
            <v>0</v>
          </cell>
          <cell r="E136">
            <v>0</v>
          </cell>
          <cell r="G136">
            <v>0</v>
          </cell>
          <cell r="I136">
            <v>0</v>
          </cell>
          <cell r="K136">
            <v>0</v>
          </cell>
          <cell r="M136">
            <v>0</v>
          </cell>
          <cell r="O136">
            <v>0</v>
          </cell>
          <cell r="Q136">
            <v>0</v>
          </cell>
          <cell r="S136">
            <v>0</v>
          </cell>
          <cell r="U136">
            <v>0</v>
          </cell>
          <cell r="W136">
            <v>0</v>
          </cell>
          <cell r="Y136">
            <v>0</v>
          </cell>
        </row>
        <row r="137">
          <cell r="C137">
            <v>12807.745999999999</v>
          </cell>
          <cell r="E137">
            <v>12807.745999999999</v>
          </cell>
          <cell r="G137">
            <v>12807.745999999999</v>
          </cell>
          <cell r="I137">
            <v>12807.745999999999</v>
          </cell>
          <cell r="K137">
            <v>12807.745999999999</v>
          </cell>
          <cell r="M137">
            <v>12807.745999999999</v>
          </cell>
          <cell r="O137">
            <v>12807.745999999999</v>
          </cell>
          <cell r="Q137">
            <v>12807.745999999999</v>
          </cell>
          <cell r="S137">
            <v>12807.744999999999</v>
          </cell>
          <cell r="U137">
            <v>12807.745999999999</v>
          </cell>
          <cell r="W137">
            <v>12807.745999999999</v>
          </cell>
          <cell r="Y137">
            <v>12807.745999999999</v>
          </cell>
        </row>
        <row r="138">
          <cell r="C138">
            <v>1162.981</v>
          </cell>
          <cell r="E138">
            <v>1162.982</v>
          </cell>
          <cell r="G138">
            <v>1162.981</v>
          </cell>
          <cell r="I138">
            <v>1162.982</v>
          </cell>
          <cell r="K138">
            <v>1162.981</v>
          </cell>
          <cell r="M138">
            <v>1162.982</v>
          </cell>
          <cell r="O138">
            <v>1162.981</v>
          </cell>
          <cell r="Q138">
            <v>1162.982</v>
          </cell>
          <cell r="S138">
            <v>1162.981</v>
          </cell>
          <cell r="U138">
            <v>1162.981</v>
          </cell>
          <cell r="W138">
            <v>1162.981</v>
          </cell>
          <cell r="Y138">
            <v>1162.981</v>
          </cell>
        </row>
        <row r="139">
          <cell r="C139">
            <v>0</v>
          </cell>
          <cell r="E139">
            <v>0</v>
          </cell>
          <cell r="G139">
            <v>0</v>
          </cell>
          <cell r="I139">
            <v>0</v>
          </cell>
          <cell r="K139">
            <v>0</v>
          </cell>
          <cell r="M139">
            <v>0</v>
          </cell>
          <cell r="O139">
            <v>0</v>
          </cell>
          <cell r="Q139">
            <v>0</v>
          </cell>
          <cell r="S139">
            <v>0</v>
          </cell>
          <cell r="U139">
            <v>0</v>
          </cell>
          <cell r="W139">
            <v>0</v>
          </cell>
          <cell r="Y139">
            <v>0</v>
          </cell>
        </row>
        <row r="140">
          <cell r="C140">
            <v>0</v>
          </cell>
          <cell r="E140">
            <v>0</v>
          </cell>
          <cell r="G140">
            <v>0</v>
          </cell>
          <cell r="I140">
            <v>0</v>
          </cell>
          <cell r="K140">
            <v>0</v>
          </cell>
          <cell r="M140">
            <v>0</v>
          </cell>
          <cell r="O140">
            <v>0</v>
          </cell>
          <cell r="Q140">
            <v>0</v>
          </cell>
          <cell r="S140">
            <v>0</v>
          </cell>
          <cell r="U140">
            <v>0</v>
          </cell>
          <cell r="W140">
            <v>0</v>
          </cell>
          <cell r="Y140">
            <v>0</v>
          </cell>
        </row>
        <row r="141">
          <cell r="C141">
            <v>0</v>
          </cell>
          <cell r="E141">
            <v>0</v>
          </cell>
          <cell r="G141">
            <v>0</v>
          </cell>
          <cell r="I141">
            <v>0</v>
          </cell>
          <cell r="K141">
            <v>0</v>
          </cell>
          <cell r="M141">
            <v>0</v>
          </cell>
          <cell r="O141">
            <v>0</v>
          </cell>
          <cell r="Q141">
            <v>0</v>
          </cell>
          <cell r="S141">
            <v>0</v>
          </cell>
          <cell r="U141">
            <v>0</v>
          </cell>
          <cell r="W141">
            <v>0</v>
          </cell>
          <cell r="Y141">
            <v>0</v>
          </cell>
        </row>
        <row r="142">
          <cell r="C142">
            <v>15479</v>
          </cell>
          <cell r="E142">
            <v>15479</v>
          </cell>
          <cell r="G142">
            <v>15479</v>
          </cell>
          <cell r="I142">
            <v>15479</v>
          </cell>
          <cell r="K142">
            <v>15479</v>
          </cell>
          <cell r="M142">
            <v>15479</v>
          </cell>
          <cell r="O142">
            <v>15479</v>
          </cell>
          <cell r="Q142">
            <v>15479</v>
          </cell>
          <cell r="S142">
            <v>15479</v>
          </cell>
          <cell r="U142">
            <v>15479</v>
          </cell>
          <cell r="W142">
            <v>15479</v>
          </cell>
          <cell r="Y142">
            <v>15479</v>
          </cell>
        </row>
        <row r="143">
          <cell r="C143">
            <v>0</v>
          </cell>
          <cell r="E143">
            <v>0</v>
          </cell>
          <cell r="G143">
            <v>0</v>
          </cell>
          <cell r="I143">
            <v>0</v>
          </cell>
          <cell r="K143">
            <v>0</v>
          </cell>
          <cell r="M143">
            <v>0</v>
          </cell>
          <cell r="O143">
            <v>0</v>
          </cell>
          <cell r="Q143">
            <v>0</v>
          </cell>
          <cell r="S143">
            <v>0</v>
          </cell>
          <cell r="U143">
            <v>0</v>
          </cell>
          <cell r="W143">
            <v>0</v>
          </cell>
          <cell r="Y143">
            <v>0</v>
          </cell>
        </row>
        <row r="148">
          <cell r="C148">
            <v>2308.1631147093613</v>
          </cell>
          <cell r="E148">
            <v>368.32606548548461</v>
          </cell>
          <cell r="G148">
            <v>7155.6077270404076</v>
          </cell>
          <cell r="I148">
            <v>4669.1126282673031</v>
          </cell>
          <cell r="K148">
            <v>4837.7506364379569</v>
          </cell>
          <cell r="M148">
            <v>9709.8022548719382</v>
          </cell>
          <cell r="O148">
            <v>3382.8655220703572</v>
          </cell>
          <cell r="Q148">
            <v>6357.5196790455975</v>
          </cell>
          <cell r="S148">
            <v>6685.8378119652662</v>
          </cell>
          <cell r="U148">
            <v>1617.9208126787089</v>
          </cell>
          <cell r="W148">
            <v>3071.8741365968581</v>
          </cell>
          <cell r="Y148">
            <v>7949.0235575028873</v>
          </cell>
        </row>
        <row r="150">
          <cell r="C150">
            <v>0</v>
          </cell>
          <cell r="E150">
            <v>0</v>
          </cell>
          <cell r="G150">
            <v>0</v>
          </cell>
          <cell r="I150">
            <v>0</v>
          </cell>
          <cell r="K150">
            <v>0</v>
          </cell>
          <cell r="M150">
            <v>0</v>
          </cell>
          <cell r="O150">
            <v>0</v>
          </cell>
          <cell r="Q150">
            <v>0</v>
          </cell>
          <cell r="S150">
            <v>0</v>
          </cell>
          <cell r="U150">
            <v>0</v>
          </cell>
          <cell r="W150">
            <v>0</v>
          </cell>
          <cell r="Y150">
            <v>0</v>
          </cell>
        </row>
      </sheetData>
      <sheetData sheetId="3">
        <row r="152">
          <cell r="C152">
            <v>15231.168172734149</v>
          </cell>
          <cell r="E152">
            <v>10230.895564111308</v>
          </cell>
          <cell r="G152">
            <v>29828.983317573497</v>
          </cell>
          <cell r="I152">
            <v>27266.929859565294</v>
          </cell>
          <cell r="K152">
            <v>22142.2685619861</v>
          </cell>
          <cell r="M152">
            <v>38021.752104611012</v>
          </cell>
          <cell r="O152">
            <v>18264.247205030057</v>
          </cell>
          <cell r="Q152">
            <v>30405.551821737154</v>
          </cell>
          <cell r="S152">
            <v>35438.497115525133</v>
          </cell>
          <cell r="U152">
            <v>12622.230489763815</v>
          </cell>
          <cell r="W152">
            <v>17465.946077174085</v>
          </cell>
          <cell r="Y152">
            <v>32314.746797797801</v>
          </cell>
        </row>
      </sheetData>
      <sheetData sheetId="4">
        <row r="152">
          <cell r="C152">
            <v>1695.3613351345016</v>
          </cell>
          <cell r="E152">
            <v>-7529.8377505510853</v>
          </cell>
          <cell r="G152">
            <v>22645.473347389492</v>
          </cell>
          <cell r="I152">
            <v>6973.2294143949312</v>
          </cell>
          <cell r="K152">
            <v>13334.569438558918</v>
          </cell>
          <cell r="M152">
            <v>33183.464431116532</v>
          </cell>
          <cell r="O152">
            <v>6543.433290152565</v>
          </cell>
          <cell r="Q152">
            <v>16216.259157930566</v>
          </cell>
          <cell r="S152">
            <v>13590.980172220156</v>
          </cell>
          <cell r="U152">
            <v>-757.47786345328382</v>
          </cell>
          <cell r="W152">
            <v>5061.130924536209</v>
          </cell>
          <cell r="Y152">
            <v>25978.092623890036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Consolidated"/>
      <sheetName val="BCC"/>
      <sheetName val="PDC Rent"/>
      <sheetName val="Sheet1"/>
      <sheetName val="Sheet4"/>
      <sheetName val="Sheet2"/>
      <sheetName val="OMAN-Suggested"/>
      <sheetName val="PDC Municiple Tax "/>
      <sheetName val="Rent Calculations"/>
      <sheetName val="Sheet3"/>
      <sheetName val="Sheet5"/>
    </sheetNames>
    <sheetDataSet>
      <sheetData sheetId="0">
        <row r="5">
          <cell r="C5">
            <v>152848.75847906905</v>
          </cell>
          <cell r="E5">
            <v>111305.92283331358</v>
          </cell>
          <cell r="G5">
            <v>203568.36285073854</v>
          </cell>
          <cell r="I5">
            <v>174176.06313627251</v>
          </cell>
          <cell r="K5">
            <v>149106.44100093891</v>
          </cell>
          <cell r="M5">
            <v>238537.39058510601</v>
          </cell>
          <cell r="O5">
            <v>141867.77215969944</v>
          </cell>
          <cell r="Q5">
            <v>174742.08371787673</v>
          </cell>
          <cell r="S5">
            <v>167444.64868375068</v>
          </cell>
          <cell r="U5">
            <v>140764.5759803165</v>
          </cell>
          <cell r="W5">
            <v>129359.75202792096</v>
          </cell>
          <cell r="Y5">
            <v>218101.62216703509</v>
          </cell>
        </row>
        <row r="6">
          <cell r="C6">
            <v>0</v>
          </cell>
          <cell r="E6">
            <v>0</v>
          </cell>
          <cell r="G6">
            <v>0</v>
          </cell>
          <cell r="I6">
            <v>0</v>
          </cell>
          <cell r="K6">
            <v>0</v>
          </cell>
          <cell r="M6">
            <v>0</v>
          </cell>
          <cell r="O6">
            <v>0</v>
          </cell>
          <cell r="Q6">
            <v>0</v>
          </cell>
          <cell r="S6">
            <v>0</v>
          </cell>
          <cell r="U6">
            <v>0</v>
          </cell>
          <cell r="W6">
            <v>0</v>
          </cell>
          <cell r="Y6">
            <v>0</v>
          </cell>
        </row>
        <row r="7">
          <cell r="C7">
            <v>0</v>
          </cell>
          <cell r="E7">
            <v>0</v>
          </cell>
          <cell r="G7">
            <v>0</v>
          </cell>
          <cell r="I7">
            <v>0</v>
          </cell>
          <cell r="K7">
            <v>0</v>
          </cell>
          <cell r="M7">
            <v>0</v>
          </cell>
          <cell r="O7">
            <v>0</v>
          </cell>
          <cell r="Q7">
            <v>0</v>
          </cell>
          <cell r="S7">
            <v>0</v>
          </cell>
          <cell r="U7">
            <v>0</v>
          </cell>
          <cell r="W7">
            <v>0</v>
          </cell>
          <cell r="Y7">
            <v>0</v>
          </cell>
        </row>
        <row r="8">
          <cell r="C8">
            <v>0</v>
          </cell>
          <cell r="E8">
            <v>0</v>
          </cell>
          <cell r="G8">
            <v>0</v>
          </cell>
          <cell r="I8">
            <v>0</v>
          </cell>
          <cell r="K8">
            <v>0</v>
          </cell>
          <cell r="M8">
            <v>0</v>
          </cell>
          <cell r="O8">
            <v>0</v>
          </cell>
          <cell r="Q8">
            <v>0</v>
          </cell>
          <cell r="S8">
            <v>0</v>
          </cell>
          <cell r="U8">
            <v>0</v>
          </cell>
          <cell r="W8">
            <v>0</v>
          </cell>
          <cell r="Y8">
            <v>0</v>
          </cell>
        </row>
        <row r="9">
          <cell r="C9">
            <v>30569.758479069038</v>
          </cell>
          <cell r="E9">
            <v>16172.655454413081</v>
          </cell>
          <cell r="G9">
            <v>45763.430408305539</v>
          </cell>
          <cell r="I9">
            <v>34835.212627254507</v>
          </cell>
          <cell r="K9">
            <v>21665.038436033901</v>
          </cell>
          <cell r="M9">
            <v>57827.24620245002</v>
          </cell>
          <cell r="O9">
            <v>27458.278482522433</v>
          </cell>
          <cell r="Q9">
            <v>32675.348987895744</v>
          </cell>
          <cell r="S9">
            <v>24329.56433866467</v>
          </cell>
          <cell r="U9">
            <v>27244.756641351516</v>
          </cell>
          <cell r="W9">
            <v>13859.973431562959</v>
          </cell>
          <cell r="Y9">
            <v>43620.324433407099</v>
          </cell>
        </row>
        <row r="10">
          <cell r="C10">
            <v>0</v>
          </cell>
          <cell r="E10">
            <v>0</v>
          </cell>
          <cell r="G10">
            <v>0</v>
          </cell>
          <cell r="I10">
            <v>0</v>
          </cell>
          <cell r="K10">
            <v>0</v>
          </cell>
          <cell r="M10">
            <v>0</v>
          </cell>
          <cell r="O10">
            <v>0</v>
          </cell>
          <cell r="Q10">
            <v>0</v>
          </cell>
          <cell r="S10">
            <v>0</v>
          </cell>
          <cell r="U10">
            <v>0</v>
          </cell>
          <cell r="W10">
            <v>0</v>
          </cell>
          <cell r="Y10">
            <v>0</v>
          </cell>
        </row>
        <row r="11">
          <cell r="C11">
            <v>0</v>
          </cell>
          <cell r="E11">
            <v>0</v>
          </cell>
          <cell r="G11">
            <v>0</v>
          </cell>
          <cell r="I11">
            <v>0</v>
          </cell>
          <cell r="K11">
            <v>0</v>
          </cell>
          <cell r="M11">
            <v>0</v>
          </cell>
          <cell r="O11">
            <v>0</v>
          </cell>
          <cell r="Q11">
            <v>0</v>
          </cell>
          <cell r="S11">
            <v>0</v>
          </cell>
          <cell r="U11">
            <v>0</v>
          </cell>
          <cell r="W11">
            <v>0</v>
          </cell>
          <cell r="Y11">
            <v>0</v>
          </cell>
        </row>
        <row r="13">
          <cell r="C13">
            <v>0</v>
          </cell>
          <cell r="E13">
            <v>0</v>
          </cell>
          <cell r="G13">
            <v>0</v>
          </cell>
          <cell r="I13">
            <v>0</v>
          </cell>
          <cell r="K13">
            <v>0</v>
          </cell>
          <cell r="M13">
            <v>0</v>
          </cell>
          <cell r="O13">
            <v>0</v>
          </cell>
          <cell r="Q13">
            <v>0</v>
          </cell>
          <cell r="S13">
            <v>0</v>
          </cell>
          <cell r="U13">
            <v>0</v>
          </cell>
          <cell r="W13">
            <v>0</v>
          </cell>
          <cell r="Y13">
            <v>0</v>
          </cell>
        </row>
        <row r="14">
          <cell r="C14">
            <v>0</v>
          </cell>
          <cell r="E14">
            <v>0</v>
          </cell>
          <cell r="G14">
            <v>0</v>
          </cell>
          <cell r="I14">
            <v>0</v>
          </cell>
          <cell r="K14">
            <v>0</v>
          </cell>
          <cell r="M14">
            <v>0</v>
          </cell>
          <cell r="O14">
            <v>0</v>
          </cell>
          <cell r="Q14">
            <v>0</v>
          </cell>
          <cell r="S14">
            <v>0</v>
          </cell>
          <cell r="U14">
            <v>0</v>
          </cell>
          <cell r="W14">
            <v>0</v>
          </cell>
          <cell r="Y14">
            <v>0</v>
          </cell>
        </row>
        <row r="17">
          <cell r="C17">
            <v>64086.423900000002</v>
          </cell>
          <cell r="E17">
            <v>45197.815331715625</v>
          </cell>
          <cell r="G17">
            <v>82705.565093079131</v>
          </cell>
          <cell r="I17">
            <v>63595.164172315817</v>
          </cell>
          <cell r="K17">
            <v>51868.650843916337</v>
          </cell>
          <cell r="M17">
            <v>100384.48520456541</v>
          </cell>
          <cell r="O17">
            <v>56987.368800601871</v>
          </cell>
          <cell r="Q17">
            <v>66771.365323091057</v>
          </cell>
          <cell r="S17">
            <v>78713.29638979731</v>
          </cell>
          <cell r="U17">
            <v>59257.345694939722</v>
          </cell>
          <cell r="W17">
            <v>48001.707984646389</v>
          </cell>
          <cell r="Y17">
            <v>90974.54863831363</v>
          </cell>
        </row>
        <row r="18">
          <cell r="C18">
            <v>0</v>
          </cell>
          <cell r="E18">
            <v>0</v>
          </cell>
          <cell r="G18">
            <v>0</v>
          </cell>
          <cell r="I18">
            <v>0</v>
          </cell>
          <cell r="K18">
            <v>0</v>
          </cell>
          <cell r="M18">
            <v>0</v>
          </cell>
          <cell r="O18">
            <v>0</v>
          </cell>
          <cell r="Q18">
            <v>0</v>
          </cell>
          <cell r="S18">
            <v>0</v>
          </cell>
          <cell r="U18">
            <v>0</v>
          </cell>
          <cell r="W18">
            <v>0</v>
          </cell>
          <cell r="Y18">
            <v>0</v>
          </cell>
        </row>
        <row r="19">
          <cell r="C19">
            <v>0</v>
          </cell>
          <cell r="E19">
            <v>0</v>
          </cell>
          <cell r="G19">
            <v>0</v>
          </cell>
          <cell r="I19">
            <v>0</v>
          </cell>
          <cell r="K19">
            <v>0</v>
          </cell>
          <cell r="M19">
            <v>0</v>
          </cell>
          <cell r="O19">
            <v>0</v>
          </cell>
          <cell r="Q19">
            <v>0</v>
          </cell>
          <cell r="S19">
            <v>0</v>
          </cell>
          <cell r="U19">
            <v>0</v>
          </cell>
          <cell r="W19">
            <v>0</v>
          </cell>
          <cell r="Y19">
            <v>0</v>
          </cell>
        </row>
        <row r="20">
          <cell r="C20">
            <v>0</v>
          </cell>
          <cell r="E20">
            <v>0</v>
          </cell>
          <cell r="G20">
            <v>0</v>
          </cell>
          <cell r="I20">
            <v>0</v>
          </cell>
          <cell r="K20">
            <v>0</v>
          </cell>
          <cell r="M20">
            <v>0</v>
          </cell>
          <cell r="O20">
            <v>0</v>
          </cell>
          <cell r="Q20">
            <v>0</v>
          </cell>
          <cell r="S20">
            <v>0</v>
          </cell>
          <cell r="U20">
            <v>0</v>
          </cell>
          <cell r="W20">
            <v>0</v>
          </cell>
          <cell r="Y20">
            <v>0</v>
          </cell>
        </row>
        <row r="22"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0</v>
          </cell>
          <cell r="O22">
            <v>0</v>
          </cell>
          <cell r="Q22">
            <v>0</v>
          </cell>
          <cell r="S22">
            <v>0</v>
          </cell>
          <cell r="U22">
            <v>0</v>
          </cell>
          <cell r="W22">
            <v>0</v>
          </cell>
          <cell r="Y22">
            <v>0</v>
          </cell>
        </row>
        <row r="23">
          <cell r="C23">
            <v>0</v>
          </cell>
          <cell r="E23">
            <v>0</v>
          </cell>
          <cell r="G23">
            <v>0</v>
          </cell>
          <cell r="I23">
            <v>0</v>
          </cell>
          <cell r="K23">
            <v>0</v>
          </cell>
          <cell r="M23">
            <v>0</v>
          </cell>
          <cell r="O23">
            <v>0</v>
          </cell>
          <cell r="Q23">
            <v>0</v>
          </cell>
          <cell r="S23">
            <v>0</v>
          </cell>
          <cell r="U23">
            <v>0</v>
          </cell>
          <cell r="W23">
            <v>0</v>
          </cell>
          <cell r="Y23">
            <v>0</v>
          </cell>
        </row>
        <row r="24">
          <cell r="C24">
            <v>0</v>
          </cell>
          <cell r="E24">
            <v>0</v>
          </cell>
          <cell r="G24">
            <v>0</v>
          </cell>
          <cell r="I24">
            <v>0</v>
          </cell>
          <cell r="K24">
            <v>0</v>
          </cell>
          <cell r="M24">
            <v>0</v>
          </cell>
          <cell r="O24">
            <v>0</v>
          </cell>
          <cell r="Q24">
            <v>0</v>
          </cell>
          <cell r="S24">
            <v>0</v>
          </cell>
          <cell r="U24">
            <v>0</v>
          </cell>
          <cell r="W24">
            <v>0</v>
          </cell>
          <cell r="Y24">
            <v>0</v>
          </cell>
        </row>
        <row r="25">
          <cell r="C25">
            <v>25</v>
          </cell>
          <cell r="E25">
            <v>25</v>
          </cell>
          <cell r="G25">
            <v>25</v>
          </cell>
          <cell r="I25">
            <v>25</v>
          </cell>
          <cell r="K25">
            <v>25</v>
          </cell>
          <cell r="M25">
            <v>25</v>
          </cell>
          <cell r="O25">
            <v>25</v>
          </cell>
          <cell r="Q25">
            <v>25</v>
          </cell>
          <cell r="S25">
            <v>25</v>
          </cell>
          <cell r="U25">
            <v>25</v>
          </cell>
          <cell r="W25">
            <v>25</v>
          </cell>
          <cell r="Y25">
            <v>25</v>
          </cell>
        </row>
        <row r="26">
          <cell r="C26">
            <v>0</v>
          </cell>
          <cell r="E26">
            <v>0</v>
          </cell>
          <cell r="G26">
            <v>0</v>
          </cell>
          <cell r="I26">
            <v>0</v>
          </cell>
          <cell r="K26">
            <v>0</v>
          </cell>
          <cell r="M26">
            <v>0</v>
          </cell>
          <cell r="O26">
            <v>0</v>
          </cell>
          <cell r="Q26">
            <v>0</v>
          </cell>
          <cell r="S26">
            <v>0</v>
          </cell>
          <cell r="U26">
            <v>0</v>
          </cell>
          <cell r="W26">
            <v>0</v>
          </cell>
          <cell r="Y26">
            <v>0</v>
          </cell>
        </row>
        <row r="27">
          <cell r="C27">
            <v>440.20439999999996</v>
          </cell>
          <cell r="E27">
            <v>342.47976256404183</v>
          </cell>
          <cell r="G27">
            <v>568.09775679275879</v>
          </cell>
          <cell r="I27">
            <v>501.62706183246479</v>
          </cell>
          <cell r="K27">
            <v>458.78904923365798</v>
          </cell>
          <cell r="M27">
            <v>650.55651977756156</v>
          </cell>
          <cell r="O27">
            <v>411.87417723783722</v>
          </cell>
          <cell r="Q27">
            <v>511.44024502793155</v>
          </cell>
          <cell r="S27">
            <v>515.21430364230957</v>
          </cell>
          <cell r="U27">
            <v>408.67134962027393</v>
          </cell>
          <cell r="W27">
            <v>415.79920294688878</v>
          </cell>
          <cell r="Y27">
            <v>628.13267184106076</v>
          </cell>
        </row>
        <row r="28">
          <cell r="C28">
            <v>0</v>
          </cell>
          <cell r="E28">
            <v>0</v>
          </cell>
          <cell r="G28">
            <v>0</v>
          </cell>
          <cell r="I28">
            <v>0</v>
          </cell>
          <cell r="K28">
            <v>0</v>
          </cell>
          <cell r="M28">
            <v>0</v>
          </cell>
          <cell r="O28">
            <v>0</v>
          </cell>
          <cell r="Q28">
            <v>0</v>
          </cell>
          <cell r="S28">
            <v>0</v>
          </cell>
          <cell r="U28">
            <v>0</v>
          </cell>
          <cell r="W28">
            <v>0</v>
          </cell>
          <cell r="Y28">
            <v>0</v>
          </cell>
        </row>
        <row r="29">
          <cell r="C29">
            <v>0</v>
          </cell>
          <cell r="E29">
            <v>0</v>
          </cell>
          <cell r="G29">
            <v>0</v>
          </cell>
          <cell r="I29">
            <v>0</v>
          </cell>
          <cell r="K29">
            <v>0</v>
          </cell>
          <cell r="M29">
            <v>0</v>
          </cell>
          <cell r="O29">
            <v>0</v>
          </cell>
          <cell r="Q29">
            <v>0</v>
          </cell>
          <cell r="S29">
            <v>0</v>
          </cell>
          <cell r="U29">
            <v>0</v>
          </cell>
          <cell r="W29">
            <v>0</v>
          </cell>
          <cell r="Y29">
            <v>0</v>
          </cell>
        </row>
        <row r="30">
          <cell r="C30">
            <v>0</v>
          </cell>
          <cell r="E30">
            <v>0</v>
          </cell>
          <cell r="G30">
            <v>0</v>
          </cell>
          <cell r="I30">
            <v>0</v>
          </cell>
          <cell r="K30">
            <v>0</v>
          </cell>
          <cell r="M30">
            <v>0</v>
          </cell>
          <cell r="O30">
            <v>0</v>
          </cell>
          <cell r="Q30">
            <v>0</v>
          </cell>
          <cell r="S30">
            <v>0</v>
          </cell>
          <cell r="U30">
            <v>0</v>
          </cell>
          <cell r="W30">
            <v>0</v>
          </cell>
          <cell r="Y30">
            <v>0</v>
          </cell>
        </row>
        <row r="31">
          <cell r="C31">
            <v>0</v>
          </cell>
          <cell r="E31">
            <v>0</v>
          </cell>
          <cell r="G31">
            <v>0</v>
          </cell>
          <cell r="I31">
            <v>0</v>
          </cell>
          <cell r="K31">
            <v>0</v>
          </cell>
          <cell r="M31">
            <v>0</v>
          </cell>
          <cell r="O31">
            <v>0</v>
          </cell>
          <cell r="Q31">
            <v>0</v>
          </cell>
          <cell r="S31">
            <v>0</v>
          </cell>
          <cell r="U31">
            <v>0</v>
          </cell>
          <cell r="W31">
            <v>0</v>
          </cell>
          <cell r="Y31">
            <v>0</v>
          </cell>
        </row>
        <row r="32">
          <cell r="C32">
            <v>0</v>
          </cell>
          <cell r="E32">
            <v>0</v>
          </cell>
          <cell r="G32">
            <v>0</v>
          </cell>
          <cell r="I32">
            <v>0</v>
          </cell>
          <cell r="K32">
            <v>0</v>
          </cell>
          <cell r="M32">
            <v>0</v>
          </cell>
          <cell r="O32">
            <v>0</v>
          </cell>
          <cell r="Q32">
            <v>0</v>
          </cell>
          <cell r="S32">
            <v>0</v>
          </cell>
          <cell r="U32">
            <v>0</v>
          </cell>
          <cell r="W32">
            <v>0</v>
          </cell>
          <cell r="Y32">
            <v>0</v>
          </cell>
        </row>
        <row r="33">
          <cell r="C33">
            <v>0</v>
          </cell>
          <cell r="E33">
            <v>0</v>
          </cell>
          <cell r="G33">
            <v>0</v>
          </cell>
          <cell r="I33">
            <v>0</v>
          </cell>
          <cell r="K33">
            <v>0</v>
          </cell>
          <cell r="M33">
            <v>0</v>
          </cell>
          <cell r="O33">
            <v>0</v>
          </cell>
          <cell r="Q33">
            <v>0</v>
          </cell>
          <cell r="S33">
            <v>0</v>
          </cell>
          <cell r="U33">
            <v>0</v>
          </cell>
          <cell r="W33">
            <v>0</v>
          </cell>
          <cell r="Y33">
            <v>0</v>
          </cell>
        </row>
        <row r="34">
          <cell r="C34">
            <v>0</v>
          </cell>
          <cell r="E34">
            <v>0</v>
          </cell>
          <cell r="G34">
            <v>0</v>
          </cell>
          <cell r="I34">
            <v>0</v>
          </cell>
          <cell r="K34">
            <v>0</v>
          </cell>
          <cell r="M34">
            <v>0</v>
          </cell>
          <cell r="O34">
            <v>0</v>
          </cell>
          <cell r="Q34">
            <v>0</v>
          </cell>
          <cell r="S34">
            <v>0</v>
          </cell>
          <cell r="U34">
            <v>0</v>
          </cell>
          <cell r="W34">
            <v>0</v>
          </cell>
          <cell r="Y34">
            <v>0</v>
          </cell>
        </row>
        <row r="38">
          <cell r="C38">
            <v>0</v>
          </cell>
          <cell r="E38">
            <v>0</v>
          </cell>
          <cell r="G38">
            <v>0</v>
          </cell>
          <cell r="I38">
            <v>0</v>
          </cell>
          <cell r="K38">
            <v>0</v>
          </cell>
          <cell r="M38">
            <v>0</v>
          </cell>
          <cell r="O38">
            <v>0</v>
          </cell>
          <cell r="Q38">
            <v>0</v>
          </cell>
          <cell r="S38">
            <v>0</v>
          </cell>
          <cell r="U38">
            <v>0</v>
          </cell>
          <cell r="W38">
            <v>0</v>
          </cell>
          <cell r="Y38">
            <v>0</v>
          </cell>
        </row>
        <row r="39">
          <cell r="C39">
            <v>0</v>
          </cell>
          <cell r="E39">
            <v>0</v>
          </cell>
          <cell r="G39">
            <v>0</v>
          </cell>
          <cell r="I39">
            <v>0</v>
          </cell>
          <cell r="K39">
            <v>0</v>
          </cell>
          <cell r="M39">
            <v>0</v>
          </cell>
          <cell r="O39">
            <v>0</v>
          </cell>
          <cell r="Q39">
            <v>0</v>
          </cell>
          <cell r="S39">
            <v>0</v>
          </cell>
          <cell r="U39">
            <v>0</v>
          </cell>
          <cell r="W39">
            <v>0</v>
          </cell>
          <cell r="Y39">
            <v>0</v>
          </cell>
        </row>
        <row r="40">
          <cell r="C40">
            <v>0</v>
          </cell>
          <cell r="E40">
            <v>0</v>
          </cell>
          <cell r="G40">
            <v>0</v>
          </cell>
          <cell r="I40">
            <v>0</v>
          </cell>
          <cell r="K40">
            <v>0</v>
          </cell>
          <cell r="M40">
            <v>0</v>
          </cell>
          <cell r="O40">
            <v>0</v>
          </cell>
          <cell r="Q40">
            <v>0</v>
          </cell>
          <cell r="S40">
            <v>0</v>
          </cell>
          <cell r="U40">
            <v>0</v>
          </cell>
          <cell r="W40">
            <v>0</v>
          </cell>
          <cell r="Y40">
            <v>0</v>
          </cell>
        </row>
        <row r="42">
          <cell r="C42">
            <v>23651.25</v>
          </cell>
          <cell r="E42">
            <v>23651.25</v>
          </cell>
          <cell r="G42">
            <v>23651.25</v>
          </cell>
          <cell r="I42">
            <v>23651.25</v>
          </cell>
          <cell r="K42">
            <v>23651.25</v>
          </cell>
          <cell r="M42">
            <v>23651.25</v>
          </cell>
          <cell r="O42">
            <v>23651.25</v>
          </cell>
          <cell r="Q42">
            <v>23651.25</v>
          </cell>
          <cell r="S42">
            <v>23651.25</v>
          </cell>
          <cell r="U42">
            <v>23651.25</v>
          </cell>
          <cell r="W42">
            <v>23651.25</v>
          </cell>
          <cell r="Y42">
            <v>24833.81</v>
          </cell>
        </row>
        <row r="43">
          <cell r="C43">
            <v>1200</v>
          </cell>
          <cell r="E43">
            <v>1200</v>
          </cell>
          <cell r="G43">
            <v>1200</v>
          </cell>
          <cell r="I43">
            <v>1200</v>
          </cell>
          <cell r="K43">
            <v>1200</v>
          </cell>
          <cell r="M43">
            <v>1200</v>
          </cell>
          <cell r="O43">
            <v>1200</v>
          </cell>
          <cell r="Q43">
            <v>1200</v>
          </cell>
          <cell r="S43">
            <v>1200</v>
          </cell>
          <cell r="U43">
            <v>1200</v>
          </cell>
          <cell r="W43">
            <v>1200</v>
          </cell>
          <cell r="Y43">
            <v>1200</v>
          </cell>
        </row>
        <row r="44">
          <cell r="C44">
            <v>0</v>
          </cell>
          <cell r="E44">
            <v>0</v>
          </cell>
          <cell r="G44">
            <v>0</v>
          </cell>
          <cell r="I44">
            <v>0</v>
          </cell>
          <cell r="K44">
            <v>0</v>
          </cell>
          <cell r="M44">
            <v>0</v>
          </cell>
          <cell r="O44">
            <v>0</v>
          </cell>
          <cell r="Q44">
            <v>0</v>
          </cell>
          <cell r="S44">
            <v>0</v>
          </cell>
          <cell r="U44">
            <v>0</v>
          </cell>
          <cell r="W44">
            <v>0</v>
          </cell>
          <cell r="Y44">
            <v>0</v>
          </cell>
        </row>
        <row r="45">
          <cell r="C45">
            <v>150</v>
          </cell>
          <cell r="E45">
            <v>150</v>
          </cell>
          <cell r="G45">
            <v>150</v>
          </cell>
          <cell r="I45">
            <v>150</v>
          </cell>
          <cell r="K45">
            <v>150</v>
          </cell>
          <cell r="M45">
            <v>150</v>
          </cell>
          <cell r="O45">
            <v>150</v>
          </cell>
          <cell r="Q45">
            <v>150</v>
          </cell>
          <cell r="S45">
            <v>150</v>
          </cell>
          <cell r="U45">
            <v>150</v>
          </cell>
          <cell r="W45">
            <v>150</v>
          </cell>
          <cell r="Y45">
            <v>150</v>
          </cell>
        </row>
        <row r="46">
          <cell r="C46">
            <v>300</v>
          </cell>
          <cell r="E46">
            <v>300</v>
          </cell>
          <cell r="G46">
            <v>300</v>
          </cell>
          <cell r="I46">
            <v>300</v>
          </cell>
          <cell r="K46">
            <v>300</v>
          </cell>
          <cell r="M46">
            <v>300</v>
          </cell>
          <cell r="O46">
            <v>300</v>
          </cell>
          <cell r="Q46">
            <v>300</v>
          </cell>
          <cell r="S46">
            <v>300</v>
          </cell>
          <cell r="U46">
            <v>300</v>
          </cell>
          <cell r="W46">
            <v>300</v>
          </cell>
          <cell r="Y46">
            <v>300</v>
          </cell>
        </row>
        <row r="47">
          <cell r="C47">
            <v>50</v>
          </cell>
          <cell r="E47">
            <v>50</v>
          </cell>
          <cell r="G47">
            <v>50</v>
          </cell>
          <cell r="I47">
            <v>50</v>
          </cell>
          <cell r="K47">
            <v>50</v>
          </cell>
          <cell r="M47">
            <v>50</v>
          </cell>
          <cell r="O47">
            <v>50</v>
          </cell>
          <cell r="Q47">
            <v>50</v>
          </cell>
          <cell r="S47">
            <v>50</v>
          </cell>
          <cell r="U47">
            <v>50</v>
          </cell>
          <cell r="W47">
            <v>50</v>
          </cell>
          <cell r="Y47">
            <v>50</v>
          </cell>
        </row>
        <row r="48">
          <cell r="C48">
            <v>0</v>
          </cell>
          <cell r="E48">
            <v>0</v>
          </cell>
          <cell r="G48">
            <v>0</v>
          </cell>
          <cell r="I48">
            <v>0</v>
          </cell>
          <cell r="K48">
            <v>0</v>
          </cell>
          <cell r="M48">
            <v>0</v>
          </cell>
          <cell r="O48">
            <v>0</v>
          </cell>
          <cell r="Q48">
            <v>0</v>
          </cell>
          <cell r="S48">
            <v>0</v>
          </cell>
          <cell r="U48">
            <v>0</v>
          </cell>
          <cell r="W48">
            <v>0</v>
          </cell>
          <cell r="Y48">
            <v>0</v>
          </cell>
        </row>
        <row r="49">
          <cell r="C49">
            <v>0</v>
          </cell>
          <cell r="E49">
            <v>0</v>
          </cell>
          <cell r="G49">
            <v>0</v>
          </cell>
          <cell r="I49">
            <v>0</v>
          </cell>
          <cell r="K49">
            <v>0</v>
          </cell>
          <cell r="M49">
            <v>0</v>
          </cell>
          <cell r="O49">
            <v>0</v>
          </cell>
          <cell r="Q49">
            <v>0</v>
          </cell>
          <cell r="S49">
            <v>0</v>
          </cell>
          <cell r="U49">
            <v>0</v>
          </cell>
          <cell r="W49">
            <v>0</v>
          </cell>
          <cell r="Y49">
            <v>0</v>
          </cell>
        </row>
        <row r="50">
          <cell r="C50">
            <v>0</v>
          </cell>
          <cell r="E50">
            <v>0</v>
          </cell>
          <cell r="G50">
            <v>0</v>
          </cell>
          <cell r="I50">
            <v>0</v>
          </cell>
          <cell r="K50">
            <v>0</v>
          </cell>
          <cell r="M50">
            <v>0</v>
          </cell>
          <cell r="O50">
            <v>0</v>
          </cell>
          <cell r="Q50">
            <v>0</v>
          </cell>
          <cell r="S50">
            <v>0</v>
          </cell>
          <cell r="U50">
            <v>0</v>
          </cell>
          <cell r="W50">
            <v>0</v>
          </cell>
          <cell r="Y50">
            <v>0</v>
          </cell>
        </row>
        <row r="51">
          <cell r="C51">
            <v>30</v>
          </cell>
          <cell r="E51">
            <v>30</v>
          </cell>
          <cell r="G51">
            <v>30</v>
          </cell>
          <cell r="I51">
            <v>30</v>
          </cell>
          <cell r="K51">
            <v>30</v>
          </cell>
          <cell r="M51">
            <v>30</v>
          </cell>
          <cell r="O51">
            <v>30</v>
          </cell>
          <cell r="Q51">
            <v>30</v>
          </cell>
          <cell r="S51">
            <v>30</v>
          </cell>
          <cell r="U51">
            <v>30</v>
          </cell>
          <cell r="W51">
            <v>30</v>
          </cell>
          <cell r="Y51">
            <v>30</v>
          </cell>
        </row>
        <row r="52">
          <cell r="C52">
            <v>5201.79</v>
          </cell>
          <cell r="E52">
            <v>5201.79</v>
          </cell>
          <cell r="G52">
            <v>5201.79</v>
          </cell>
          <cell r="I52">
            <v>5201.79</v>
          </cell>
          <cell r="K52">
            <v>5201.79</v>
          </cell>
          <cell r="M52">
            <v>5201.79</v>
          </cell>
          <cell r="O52">
            <v>5201.79</v>
          </cell>
          <cell r="Q52">
            <v>5201.79</v>
          </cell>
          <cell r="S52">
            <v>5201.79</v>
          </cell>
          <cell r="U52">
            <v>5201.79</v>
          </cell>
          <cell r="W52">
            <v>5201.79</v>
          </cell>
          <cell r="Y52">
            <v>5357.9750000000004</v>
          </cell>
        </row>
        <row r="53">
          <cell r="C53">
            <v>322</v>
          </cell>
          <cell r="E53">
            <v>322</v>
          </cell>
          <cell r="G53">
            <v>322</v>
          </cell>
          <cell r="I53">
            <v>322</v>
          </cell>
          <cell r="K53">
            <v>322</v>
          </cell>
          <cell r="M53">
            <v>322</v>
          </cell>
          <cell r="O53">
            <v>322</v>
          </cell>
          <cell r="Q53">
            <v>322</v>
          </cell>
          <cell r="S53">
            <v>322</v>
          </cell>
          <cell r="U53">
            <v>322</v>
          </cell>
          <cell r="W53">
            <v>322</v>
          </cell>
          <cell r="Y53">
            <v>322</v>
          </cell>
        </row>
        <row r="54">
          <cell r="C54">
            <v>285</v>
          </cell>
          <cell r="E54">
            <v>285</v>
          </cell>
          <cell r="G54">
            <v>285</v>
          </cell>
          <cell r="I54">
            <v>285</v>
          </cell>
          <cell r="K54">
            <v>137.9</v>
          </cell>
          <cell r="M54">
            <v>0</v>
          </cell>
          <cell r="O54">
            <v>0</v>
          </cell>
          <cell r="Q54">
            <v>0</v>
          </cell>
          <cell r="S54">
            <v>0</v>
          </cell>
          <cell r="U54">
            <v>0</v>
          </cell>
          <cell r="W54">
            <v>0</v>
          </cell>
          <cell r="Y54">
            <v>0</v>
          </cell>
        </row>
        <row r="55">
          <cell r="C55">
            <v>550</v>
          </cell>
          <cell r="E55">
            <v>550</v>
          </cell>
          <cell r="G55">
            <v>550</v>
          </cell>
          <cell r="I55">
            <v>550</v>
          </cell>
          <cell r="K55">
            <v>550</v>
          </cell>
          <cell r="M55">
            <v>550</v>
          </cell>
          <cell r="O55">
            <v>550</v>
          </cell>
          <cell r="Q55">
            <v>550</v>
          </cell>
          <cell r="S55">
            <v>550</v>
          </cell>
          <cell r="U55">
            <v>550</v>
          </cell>
          <cell r="W55">
            <v>550</v>
          </cell>
          <cell r="Y55">
            <v>550</v>
          </cell>
        </row>
        <row r="56">
          <cell r="C56">
            <v>70</v>
          </cell>
          <cell r="E56">
            <v>70</v>
          </cell>
          <cell r="G56">
            <v>70</v>
          </cell>
          <cell r="I56">
            <v>70</v>
          </cell>
          <cell r="K56">
            <v>70</v>
          </cell>
          <cell r="M56">
            <v>70</v>
          </cell>
          <cell r="O56">
            <v>70</v>
          </cell>
          <cell r="Q56">
            <v>70</v>
          </cell>
          <cell r="S56">
            <v>70</v>
          </cell>
          <cell r="U56">
            <v>70</v>
          </cell>
          <cell r="W56">
            <v>70</v>
          </cell>
          <cell r="Y56">
            <v>70</v>
          </cell>
        </row>
        <row r="57">
          <cell r="C57">
            <v>188</v>
          </cell>
          <cell r="E57">
            <v>188</v>
          </cell>
          <cell r="G57">
            <v>188</v>
          </cell>
          <cell r="I57">
            <v>188</v>
          </cell>
          <cell r="K57">
            <v>188</v>
          </cell>
          <cell r="M57">
            <v>188</v>
          </cell>
          <cell r="O57">
            <v>188</v>
          </cell>
          <cell r="Q57">
            <v>188</v>
          </cell>
          <cell r="S57">
            <v>188</v>
          </cell>
          <cell r="U57">
            <v>188</v>
          </cell>
          <cell r="W57">
            <v>188</v>
          </cell>
          <cell r="Y57">
            <v>188</v>
          </cell>
        </row>
        <row r="58">
          <cell r="C58">
            <v>0</v>
          </cell>
          <cell r="E58">
            <v>0</v>
          </cell>
          <cell r="G58">
            <v>0</v>
          </cell>
          <cell r="I58">
            <v>0</v>
          </cell>
          <cell r="K58">
            <v>0</v>
          </cell>
          <cell r="M58">
            <v>0</v>
          </cell>
          <cell r="O58">
            <v>0</v>
          </cell>
          <cell r="Q58">
            <v>0</v>
          </cell>
          <cell r="S58">
            <v>0</v>
          </cell>
          <cell r="U58">
            <v>0</v>
          </cell>
          <cell r="W58">
            <v>0</v>
          </cell>
          <cell r="Y58">
            <v>0</v>
          </cell>
        </row>
        <row r="59">
          <cell r="C59">
            <v>1250</v>
          </cell>
          <cell r="E59">
            <v>1250</v>
          </cell>
          <cell r="G59">
            <v>1250</v>
          </cell>
          <cell r="I59">
            <v>1250</v>
          </cell>
          <cell r="K59">
            <v>1250</v>
          </cell>
          <cell r="M59">
            <v>1250</v>
          </cell>
          <cell r="O59">
            <v>1250</v>
          </cell>
          <cell r="Q59">
            <v>1250</v>
          </cell>
          <cell r="S59">
            <v>1250</v>
          </cell>
          <cell r="U59">
            <v>1250</v>
          </cell>
          <cell r="W59">
            <v>1250</v>
          </cell>
          <cell r="Y59">
            <v>1250</v>
          </cell>
        </row>
        <row r="60">
          <cell r="C60">
            <v>0</v>
          </cell>
          <cell r="E60">
            <v>0</v>
          </cell>
          <cell r="G60">
            <v>0</v>
          </cell>
          <cell r="I60">
            <v>0</v>
          </cell>
          <cell r="K60">
            <v>0</v>
          </cell>
          <cell r="M60">
            <v>0</v>
          </cell>
          <cell r="O60">
            <v>0</v>
          </cell>
          <cell r="Q60">
            <v>0</v>
          </cell>
          <cell r="S60">
            <v>0</v>
          </cell>
          <cell r="U60">
            <v>0</v>
          </cell>
          <cell r="W60">
            <v>0</v>
          </cell>
          <cell r="Y60">
            <v>0</v>
          </cell>
        </row>
        <row r="61">
          <cell r="C61">
            <v>0</v>
          </cell>
          <cell r="E61">
            <v>0</v>
          </cell>
          <cell r="G61">
            <v>0</v>
          </cell>
          <cell r="I61">
            <v>0</v>
          </cell>
          <cell r="K61">
            <v>0</v>
          </cell>
          <cell r="M61">
            <v>0</v>
          </cell>
          <cell r="O61">
            <v>0</v>
          </cell>
          <cell r="Q61">
            <v>0</v>
          </cell>
          <cell r="S61">
            <v>0</v>
          </cell>
          <cell r="U61">
            <v>0</v>
          </cell>
          <cell r="W61">
            <v>0</v>
          </cell>
          <cell r="Y61">
            <v>0</v>
          </cell>
        </row>
        <row r="62">
          <cell r="C62">
            <v>30</v>
          </cell>
          <cell r="E62">
            <v>30</v>
          </cell>
          <cell r="G62">
            <v>30</v>
          </cell>
          <cell r="I62">
            <v>30</v>
          </cell>
          <cell r="K62">
            <v>30</v>
          </cell>
          <cell r="M62">
            <v>30</v>
          </cell>
          <cell r="O62">
            <v>30</v>
          </cell>
          <cell r="Q62">
            <v>30</v>
          </cell>
          <cell r="S62">
            <v>30</v>
          </cell>
          <cell r="U62">
            <v>30</v>
          </cell>
          <cell r="W62">
            <v>30</v>
          </cell>
          <cell r="Y62">
            <v>30</v>
          </cell>
        </row>
        <row r="63">
          <cell r="C63">
            <v>0</v>
          </cell>
          <cell r="E63">
            <v>0</v>
          </cell>
          <cell r="G63">
            <v>0</v>
          </cell>
          <cell r="I63">
            <v>0</v>
          </cell>
          <cell r="K63">
            <v>0</v>
          </cell>
          <cell r="M63">
            <v>0</v>
          </cell>
          <cell r="O63">
            <v>0</v>
          </cell>
          <cell r="Q63">
            <v>0</v>
          </cell>
          <cell r="S63">
            <v>0</v>
          </cell>
          <cell r="U63">
            <v>0</v>
          </cell>
          <cell r="W63">
            <v>0</v>
          </cell>
          <cell r="Y63">
            <v>0</v>
          </cell>
        </row>
        <row r="64">
          <cell r="C64">
            <v>0</v>
          </cell>
          <cell r="E64">
            <v>0</v>
          </cell>
          <cell r="G64">
            <v>0</v>
          </cell>
          <cell r="I64">
            <v>0</v>
          </cell>
          <cell r="K64">
            <v>0</v>
          </cell>
          <cell r="M64">
            <v>0</v>
          </cell>
          <cell r="O64">
            <v>0</v>
          </cell>
          <cell r="Q64">
            <v>0</v>
          </cell>
          <cell r="S64">
            <v>0</v>
          </cell>
          <cell r="U64">
            <v>0</v>
          </cell>
          <cell r="W64">
            <v>0</v>
          </cell>
          <cell r="Y64">
            <v>0</v>
          </cell>
        </row>
        <row r="65">
          <cell r="C65">
            <v>2800</v>
          </cell>
          <cell r="E65">
            <v>2800</v>
          </cell>
          <cell r="G65">
            <v>2800</v>
          </cell>
          <cell r="I65">
            <v>2800</v>
          </cell>
          <cell r="K65">
            <v>2800</v>
          </cell>
          <cell r="M65">
            <v>2800</v>
          </cell>
          <cell r="O65">
            <v>2800</v>
          </cell>
          <cell r="Q65">
            <v>2800</v>
          </cell>
          <cell r="S65">
            <v>2800</v>
          </cell>
          <cell r="U65">
            <v>2800</v>
          </cell>
          <cell r="W65">
            <v>2800</v>
          </cell>
          <cell r="Y65">
            <v>2800</v>
          </cell>
        </row>
        <row r="66">
          <cell r="C66">
            <v>43.35761359694763</v>
          </cell>
          <cell r="E66">
            <v>43.35761359694763</v>
          </cell>
          <cell r="G66">
            <v>43.35761359694763</v>
          </cell>
          <cell r="I66">
            <v>43.35761359694763</v>
          </cell>
          <cell r="K66">
            <v>43.35761359694763</v>
          </cell>
          <cell r="M66">
            <v>43.35761359694763</v>
          </cell>
          <cell r="O66">
            <v>43.35761359694763</v>
          </cell>
          <cell r="Q66">
            <v>43.35761359694763</v>
          </cell>
          <cell r="S66">
            <v>43.35761359694763</v>
          </cell>
          <cell r="U66">
            <v>43.35761359694763</v>
          </cell>
          <cell r="W66">
            <v>43.35761359694763</v>
          </cell>
          <cell r="Y66">
            <v>43.35761359694763</v>
          </cell>
        </row>
        <row r="67">
          <cell r="C67">
            <v>0</v>
          </cell>
          <cell r="E67">
            <v>0</v>
          </cell>
          <cell r="G67">
            <v>0</v>
          </cell>
          <cell r="I67">
            <v>0</v>
          </cell>
          <cell r="K67">
            <v>0</v>
          </cell>
          <cell r="M67">
            <v>0</v>
          </cell>
          <cell r="O67">
            <v>0</v>
          </cell>
          <cell r="Q67">
            <v>0</v>
          </cell>
          <cell r="S67">
            <v>0</v>
          </cell>
          <cell r="U67">
            <v>0</v>
          </cell>
          <cell r="W67">
            <v>0</v>
          </cell>
          <cell r="Y67">
            <v>0</v>
          </cell>
        </row>
        <row r="68">
          <cell r="C68">
            <v>304</v>
          </cell>
          <cell r="E68">
            <v>304</v>
          </cell>
          <cell r="G68">
            <v>304</v>
          </cell>
          <cell r="I68">
            <v>304</v>
          </cell>
          <cell r="K68">
            <v>304</v>
          </cell>
          <cell r="M68">
            <v>304</v>
          </cell>
          <cell r="O68">
            <v>304</v>
          </cell>
          <cell r="Q68">
            <v>304</v>
          </cell>
          <cell r="S68">
            <v>304</v>
          </cell>
          <cell r="U68">
            <v>304</v>
          </cell>
          <cell r="W68">
            <v>304</v>
          </cell>
          <cell r="Y68">
            <v>304</v>
          </cell>
        </row>
        <row r="69">
          <cell r="C69">
            <v>0</v>
          </cell>
          <cell r="E69">
            <v>0</v>
          </cell>
          <cell r="G69">
            <v>0</v>
          </cell>
          <cell r="I69">
            <v>0</v>
          </cell>
          <cell r="K69">
            <v>0</v>
          </cell>
          <cell r="M69">
            <v>0</v>
          </cell>
          <cell r="O69">
            <v>0</v>
          </cell>
          <cell r="Q69">
            <v>0</v>
          </cell>
          <cell r="S69">
            <v>0</v>
          </cell>
          <cell r="U69">
            <v>0</v>
          </cell>
          <cell r="W69">
            <v>0</v>
          </cell>
          <cell r="Y69">
            <v>0</v>
          </cell>
        </row>
        <row r="70">
          <cell r="C70">
            <v>69.372181755116202</v>
          </cell>
          <cell r="E70">
            <v>69.372181755116202</v>
          </cell>
          <cell r="G70">
            <v>69.372181755116202</v>
          </cell>
          <cell r="I70">
            <v>69.372181755116202</v>
          </cell>
          <cell r="K70">
            <v>69.372181755116202</v>
          </cell>
          <cell r="M70">
            <v>69.372181755116202</v>
          </cell>
          <cell r="O70">
            <v>69.372181755116202</v>
          </cell>
          <cell r="Q70">
            <v>69.372181755116202</v>
          </cell>
          <cell r="S70">
            <v>69.372181755116202</v>
          </cell>
          <cell r="U70">
            <v>69.372181755116202</v>
          </cell>
          <cell r="W70">
            <v>69.372181755116202</v>
          </cell>
          <cell r="Y70">
            <v>69.372181755116202</v>
          </cell>
        </row>
        <row r="71">
          <cell r="C71">
            <v>4.7693374956642387</v>
          </cell>
          <cell r="E71">
            <v>4.7693374956642387</v>
          </cell>
          <cell r="G71">
            <v>4.7693374956642387</v>
          </cell>
          <cell r="I71">
            <v>4.7693374956642387</v>
          </cell>
          <cell r="K71">
            <v>4.7693374956642387</v>
          </cell>
          <cell r="M71">
            <v>4.7693374956642387</v>
          </cell>
          <cell r="O71">
            <v>4.7693374956642387</v>
          </cell>
          <cell r="Q71">
            <v>4.7693374956642387</v>
          </cell>
          <cell r="S71">
            <v>4.7693374956642387</v>
          </cell>
          <cell r="U71">
            <v>4.7693374956642387</v>
          </cell>
          <cell r="W71">
            <v>4.7693374956642387</v>
          </cell>
          <cell r="Y71">
            <v>4.7693374956642387</v>
          </cell>
        </row>
        <row r="72">
          <cell r="C72">
            <v>10</v>
          </cell>
          <cell r="E72">
            <v>10</v>
          </cell>
          <cell r="G72">
            <v>10</v>
          </cell>
          <cell r="I72">
            <v>10</v>
          </cell>
          <cell r="K72">
            <v>10</v>
          </cell>
          <cell r="M72">
            <v>10</v>
          </cell>
          <cell r="O72">
            <v>10</v>
          </cell>
          <cell r="Q72">
            <v>10</v>
          </cell>
          <cell r="S72">
            <v>10</v>
          </cell>
          <cell r="U72">
            <v>10</v>
          </cell>
          <cell r="W72">
            <v>10</v>
          </cell>
          <cell r="Y72">
            <v>10</v>
          </cell>
        </row>
        <row r="73">
          <cell r="C73">
            <v>12.14</v>
          </cell>
          <cell r="E73">
            <v>12.14</v>
          </cell>
          <cell r="G73">
            <v>12.14</v>
          </cell>
          <cell r="I73">
            <v>12.14</v>
          </cell>
          <cell r="K73">
            <v>12.14</v>
          </cell>
          <cell r="M73">
            <v>12.14</v>
          </cell>
          <cell r="O73">
            <v>12.14</v>
          </cell>
          <cell r="Q73">
            <v>12.14</v>
          </cell>
          <cell r="S73">
            <v>12.14</v>
          </cell>
          <cell r="U73">
            <v>12.14</v>
          </cell>
          <cell r="W73">
            <v>12.14</v>
          </cell>
          <cell r="Y73">
            <v>12.14</v>
          </cell>
        </row>
        <row r="74">
          <cell r="C74">
            <v>0</v>
          </cell>
          <cell r="E74">
            <v>0</v>
          </cell>
          <cell r="G74">
            <v>0</v>
          </cell>
          <cell r="I74">
            <v>0</v>
          </cell>
          <cell r="K74">
            <v>0</v>
          </cell>
          <cell r="M74">
            <v>0</v>
          </cell>
          <cell r="O74">
            <v>0</v>
          </cell>
          <cell r="Q74">
            <v>0</v>
          </cell>
          <cell r="S74">
            <v>0</v>
          </cell>
          <cell r="U74">
            <v>0</v>
          </cell>
          <cell r="W74">
            <v>0</v>
          </cell>
          <cell r="Y74">
            <v>0</v>
          </cell>
        </row>
        <row r="75">
          <cell r="C75">
            <v>15.61</v>
          </cell>
          <cell r="E75">
            <v>15.61</v>
          </cell>
          <cell r="G75">
            <v>15.61</v>
          </cell>
          <cell r="I75">
            <v>15.61</v>
          </cell>
          <cell r="K75">
            <v>15.61</v>
          </cell>
          <cell r="M75">
            <v>15.61</v>
          </cell>
          <cell r="O75">
            <v>15.61</v>
          </cell>
          <cell r="Q75">
            <v>15.61</v>
          </cell>
          <cell r="S75">
            <v>15.61</v>
          </cell>
          <cell r="U75">
            <v>15.61</v>
          </cell>
          <cell r="W75">
            <v>15.61</v>
          </cell>
          <cell r="Y75">
            <v>15.61</v>
          </cell>
        </row>
        <row r="77">
          <cell r="C77">
            <v>5220</v>
          </cell>
          <cell r="E77">
            <v>5220</v>
          </cell>
          <cell r="G77">
            <v>5220</v>
          </cell>
          <cell r="I77">
            <v>5220</v>
          </cell>
          <cell r="K77">
            <v>5220</v>
          </cell>
          <cell r="M77">
            <v>5220</v>
          </cell>
          <cell r="O77">
            <v>5220</v>
          </cell>
          <cell r="Q77">
            <v>5220</v>
          </cell>
          <cell r="S77">
            <v>5220</v>
          </cell>
          <cell r="U77">
            <v>5220</v>
          </cell>
          <cell r="W77">
            <v>5220</v>
          </cell>
          <cell r="Y77">
            <v>5220</v>
          </cell>
        </row>
        <row r="78">
          <cell r="C78">
            <v>2610</v>
          </cell>
          <cell r="E78">
            <v>2610</v>
          </cell>
          <cell r="G78">
            <v>2610</v>
          </cell>
          <cell r="I78">
            <v>2610</v>
          </cell>
          <cell r="K78">
            <v>2610</v>
          </cell>
          <cell r="M78">
            <v>2610</v>
          </cell>
          <cell r="O78">
            <v>2610</v>
          </cell>
          <cell r="Q78">
            <v>2610</v>
          </cell>
          <cell r="S78">
            <v>2610</v>
          </cell>
          <cell r="U78">
            <v>2610</v>
          </cell>
          <cell r="W78">
            <v>2610</v>
          </cell>
          <cell r="Y78">
            <v>2610</v>
          </cell>
        </row>
        <row r="79">
          <cell r="C79">
            <v>870</v>
          </cell>
          <cell r="E79">
            <v>870</v>
          </cell>
          <cell r="G79">
            <v>870</v>
          </cell>
          <cell r="I79">
            <v>870</v>
          </cell>
          <cell r="K79">
            <v>870</v>
          </cell>
          <cell r="M79">
            <v>870</v>
          </cell>
          <cell r="O79">
            <v>870</v>
          </cell>
          <cell r="Q79">
            <v>870</v>
          </cell>
          <cell r="S79">
            <v>870</v>
          </cell>
          <cell r="U79">
            <v>870</v>
          </cell>
          <cell r="W79">
            <v>870</v>
          </cell>
          <cell r="Y79">
            <v>870</v>
          </cell>
        </row>
        <row r="80">
          <cell r="C80">
            <v>0</v>
          </cell>
          <cell r="E80">
            <v>0</v>
          </cell>
          <cell r="G80">
            <v>0</v>
          </cell>
          <cell r="I80">
            <v>0</v>
          </cell>
          <cell r="K80">
            <v>0</v>
          </cell>
          <cell r="M80">
            <v>0</v>
          </cell>
          <cell r="O80">
            <v>0</v>
          </cell>
          <cell r="Q80">
            <v>0</v>
          </cell>
          <cell r="S80">
            <v>0</v>
          </cell>
          <cell r="U80">
            <v>0</v>
          </cell>
          <cell r="W80">
            <v>0</v>
          </cell>
          <cell r="Y80">
            <v>0</v>
          </cell>
        </row>
        <row r="81">
          <cell r="C81">
            <v>0</v>
          </cell>
          <cell r="E81">
            <v>0</v>
          </cell>
          <cell r="G81">
            <v>0</v>
          </cell>
          <cell r="I81">
            <v>0</v>
          </cell>
          <cell r="K81">
            <v>0</v>
          </cell>
          <cell r="M81">
            <v>0</v>
          </cell>
          <cell r="O81">
            <v>0</v>
          </cell>
          <cell r="Q81">
            <v>0</v>
          </cell>
          <cell r="S81">
            <v>0</v>
          </cell>
          <cell r="U81">
            <v>0</v>
          </cell>
          <cell r="W81">
            <v>0</v>
          </cell>
          <cell r="Y81">
            <v>0</v>
          </cell>
        </row>
        <row r="82">
          <cell r="C82">
            <v>1305</v>
          </cell>
          <cell r="E82">
            <v>1305</v>
          </cell>
          <cell r="G82">
            <v>1305</v>
          </cell>
          <cell r="I82">
            <v>1305</v>
          </cell>
          <cell r="K82">
            <v>1305</v>
          </cell>
          <cell r="M82">
            <v>1305</v>
          </cell>
          <cell r="O82">
            <v>1305</v>
          </cell>
          <cell r="Q82">
            <v>1305</v>
          </cell>
          <cell r="S82">
            <v>1305</v>
          </cell>
          <cell r="U82">
            <v>1305</v>
          </cell>
          <cell r="W82">
            <v>1305</v>
          </cell>
          <cell r="Y82">
            <v>1305</v>
          </cell>
        </row>
        <row r="83">
          <cell r="C83">
            <v>573.33333333333337</v>
          </cell>
          <cell r="E83">
            <v>573.33333333333337</v>
          </cell>
          <cell r="G83">
            <v>573.33333333333337</v>
          </cell>
          <cell r="I83">
            <v>573.33333333333337</v>
          </cell>
          <cell r="K83">
            <v>573.33333333333337</v>
          </cell>
          <cell r="M83">
            <v>573.33333333333337</v>
          </cell>
          <cell r="O83">
            <v>573.33333333333337</v>
          </cell>
          <cell r="Q83">
            <v>573.33333333333337</v>
          </cell>
          <cell r="S83">
            <v>573.33333333333337</v>
          </cell>
          <cell r="U83">
            <v>573.33333333333337</v>
          </cell>
          <cell r="W83">
            <v>573.33333333333337</v>
          </cell>
          <cell r="Y83">
            <v>573.33333333333337</v>
          </cell>
        </row>
        <row r="84">
          <cell r="C84">
            <v>0</v>
          </cell>
          <cell r="E84">
            <v>0</v>
          </cell>
          <cell r="G84">
            <v>0</v>
          </cell>
          <cell r="I84">
            <v>0</v>
          </cell>
          <cell r="K84">
            <v>0</v>
          </cell>
          <cell r="M84">
            <v>0</v>
          </cell>
          <cell r="O84">
            <v>0</v>
          </cell>
          <cell r="Q84">
            <v>0</v>
          </cell>
          <cell r="S84">
            <v>0</v>
          </cell>
          <cell r="U84">
            <v>0</v>
          </cell>
          <cell r="W84">
            <v>0</v>
          </cell>
          <cell r="Y84">
            <v>0</v>
          </cell>
        </row>
        <row r="85">
          <cell r="C85">
            <v>652.5</v>
          </cell>
          <cell r="E85">
            <v>652.5</v>
          </cell>
          <cell r="G85">
            <v>652.5</v>
          </cell>
          <cell r="I85">
            <v>652.5</v>
          </cell>
          <cell r="K85">
            <v>652.5</v>
          </cell>
          <cell r="M85">
            <v>652.5</v>
          </cell>
          <cell r="O85">
            <v>652.5</v>
          </cell>
          <cell r="Q85">
            <v>652.5</v>
          </cell>
          <cell r="S85">
            <v>652.5</v>
          </cell>
          <cell r="U85">
            <v>652.5</v>
          </cell>
          <cell r="W85">
            <v>652.5</v>
          </cell>
          <cell r="Y85">
            <v>652.5</v>
          </cell>
        </row>
        <row r="86">
          <cell r="C86">
            <v>287.23972602739724</v>
          </cell>
          <cell r="E86">
            <v>287.23972602739724</v>
          </cell>
          <cell r="G86">
            <v>287.23972602739724</v>
          </cell>
          <cell r="I86">
            <v>287.23972602739724</v>
          </cell>
          <cell r="K86">
            <v>287.23972602739724</v>
          </cell>
          <cell r="M86">
            <v>287.23972602739724</v>
          </cell>
          <cell r="O86">
            <v>287.23972602739724</v>
          </cell>
          <cell r="Q86">
            <v>287.23972602739724</v>
          </cell>
          <cell r="S86">
            <v>287.23972602739724</v>
          </cell>
          <cell r="U86">
            <v>287.23972602739724</v>
          </cell>
          <cell r="W86">
            <v>287.23972602739724</v>
          </cell>
          <cell r="Y86">
            <v>287.23972602739724</v>
          </cell>
        </row>
        <row r="87">
          <cell r="C87">
            <v>310</v>
          </cell>
          <cell r="E87">
            <v>310</v>
          </cell>
          <cell r="G87">
            <v>310</v>
          </cell>
          <cell r="I87">
            <v>310</v>
          </cell>
          <cell r="K87">
            <v>310</v>
          </cell>
          <cell r="M87">
            <v>310</v>
          </cell>
          <cell r="O87">
            <v>310</v>
          </cell>
          <cell r="Q87">
            <v>310</v>
          </cell>
          <cell r="S87">
            <v>310</v>
          </cell>
          <cell r="U87">
            <v>310</v>
          </cell>
          <cell r="W87">
            <v>310</v>
          </cell>
          <cell r="Y87">
            <v>310</v>
          </cell>
        </row>
        <row r="88">
          <cell r="C88">
            <v>25</v>
          </cell>
          <cell r="E88">
            <v>25</v>
          </cell>
          <cell r="G88">
            <v>25</v>
          </cell>
          <cell r="I88">
            <v>25</v>
          </cell>
          <cell r="K88">
            <v>25</v>
          </cell>
          <cell r="M88">
            <v>25</v>
          </cell>
          <cell r="O88">
            <v>25</v>
          </cell>
          <cell r="Q88">
            <v>25</v>
          </cell>
          <cell r="S88">
            <v>25</v>
          </cell>
          <cell r="U88">
            <v>25</v>
          </cell>
          <cell r="W88">
            <v>25</v>
          </cell>
          <cell r="Y88">
            <v>25</v>
          </cell>
        </row>
        <row r="89">
          <cell r="C89">
            <v>0</v>
          </cell>
          <cell r="E89">
            <v>0</v>
          </cell>
          <cell r="G89">
            <v>0</v>
          </cell>
          <cell r="I89">
            <v>0</v>
          </cell>
          <cell r="K89">
            <v>0</v>
          </cell>
          <cell r="M89">
            <v>0</v>
          </cell>
          <cell r="O89">
            <v>0</v>
          </cell>
          <cell r="Q89">
            <v>0</v>
          </cell>
          <cell r="S89">
            <v>0</v>
          </cell>
          <cell r="U89">
            <v>0</v>
          </cell>
          <cell r="W89">
            <v>0</v>
          </cell>
          <cell r="Y89">
            <v>0</v>
          </cell>
        </row>
        <row r="90">
          <cell r="C90">
            <v>261</v>
          </cell>
          <cell r="E90">
            <v>261</v>
          </cell>
          <cell r="G90">
            <v>261</v>
          </cell>
          <cell r="I90">
            <v>261</v>
          </cell>
          <cell r="K90">
            <v>261</v>
          </cell>
          <cell r="M90">
            <v>261</v>
          </cell>
          <cell r="O90">
            <v>261</v>
          </cell>
          <cell r="Q90">
            <v>261</v>
          </cell>
          <cell r="S90">
            <v>261</v>
          </cell>
          <cell r="U90">
            <v>261</v>
          </cell>
          <cell r="W90">
            <v>261</v>
          </cell>
          <cell r="Y90">
            <v>261</v>
          </cell>
        </row>
        <row r="91">
          <cell r="C91">
            <v>0</v>
          </cell>
          <cell r="E91">
            <v>0</v>
          </cell>
          <cell r="G91">
            <v>0</v>
          </cell>
          <cell r="I91">
            <v>0</v>
          </cell>
          <cell r="K91">
            <v>0</v>
          </cell>
          <cell r="M91">
            <v>0</v>
          </cell>
          <cell r="O91">
            <v>0</v>
          </cell>
          <cell r="Q91">
            <v>0</v>
          </cell>
          <cell r="S91">
            <v>0</v>
          </cell>
          <cell r="U91">
            <v>0</v>
          </cell>
          <cell r="W91">
            <v>0</v>
          </cell>
          <cell r="Y91">
            <v>0</v>
          </cell>
        </row>
        <row r="92">
          <cell r="C92">
            <v>0</v>
          </cell>
          <cell r="E92">
            <v>0</v>
          </cell>
          <cell r="G92">
            <v>0</v>
          </cell>
          <cell r="I92">
            <v>0</v>
          </cell>
          <cell r="K92">
            <v>0</v>
          </cell>
          <cell r="M92">
            <v>0</v>
          </cell>
          <cell r="O92">
            <v>0</v>
          </cell>
          <cell r="Q92">
            <v>0</v>
          </cell>
          <cell r="S92">
            <v>0</v>
          </cell>
          <cell r="U92">
            <v>0</v>
          </cell>
          <cell r="W92">
            <v>0</v>
          </cell>
          <cell r="Y92">
            <v>0</v>
          </cell>
        </row>
        <row r="94">
          <cell r="C94">
            <v>0</v>
          </cell>
          <cell r="E94">
            <v>0</v>
          </cell>
          <cell r="G94">
            <v>0</v>
          </cell>
          <cell r="I94">
            <v>0</v>
          </cell>
          <cell r="K94">
            <v>0</v>
          </cell>
          <cell r="M94">
            <v>0</v>
          </cell>
          <cell r="O94">
            <v>0</v>
          </cell>
          <cell r="Q94">
            <v>0</v>
          </cell>
          <cell r="S94">
            <v>0</v>
          </cell>
          <cell r="U94">
            <v>0</v>
          </cell>
          <cell r="W94">
            <v>0</v>
          </cell>
          <cell r="Y94">
            <v>0</v>
          </cell>
        </row>
        <row r="95">
          <cell r="C95">
            <v>1793.925</v>
          </cell>
          <cell r="E95">
            <v>1793.925</v>
          </cell>
          <cell r="G95">
            <v>1793.925</v>
          </cell>
          <cell r="I95">
            <v>1793.925</v>
          </cell>
          <cell r="K95">
            <v>1793.925</v>
          </cell>
          <cell r="M95">
            <v>1793.925</v>
          </cell>
          <cell r="O95">
            <v>1793.925</v>
          </cell>
          <cell r="Q95">
            <v>1793.925</v>
          </cell>
          <cell r="S95">
            <v>1793.925</v>
          </cell>
          <cell r="U95">
            <v>1793.925</v>
          </cell>
          <cell r="W95">
            <v>1793.925</v>
          </cell>
          <cell r="Y95">
            <v>1847.4750000000001</v>
          </cell>
        </row>
        <row r="96">
          <cell r="C96">
            <v>0</v>
          </cell>
          <cell r="E96">
            <v>0</v>
          </cell>
          <cell r="G96">
            <v>0</v>
          </cell>
          <cell r="I96">
            <v>0</v>
          </cell>
          <cell r="K96">
            <v>0</v>
          </cell>
          <cell r="M96">
            <v>0</v>
          </cell>
          <cell r="O96">
            <v>0</v>
          </cell>
          <cell r="Q96">
            <v>0</v>
          </cell>
          <cell r="S96">
            <v>0</v>
          </cell>
          <cell r="U96">
            <v>0</v>
          </cell>
          <cell r="W96">
            <v>0</v>
          </cell>
          <cell r="Y96">
            <v>0</v>
          </cell>
        </row>
        <row r="97">
          <cell r="C97">
            <v>0</v>
          </cell>
          <cell r="E97">
            <v>0</v>
          </cell>
          <cell r="G97">
            <v>0</v>
          </cell>
          <cell r="I97">
            <v>0</v>
          </cell>
          <cell r="K97">
            <v>0</v>
          </cell>
          <cell r="M97">
            <v>0</v>
          </cell>
          <cell r="O97">
            <v>0</v>
          </cell>
          <cell r="Q97">
            <v>0</v>
          </cell>
          <cell r="S97">
            <v>0</v>
          </cell>
          <cell r="U97">
            <v>0</v>
          </cell>
          <cell r="W97">
            <v>0</v>
          </cell>
          <cell r="Y97">
            <v>0</v>
          </cell>
        </row>
        <row r="98">
          <cell r="C98">
            <v>0</v>
          </cell>
          <cell r="E98">
            <v>0</v>
          </cell>
          <cell r="G98">
            <v>0</v>
          </cell>
          <cell r="I98">
            <v>0</v>
          </cell>
          <cell r="K98">
            <v>0</v>
          </cell>
          <cell r="M98">
            <v>0</v>
          </cell>
          <cell r="O98">
            <v>0</v>
          </cell>
          <cell r="Q98">
            <v>0</v>
          </cell>
          <cell r="S98">
            <v>0</v>
          </cell>
          <cell r="U98">
            <v>0</v>
          </cell>
          <cell r="W98">
            <v>0</v>
          </cell>
          <cell r="Y98">
            <v>0</v>
          </cell>
        </row>
        <row r="99">
          <cell r="C99">
            <v>0</v>
          </cell>
          <cell r="E99">
            <v>0</v>
          </cell>
          <cell r="G99">
            <v>0</v>
          </cell>
          <cell r="I99">
            <v>0</v>
          </cell>
          <cell r="K99">
            <v>0</v>
          </cell>
          <cell r="M99">
            <v>0</v>
          </cell>
          <cell r="O99">
            <v>0</v>
          </cell>
          <cell r="Q99">
            <v>0</v>
          </cell>
          <cell r="S99">
            <v>0</v>
          </cell>
          <cell r="U99">
            <v>0</v>
          </cell>
          <cell r="W99">
            <v>0</v>
          </cell>
          <cell r="Y99">
            <v>0</v>
          </cell>
        </row>
        <row r="100">
          <cell r="C100">
            <v>0</v>
          </cell>
          <cell r="E100">
            <v>44.224765868886578</v>
          </cell>
          <cell r="G100">
            <v>44.224765868886578</v>
          </cell>
          <cell r="I100">
            <v>281.58168574401668</v>
          </cell>
          <cell r="K100">
            <v>44.224765868886578</v>
          </cell>
          <cell r="M100">
            <v>0</v>
          </cell>
          <cell r="O100">
            <v>44.224765868886578</v>
          </cell>
          <cell r="Q100">
            <v>44.224765868886578</v>
          </cell>
          <cell r="S100">
            <v>44.224765868886578</v>
          </cell>
          <cell r="U100">
            <v>44.224765868886578</v>
          </cell>
          <cell r="W100">
            <v>44.224765868886578</v>
          </cell>
          <cell r="Y100">
            <v>44.224765868886578</v>
          </cell>
        </row>
        <row r="101">
          <cell r="C101">
            <v>0</v>
          </cell>
          <cell r="E101">
            <v>0</v>
          </cell>
          <cell r="G101">
            <v>0</v>
          </cell>
          <cell r="I101">
            <v>0</v>
          </cell>
          <cell r="K101">
            <v>0</v>
          </cell>
          <cell r="M101">
            <v>0</v>
          </cell>
          <cell r="O101">
            <v>0</v>
          </cell>
          <cell r="Q101">
            <v>0</v>
          </cell>
          <cell r="S101">
            <v>0</v>
          </cell>
          <cell r="U101">
            <v>0</v>
          </cell>
          <cell r="W101">
            <v>0</v>
          </cell>
          <cell r="Y101">
            <v>0</v>
          </cell>
        </row>
        <row r="102">
          <cell r="C102">
            <v>373.63011264000005</v>
          </cell>
          <cell r="E102">
            <v>377.36641376640006</v>
          </cell>
          <cell r="G102">
            <v>192.45687102086407</v>
          </cell>
          <cell r="I102">
            <v>196.30600844128134</v>
          </cell>
          <cell r="K102">
            <v>400.46425722021394</v>
          </cell>
          <cell r="M102">
            <v>204.23677118230913</v>
          </cell>
          <cell r="O102">
            <v>206.27913889413219</v>
          </cell>
          <cell r="Q102">
            <v>208.34193028307351</v>
          </cell>
          <cell r="S102">
            <v>420.85069917180851</v>
          </cell>
          <cell r="U102">
            <v>425.90090756187021</v>
          </cell>
          <cell r="W102">
            <v>217.20946285655378</v>
          </cell>
          <cell r="Y102">
            <v>221.55365211368488</v>
          </cell>
        </row>
        <row r="103">
          <cell r="C103">
            <v>83.246618106139437</v>
          </cell>
          <cell r="E103">
            <v>83.246618106139437</v>
          </cell>
          <cell r="G103">
            <v>83.246618106139437</v>
          </cell>
          <cell r="I103">
            <v>83.246618106139437</v>
          </cell>
          <cell r="K103">
            <v>83.246618106139437</v>
          </cell>
          <cell r="M103">
            <v>0</v>
          </cell>
          <cell r="O103">
            <v>83.246618106139437</v>
          </cell>
          <cell r="Q103">
            <v>83.246618106139437</v>
          </cell>
          <cell r="S103">
            <v>83.246618106139437</v>
          </cell>
          <cell r="U103">
            <v>83.246618106139437</v>
          </cell>
          <cell r="W103">
            <v>83.246618106139437</v>
          </cell>
          <cell r="Y103">
            <v>83.246618106139437</v>
          </cell>
        </row>
        <row r="104">
          <cell r="C104">
            <v>936.52445369406871</v>
          </cell>
          <cell r="E104">
            <v>0</v>
          </cell>
          <cell r="G104">
            <v>0</v>
          </cell>
          <cell r="I104">
            <v>0</v>
          </cell>
          <cell r="K104">
            <v>0</v>
          </cell>
          <cell r="M104">
            <v>0</v>
          </cell>
          <cell r="O104">
            <v>0</v>
          </cell>
          <cell r="Q104">
            <v>0</v>
          </cell>
          <cell r="S104">
            <v>0</v>
          </cell>
          <cell r="U104">
            <v>0</v>
          </cell>
          <cell r="W104">
            <v>0</v>
          </cell>
          <cell r="Y104">
            <v>0</v>
          </cell>
        </row>
        <row r="105">
          <cell r="C105">
            <v>0</v>
          </cell>
          <cell r="E105">
            <v>0</v>
          </cell>
          <cell r="G105">
            <v>0</v>
          </cell>
          <cell r="I105">
            <v>0</v>
          </cell>
          <cell r="K105">
            <v>0</v>
          </cell>
          <cell r="M105">
            <v>0</v>
          </cell>
          <cell r="O105">
            <v>0</v>
          </cell>
          <cell r="Q105">
            <v>0</v>
          </cell>
          <cell r="S105">
            <v>0</v>
          </cell>
          <cell r="U105">
            <v>0</v>
          </cell>
          <cell r="W105">
            <v>0</v>
          </cell>
          <cell r="Y105">
            <v>0</v>
          </cell>
        </row>
        <row r="106">
          <cell r="C106">
            <v>0</v>
          </cell>
          <cell r="E106">
            <v>236.49607416516889</v>
          </cell>
          <cell r="G106">
            <v>0</v>
          </cell>
          <cell r="I106">
            <v>0</v>
          </cell>
          <cell r="K106">
            <v>236.49607416516889</v>
          </cell>
          <cell r="M106">
            <v>0</v>
          </cell>
          <cell r="O106">
            <v>0</v>
          </cell>
          <cell r="Q106">
            <v>236.49607416516889</v>
          </cell>
          <cell r="S106">
            <v>0</v>
          </cell>
          <cell r="U106">
            <v>0</v>
          </cell>
          <cell r="W106">
            <v>0</v>
          </cell>
          <cell r="Y106">
            <v>236.49607416516889</v>
          </cell>
        </row>
        <row r="107">
          <cell r="C107">
            <v>0</v>
          </cell>
          <cell r="E107">
            <v>0</v>
          </cell>
          <cell r="G107">
            <v>0</v>
          </cell>
          <cell r="I107">
            <v>0</v>
          </cell>
          <cell r="K107">
            <v>0</v>
          </cell>
          <cell r="M107">
            <v>0</v>
          </cell>
          <cell r="O107">
            <v>0</v>
          </cell>
          <cell r="Q107">
            <v>0</v>
          </cell>
          <cell r="S107">
            <v>0</v>
          </cell>
          <cell r="U107">
            <v>0</v>
          </cell>
          <cell r="W107">
            <v>0</v>
          </cell>
          <cell r="Y107">
            <v>0</v>
          </cell>
        </row>
        <row r="108">
          <cell r="C108">
            <v>0</v>
          </cell>
          <cell r="E108">
            <v>223.85431841831425</v>
          </cell>
          <cell r="G108">
            <v>362.22580645161293</v>
          </cell>
          <cell r="I108">
            <v>223.85431841831425</v>
          </cell>
          <cell r="K108">
            <v>210.11966701352759</v>
          </cell>
          <cell r="M108">
            <v>0</v>
          </cell>
          <cell r="O108">
            <v>171.68314255983353</v>
          </cell>
          <cell r="Q108">
            <v>210.11966701352759</v>
          </cell>
          <cell r="S108">
            <v>0</v>
          </cell>
          <cell r="U108">
            <v>171.68314255983353</v>
          </cell>
          <cell r="W108">
            <v>0</v>
          </cell>
          <cell r="Y108">
            <v>210.11966701352759</v>
          </cell>
        </row>
        <row r="109">
          <cell r="C109">
            <v>0</v>
          </cell>
          <cell r="E109">
            <v>358.74089490114466</v>
          </cell>
          <cell r="G109">
            <v>0</v>
          </cell>
          <cell r="I109">
            <v>0</v>
          </cell>
          <cell r="K109">
            <v>333.11654526534863</v>
          </cell>
          <cell r="M109">
            <v>97.372528616024979</v>
          </cell>
          <cell r="O109">
            <v>0</v>
          </cell>
          <cell r="Q109">
            <v>333.11654526534863</v>
          </cell>
          <cell r="S109">
            <v>97.372528616024979</v>
          </cell>
          <cell r="U109">
            <v>102.49739854318419</v>
          </cell>
          <cell r="W109">
            <v>0</v>
          </cell>
          <cell r="Y109">
            <v>0</v>
          </cell>
        </row>
        <row r="110">
          <cell r="C110">
            <v>0</v>
          </cell>
          <cell r="E110">
            <v>312.61706555671179</v>
          </cell>
          <cell r="G110">
            <v>1704.5829864724246</v>
          </cell>
          <cell r="I110">
            <v>0</v>
          </cell>
          <cell r="K110">
            <v>347.20993756503645</v>
          </cell>
          <cell r="M110">
            <v>0</v>
          </cell>
          <cell r="O110">
            <v>0</v>
          </cell>
          <cell r="Q110">
            <v>1022.5652965660771</v>
          </cell>
          <cell r="S110">
            <v>0</v>
          </cell>
          <cell r="U110">
            <v>312.61706555671179</v>
          </cell>
          <cell r="W110">
            <v>0</v>
          </cell>
          <cell r="Y110">
            <v>0</v>
          </cell>
        </row>
        <row r="111">
          <cell r="C111">
            <v>0</v>
          </cell>
          <cell r="E111">
            <v>0</v>
          </cell>
          <cell r="G111">
            <v>0</v>
          </cell>
          <cell r="I111">
            <v>0</v>
          </cell>
          <cell r="K111">
            <v>0</v>
          </cell>
          <cell r="M111">
            <v>0</v>
          </cell>
          <cell r="O111">
            <v>0</v>
          </cell>
          <cell r="Q111">
            <v>0</v>
          </cell>
          <cell r="S111">
            <v>0</v>
          </cell>
          <cell r="U111">
            <v>0</v>
          </cell>
          <cell r="W111">
            <v>0</v>
          </cell>
          <cell r="Y111">
            <v>0</v>
          </cell>
        </row>
        <row r="112">
          <cell r="C112">
            <v>0</v>
          </cell>
          <cell r="E112">
            <v>2568</v>
          </cell>
          <cell r="G112">
            <v>2568</v>
          </cell>
          <cell r="I112">
            <v>2568</v>
          </cell>
          <cell r="K112">
            <v>2568</v>
          </cell>
          <cell r="M112">
            <v>0</v>
          </cell>
          <cell r="O112">
            <v>2568</v>
          </cell>
          <cell r="Q112">
            <v>2568</v>
          </cell>
          <cell r="S112">
            <v>2568</v>
          </cell>
          <cell r="U112">
            <v>2568</v>
          </cell>
          <cell r="W112">
            <v>2568</v>
          </cell>
          <cell r="Y112">
            <v>2568</v>
          </cell>
        </row>
        <row r="113">
          <cell r="C113">
            <v>0</v>
          </cell>
          <cell r="E113">
            <v>0</v>
          </cell>
          <cell r="G113">
            <v>0</v>
          </cell>
          <cell r="I113">
            <v>0</v>
          </cell>
          <cell r="K113">
            <v>0</v>
          </cell>
          <cell r="M113">
            <v>0</v>
          </cell>
          <cell r="O113">
            <v>0</v>
          </cell>
          <cell r="Q113">
            <v>0</v>
          </cell>
          <cell r="S113">
            <v>0</v>
          </cell>
          <cell r="U113">
            <v>0</v>
          </cell>
          <cell r="W113">
            <v>0</v>
          </cell>
          <cell r="Y113">
            <v>0</v>
          </cell>
        </row>
        <row r="114">
          <cell r="C114">
            <v>0</v>
          </cell>
          <cell r="E114">
            <v>0</v>
          </cell>
          <cell r="G114">
            <v>0</v>
          </cell>
          <cell r="I114">
            <v>0</v>
          </cell>
          <cell r="K114">
            <v>0</v>
          </cell>
          <cell r="M114">
            <v>0</v>
          </cell>
          <cell r="O114">
            <v>0</v>
          </cell>
          <cell r="Q114">
            <v>0</v>
          </cell>
          <cell r="S114">
            <v>0</v>
          </cell>
          <cell r="U114">
            <v>0</v>
          </cell>
          <cell r="W114">
            <v>0</v>
          </cell>
          <cell r="Y114">
            <v>0</v>
          </cell>
        </row>
        <row r="116">
          <cell r="C116">
            <v>0</v>
          </cell>
          <cell r="E116">
            <v>0</v>
          </cell>
          <cell r="G116">
            <v>0</v>
          </cell>
          <cell r="I116">
            <v>0</v>
          </cell>
          <cell r="K116">
            <v>0</v>
          </cell>
          <cell r="M116">
            <v>0</v>
          </cell>
          <cell r="O116">
            <v>0</v>
          </cell>
          <cell r="Q116">
            <v>0</v>
          </cell>
          <cell r="S116">
            <v>0</v>
          </cell>
          <cell r="U116">
            <v>0</v>
          </cell>
          <cell r="W116">
            <v>0</v>
          </cell>
          <cell r="Y116">
            <v>0</v>
          </cell>
        </row>
        <row r="117">
          <cell r="C117">
            <v>0</v>
          </cell>
          <cell r="E117">
            <v>0</v>
          </cell>
          <cell r="G117">
            <v>0</v>
          </cell>
          <cell r="I117">
            <v>0</v>
          </cell>
          <cell r="K117">
            <v>0</v>
          </cell>
          <cell r="M117">
            <v>0</v>
          </cell>
          <cell r="O117">
            <v>0</v>
          </cell>
          <cell r="Q117">
            <v>0</v>
          </cell>
          <cell r="S117">
            <v>0</v>
          </cell>
          <cell r="U117">
            <v>0</v>
          </cell>
          <cell r="W117">
            <v>0</v>
          </cell>
          <cell r="Y117">
            <v>0</v>
          </cell>
        </row>
        <row r="118">
          <cell r="C118">
            <v>0</v>
          </cell>
          <cell r="E118">
            <v>0</v>
          </cell>
          <cell r="G118">
            <v>0</v>
          </cell>
          <cell r="I118">
            <v>0</v>
          </cell>
          <cell r="K118">
            <v>0</v>
          </cell>
          <cell r="M118">
            <v>0</v>
          </cell>
          <cell r="O118">
            <v>0</v>
          </cell>
          <cell r="Q118">
            <v>0</v>
          </cell>
          <cell r="S118">
            <v>0</v>
          </cell>
          <cell r="U118">
            <v>0</v>
          </cell>
          <cell r="W118">
            <v>0</v>
          </cell>
          <cell r="Y118">
            <v>0</v>
          </cell>
        </row>
        <row r="119">
          <cell r="C119">
            <v>150</v>
          </cell>
          <cell r="E119">
            <v>150</v>
          </cell>
          <cell r="G119">
            <v>150</v>
          </cell>
          <cell r="I119">
            <v>150</v>
          </cell>
          <cell r="K119">
            <v>150</v>
          </cell>
          <cell r="M119">
            <v>150</v>
          </cell>
          <cell r="O119">
            <v>150</v>
          </cell>
          <cell r="Q119">
            <v>150</v>
          </cell>
          <cell r="S119">
            <v>150</v>
          </cell>
          <cell r="U119">
            <v>150</v>
          </cell>
          <cell r="W119">
            <v>150</v>
          </cell>
          <cell r="Y119">
            <v>150</v>
          </cell>
        </row>
        <row r="120">
          <cell r="C120">
            <v>0</v>
          </cell>
          <cell r="E120">
            <v>0</v>
          </cell>
          <cell r="G120">
            <v>0</v>
          </cell>
          <cell r="I120">
            <v>0</v>
          </cell>
          <cell r="K120">
            <v>0</v>
          </cell>
          <cell r="M120">
            <v>0</v>
          </cell>
          <cell r="O120">
            <v>0</v>
          </cell>
          <cell r="Q120">
            <v>0</v>
          </cell>
          <cell r="S120">
            <v>0</v>
          </cell>
          <cell r="U120">
            <v>0</v>
          </cell>
          <cell r="W120">
            <v>0</v>
          </cell>
          <cell r="Y120">
            <v>0</v>
          </cell>
        </row>
        <row r="121">
          <cell r="C121">
            <v>0</v>
          </cell>
          <cell r="E121">
            <v>0</v>
          </cell>
          <cell r="G121">
            <v>0</v>
          </cell>
          <cell r="I121">
            <v>0</v>
          </cell>
          <cell r="K121">
            <v>0</v>
          </cell>
          <cell r="M121">
            <v>0</v>
          </cell>
          <cell r="O121">
            <v>0</v>
          </cell>
          <cell r="Q121">
            <v>0</v>
          </cell>
          <cell r="S121">
            <v>0</v>
          </cell>
          <cell r="U121">
            <v>0</v>
          </cell>
          <cell r="W121">
            <v>0</v>
          </cell>
          <cell r="Y121">
            <v>0</v>
          </cell>
        </row>
        <row r="122">
          <cell r="C122">
            <v>0</v>
          </cell>
          <cell r="E122">
            <v>0</v>
          </cell>
          <cell r="G122">
            <v>0</v>
          </cell>
          <cell r="I122">
            <v>0</v>
          </cell>
          <cell r="K122">
            <v>0</v>
          </cell>
          <cell r="M122">
            <v>0</v>
          </cell>
          <cell r="O122">
            <v>0</v>
          </cell>
          <cell r="Q122">
            <v>0</v>
          </cell>
          <cell r="S122">
            <v>0</v>
          </cell>
          <cell r="U122">
            <v>0</v>
          </cell>
          <cell r="W122">
            <v>0</v>
          </cell>
          <cell r="Y122">
            <v>0</v>
          </cell>
        </row>
        <row r="123">
          <cell r="C123">
            <v>0</v>
          </cell>
          <cell r="E123">
            <v>0</v>
          </cell>
          <cell r="G123">
            <v>0</v>
          </cell>
          <cell r="I123">
            <v>0</v>
          </cell>
          <cell r="K123">
            <v>0</v>
          </cell>
          <cell r="M123">
            <v>0</v>
          </cell>
          <cell r="O123">
            <v>0</v>
          </cell>
          <cell r="Q123">
            <v>0</v>
          </cell>
          <cell r="S123">
            <v>0</v>
          </cell>
          <cell r="U123">
            <v>0</v>
          </cell>
          <cell r="W123">
            <v>0</v>
          </cell>
          <cell r="Y123">
            <v>0</v>
          </cell>
        </row>
        <row r="124">
          <cell r="C124">
            <v>0</v>
          </cell>
          <cell r="E124">
            <v>0</v>
          </cell>
          <cell r="G124">
            <v>0</v>
          </cell>
          <cell r="I124">
            <v>0</v>
          </cell>
          <cell r="K124">
            <v>0</v>
          </cell>
          <cell r="M124">
            <v>0</v>
          </cell>
          <cell r="O124">
            <v>0</v>
          </cell>
          <cell r="Q124">
            <v>0</v>
          </cell>
          <cell r="S124">
            <v>0</v>
          </cell>
          <cell r="U124">
            <v>0</v>
          </cell>
          <cell r="W124">
            <v>0</v>
          </cell>
          <cell r="Y124">
            <v>0</v>
          </cell>
        </row>
        <row r="125">
          <cell r="C125">
            <v>0</v>
          </cell>
          <cell r="E125">
            <v>0</v>
          </cell>
          <cell r="G125">
            <v>0</v>
          </cell>
          <cell r="I125">
            <v>0</v>
          </cell>
          <cell r="K125">
            <v>0</v>
          </cell>
          <cell r="M125">
            <v>0</v>
          </cell>
          <cell r="O125">
            <v>0</v>
          </cell>
          <cell r="Q125">
            <v>0</v>
          </cell>
          <cell r="S125">
            <v>0</v>
          </cell>
          <cell r="U125">
            <v>0</v>
          </cell>
          <cell r="W125">
            <v>0</v>
          </cell>
          <cell r="Y125">
            <v>0</v>
          </cell>
        </row>
        <row r="126">
          <cell r="C126">
            <v>1100.5110000000002</v>
          </cell>
          <cell r="E126">
            <v>856.19940641010464</v>
          </cell>
          <cell r="G126">
            <v>1420.2443919818973</v>
          </cell>
          <cell r="I126">
            <v>1254.0676545811621</v>
          </cell>
          <cell r="K126">
            <v>1146.9726230841452</v>
          </cell>
          <cell r="M126">
            <v>1626.3912994439042</v>
          </cell>
          <cell r="O126">
            <v>1029.6854430945932</v>
          </cell>
          <cell r="Q126">
            <v>1278.6006125698291</v>
          </cell>
          <cell r="S126">
            <v>1288.0357591057743</v>
          </cell>
          <cell r="U126">
            <v>1021.678374050685</v>
          </cell>
          <cell r="W126">
            <v>1039.498007367222</v>
          </cell>
          <cell r="Y126">
            <v>1570.331679602652</v>
          </cell>
        </row>
        <row r="127">
          <cell r="C127">
            <v>50</v>
          </cell>
          <cell r="E127">
            <v>50</v>
          </cell>
          <cell r="G127">
            <v>50</v>
          </cell>
          <cell r="I127">
            <v>50</v>
          </cell>
          <cell r="K127">
            <v>50</v>
          </cell>
          <cell r="M127">
            <v>50</v>
          </cell>
          <cell r="O127">
            <v>50</v>
          </cell>
          <cell r="Q127">
            <v>50</v>
          </cell>
          <cell r="S127">
            <v>50</v>
          </cell>
          <cell r="U127">
            <v>50</v>
          </cell>
          <cell r="W127">
            <v>50</v>
          </cell>
          <cell r="Y127">
            <v>50</v>
          </cell>
        </row>
        <row r="128">
          <cell r="C128">
            <v>0</v>
          </cell>
          <cell r="E128">
            <v>0</v>
          </cell>
          <cell r="G128">
            <v>0</v>
          </cell>
          <cell r="I128">
            <v>0</v>
          </cell>
          <cell r="K128">
            <v>0</v>
          </cell>
          <cell r="M128">
            <v>0</v>
          </cell>
          <cell r="O128">
            <v>0</v>
          </cell>
          <cell r="Q128">
            <v>0</v>
          </cell>
          <cell r="S128">
            <v>0</v>
          </cell>
          <cell r="U128">
            <v>0</v>
          </cell>
          <cell r="W128">
            <v>0</v>
          </cell>
          <cell r="Y128">
            <v>0</v>
          </cell>
        </row>
        <row r="133">
          <cell r="C133">
            <v>0</v>
          </cell>
          <cell r="E133">
            <v>0</v>
          </cell>
          <cell r="G133">
            <v>0</v>
          </cell>
          <cell r="I133">
            <v>0</v>
          </cell>
          <cell r="K133">
            <v>0</v>
          </cell>
          <cell r="M133">
            <v>0</v>
          </cell>
          <cell r="O133">
            <v>0</v>
          </cell>
          <cell r="Q133">
            <v>0</v>
          </cell>
          <cell r="S133">
            <v>0</v>
          </cell>
          <cell r="U133">
            <v>0</v>
          </cell>
          <cell r="W133">
            <v>0</v>
          </cell>
          <cell r="Y133">
            <v>0</v>
          </cell>
        </row>
        <row r="136">
          <cell r="C136">
            <v>0</v>
          </cell>
          <cell r="E136">
            <v>0</v>
          </cell>
          <cell r="G136">
            <v>0</v>
          </cell>
          <cell r="I136">
            <v>0</v>
          </cell>
          <cell r="K136">
            <v>0</v>
          </cell>
          <cell r="M136">
            <v>0</v>
          </cell>
          <cell r="O136">
            <v>0</v>
          </cell>
          <cell r="Q136">
            <v>0</v>
          </cell>
          <cell r="S136">
            <v>0</v>
          </cell>
          <cell r="U136">
            <v>0</v>
          </cell>
          <cell r="W136">
            <v>0</v>
          </cell>
          <cell r="Y136">
            <v>0</v>
          </cell>
        </row>
        <row r="137">
          <cell r="C137">
            <v>6427.06</v>
          </cell>
          <cell r="E137">
            <v>6427.06</v>
          </cell>
          <cell r="G137">
            <v>6427.06</v>
          </cell>
          <cell r="I137">
            <v>6427.06</v>
          </cell>
          <cell r="K137">
            <v>6427.06</v>
          </cell>
          <cell r="M137">
            <v>6427.06</v>
          </cell>
          <cell r="O137">
            <v>6427.06</v>
          </cell>
          <cell r="Q137">
            <v>6427.06</v>
          </cell>
          <cell r="S137">
            <v>6427.06</v>
          </cell>
          <cell r="U137">
            <v>6417.27</v>
          </cell>
          <cell r="W137">
            <v>6417.27</v>
          </cell>
          <cell r="Y137">
            <v>6417.27</v>
          </cell>
        </row>
        <row r="138">
          <cell r="C138">
            <v>951.23</v>
          </cell>
          <cell r="E138">
            <v>951.24</v>
          </cell>
          <cell r="G138">
            <v>951.23</v>
          </cell>
          <cell r="I138">
            <v>951.24</v>
          </cell>
          <cell r="K138">
            <v>951.23</v>
          </cell>
          <cell r="M138">
            <v>951.24</v>
          </cell>
          <cell r="O138">
            <v>951.23</v>
          </cell>
          <cell r="Q138">
            <v>951.22</v>
          </cell>
          <cell r="S138">
            <v>951.23</v>
          </cell>
          <cell r="U138">
            <v>951.22</v>
          </cell>
          <cell r="W138">
            <v>951.22</v>
          </cell>
          <cell r="Y138">
            <v>951.22</v>
          </cell>
        </row>
        <row r="139">
          <cell r="C139">
            <v>0</v>
          </cell>
          <cell r="E139">
            <v>0</v>
          </cell>
          <cell r="G139">
            <v>0</v>
          </cell>
          <cell r="I139">
            <v>0</v>
          </cell>
          <cell r="K139">
            <v>0</v>
          </cell>
          <cell r="M139">
            <v>0</v>
          </cell>
          <cell r="O139">
            <v>0</v>
          </cell>
          <cell r="Q139">
            <v>0</v>
          </cell>
          <cell r="S139">
            <v>0</v>
          </cell>
          <cell r="U139">
            <v>0</v>
          </cell>
          <cell r="W139">
            <v>0</v>
          </cell>
          <cell r="Y139">
            <v>0</v>
          </cell>
        </row>
        <row r="140">
          <cell r="C140">
            <v>0</v>
          </cell>
          <cell r="E140">
            <v>0</v>
          </cell>
          <cell r="G140">
            <v>0</v>
          </cell>
          <cell r="I140">
            <v>0</v>
          </cell>
          <cell r="K140">
            <v>0</v>
          </cell>
          <cell r="M140">
            <v>0</v>
          </cell>
          <cell r="O140">
            <v>0</v>
          </cell>
          <cell r="Q140">
            <v>0</v>
          </cell>
          <cell r="S140">
            <v>0</v>
          </cell>
          <cell r="U140">
            <v>0</v>
          </cell>
          <cell r="W140">
            <v>0</v>
          </cell>
          <cell r="Y140">
            <v>0</v>
          </cell>
        </row>
        <row r="141">
          <cell r="C141">
            <v>0</v>
          </cell>
          <cell r="E141">
            <v>0</v>
          </cell>
          <cell r="G141">
            <v>0</v>
          </cell>
          <cell r="I141">
            <v>0</v>
          </cell>
          <cell r="K141">
            <v>0</v>
          </cell>
          <cell r="M141">
            <v>0</v>
          </cell>
          <cell r="O141">
            <v>0</v>
          </cell>
          <cell r="Q141">
            <v>0</v>
          </cell>
          <cell r="S141">
            <v>0</v>
          </cell>
          <cell r="U141">
            <v>0</v>
          </cell>
          <cell r="W141">
            <v>0</v>
          </cell>
          <cell r="Y141">
            <v>0</v>
          </cell>
        </row>
        <row r="142">
          <cell r="C142">
            <v>7224</v>
          </cell>
          <cell r="E142">
            <v>7224</v>
          </cell>
          <cell r="G142">
            <v>7224</v>
          </cell>
          <cell r="I142">
            <v>7224</v>
          </cell>
          <cell r="K142">
            <v>7224</v>
          </cell>
          <cell r="M142">
            <v>7224</v>
          </cell>
          <cell r="O142">
            <v>7224</v>
          </cell>
          <cell r="Q142">
            <v>7224</v>
          </cell>
          <cell r="S142">
            <v>7224</v>
          </cell>
          <cell r="U142">
            <v>7224</v>
          </cell>
          <cell r="W142">
            <v>7224</v>
          </cell>
          <cell r="Y142">
            <v>7224</v>
          </cell>
        </row>
        <row r="143">
          <cell r="C143">
            <v>0</v>
          </cell>
          <cell r="E143">
            <v>0</v>
          </cell>
          <cell r="G143">
            <v>0</v>
          </cell>
          <cell r="I143">
            <v>0</v>
          </cell>
          <cell r="K143">
            <v>0</v>
          </cell>
          <cell r="M143">
            <v>0</v>
          </cell>
          <cell r="O143">
            <v>0</v>
          </cell>
          <cell r="Q143">
            <v>0</v>
          </cell>
          <cell r="S143">
            <v>0</v>
          </cell>
          <cell r="U143">
            <v>0</v>
          </cell>
          <cell r="W143">
            <v>0</v>
          </cell>
          <cell r="Y143">
            <v>0</v>
          </cell>
        </row>
        <row r="148">
          <cell r="C148">
            <v>0</v>
          </cell>
          <cell r="E148">
            <v>0</v>
          </cell>
          <cell r="G148">
            <v>0</v>
          </cell>
          <cell r="I148">
            <v>0</v>
          </cell>
          <cell r="K148">
            <v>0</v>
          </cell>
          <cell r="M148">
            <v>0</v>
          </cell>
          <cell r="O148">
            <v>0</v>
          </cell>
          <cell r="Q148">
            <v>0</v>
          </cell>
          <cell r="S148">
            <v>0</v>
          </cell>
          <cell r="U148">
            <v>0</v>
          </cell>
          <cell r="W148">
            <v>0</v>
          </cell>
          <cell r="Y148">
            <v>0</v>
          </cell>
        </row>
        <row r="150">
          <cell r="C150">
            <v>0</v>
          </cell>
          <cell r="E150">
            <v>0</v>
          </cell>
          <cell r="G150">
            <v>0</v>
          </cell>
          <cell r="I150">
            <v>0</v>
          </cell>
          <cell r="K150">
            <v>0</v>
          </cell>
          <cell r="M150">
            <v>0</v>
          </cell>
          <cell r="O150">
            <v>0</v>
          </cell>
          <cell r="Q150">
            <v>0</v>
          </cell>
          <cell r="S150">
            <v>0</v>
          </cell>
          <cell r="U150">
            <v>0</v>
          </cell>
          <cell r="W150">
            <v>0</v>
          </cell>
          <cell r="Y150">
            <v>0</v>
          </cell>
        </row>
      </sheetData>
      <sheetData sheetId="1">
        <row r="152">
          <cell r="C152">
            <v>-10014.117676648679</v>
          </cell>
          <cell r="E152">
            <v>-20740.360464780497</v>
          </cell>
          <cell r="G152">
            <v>2883.710960450815</v>
          </cell>
          <cell r="I152">
            <v>5364.4157973703332</v>
          </cell>
          <cell r="K152">
            <v>4618.6349912580663</v>
          </cell>
          <cell r="M152">
            <v>12759.514866862326</v>
          </cell>
          <cell r="O152">
            <v>-12080.445601394757</v>
          </cell>
          <cell r="Q152">
            <v>3811.6504598154879</v>
          </cell>
          <cell r="S152">
            <v>-5602.7339114307051</v>
          </cell>
          <cell r="U152">
            <v>-15853.823170050789</v>
          </cell>
          <cell r="W152">
            <v>-1847.6846376425492</v>
          </cell>
          <cell r="Y152">
            <v>11574.571774394772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4"/>
      <sheetName val="Consolidated"/>
      <sheetName val="Saudi"/>
      <sheetName val="Sheet2"/>
      <sheetName val="Sheet1"/>
    </sheetNames>
    <sheetDataSet>
      <sheetData sheetId="0"/>
      <sheetData sheetId="1">
        <row r="5">
          <cell r="C5">
            <v>435856.55783929938</v>
          </cell>
          <cell r="E5">
            <v>333041.74233775609</v>
          </cell>
          <cell r="G5">
            <v>572530.98294761672</v>
          </cell>
          <cell r="I5">
            <v>589798.50832164031</v>
          </cell>
          <cell r="K5">
            <v>482648.62766092113</v>
          </cell>
          <cell r="M5">
            <v>793661.27636291832</v>
          </cell>
          <cell r="O5">
            <v>542527.68357503205</v>
          </cell>
          <cell r="Q5">
            <v>632985.85650924966</v>
          </cell>
          <cell r="S5">
            <v>601219.30035600183</v>
          </cell>
          <cell r="U5">
            <v>404634.85114441987</v>
          </cell>
          <cell r="W5">
            <v>404340.65351872495</v>
          </cell>
          <cell r="Y5">
            <v>666351.99235676031</v>
          </cell>
        </row>
        <row r="6">
          <cell r="C6">
            <v>0</v>
          </cell>
          <cell r="E6">
            <v>0</v>
          </cell>
          <cell r="G6">
            <v>0</v>
          </cell>
          <cell r="I6">
            <v>0</v>
          </cell>
          <cell r="K6">
            <v>0</v>
          </cell>
          <cell r="M6">
            <v>0</v>
          </cell>
          <cell r="O6">
            <v>0</v>
          </cell>
          <cell r="Q6">
            <v>0</v>
          </cell>
          <cell r="S6">
            <v>0</v>
          </cell>
          <cell r="U6">
            <v>0</v>
          </cell>
          <cell r="W6">
            <v>0</v>
          </cell>
          <cell r="Y6">
            <v>0</v>
          </cell>
        </row>
        <row r="7">
          <cell r="C7">
            <v>0</v>
          </cell>
          <cell r="E7">
            <v>0</v>
          </cell>
          <cell r="G7">
            <v>0</v>
          </cell>
          <cell r="I7">
            <v>0</v>
          </cell>
          <cell r="K7">
            <v>0</v>
          </cell>
          <cell r="M7">
            <v>0</v>
          </cell>
          <cell r="O7">
            <v>0</v>
          </cell>
          <cell r="Q7">
            <v>0</v>
          </cell>
          <cell r="S7">
            <v>0</v>
          </cell>
          <cell r="U7">
            <v>0</v>
          </cell>
          <cell r="W7">
            <v>0</v>
          </cell>
          <cell r="Y7">
            <v>0</v>
          </cell>
        </row>
        <row r="8">
          <cell r="C8">
            <v>0</v>
          </cell>
          <cell r="E8">
            <v>0</v>
          </cell>
          <cell r="G8">
            <v>0</v>
          </cell>
          <cell r="I8">
            <v>0</v>
          </cell>
          <cell r="K8">
            <v>0</v>
          </cell>
          <cell r="M8">
            <v>0</v>
          </cell>
          <cell r="O8">
            <v>0</v>
          </cell>
          <cell r="Q8">
            <v>0</v>
          </cell>
          <cell r="S8">
            <v>0</v>
          </cell>
          <cell r="U8">
            <v>0</v>
          </cell>
          <cell r="W8">
            <v>0</v>
          </cell>
          <cell r="Y8">
            <v>0</v>
          </cell>
        </row>
        <row r="9">
          <cell r="C9">
            <v>46698.917839299356</v>
          </cell>
          <cell r="E9">
            <v>30276.522030705139</v>
          </cell>
          <cell r="G9">
            <v>70310.822947616791</v>
          </cell>
          <cell r="I9">
            <v>146340.98326777533</v>
          </cell>
          <cell r="K9">
            <v>77061.545592920156</v>
          </cell>
          <cell r="M9">
            <v>218544.40943326734</v>
          </cell>
          <cell r="O9">
            <v>178415.14426293009</v>
          </cell>
          <cell r="Q9">
            <v>180853.10185978562</v>
          </cell>
          <cell r="S9">
            <v>145750.13341963684</v>
          </cell>
          <cell r="U9">
            <v>43353.73405118785</v>
          </cell>
          <cell r="W9">
            <v>36758.24122897497</v>
          </cell>
          <cell r="Y9">
            <v>111058.66539279332</v>
          </cell>
        </row>
        <row r="10">
          <cell r="C10">
            <v>0</v>
          </cell>
          <cell r="E10">
            <v>0</v>
          </cell>
          <cell r="G10">
            <v>0</v>
          </cell>
          <cell r="I10">
            <v>0</v>
          </cell>
          <cell r="K10">
            <v>0</v>
          </cell>
          <cell r="M10">
            <v>0</v>
          </cell>
          <cell r="O10">
            <v>0</v>
          </cell>
          <cell r="Q10">
            <v>0</v>
          </cell>
          <cell r="S10">
            <v>0</v>
          </cell>
          <cell r="U10">
            <v>0</v>
          </cell>
          <cell r="W10">
            <v>0</v>
          </cell>
          <cell r="Y10">
            <v>0</v>
          </cell>
        </row>
        <row r="11">
          <cell r="C11">
            <v>0</v>
          </cell>
          <cell r="E11">
            <v>0</v>
          </cell>
          <cell r="G11">
            <v>0</v>
          </cell>
          <cell r="I11">
            <v>0</v>
          </cell>
          <cell r="K11">
            <v>0</v>
          </cell>
          <cell r="M11">
            <v>0</v>
          </cell>
          <cell r="O11">
            <v>0</v>
          </cell>
          <cell r="Q11">
            <v>0</v>
          </cell>
          <cell r="S11">
            <v>0</v>
          </cell>
          <cell r="U11">
            <v>0</v>
          </cell>
          <cell r="W11">
            <v>0</v>
          </cell>
          <cell r="Y11">
            <v>0</v>
          </cell>
        </row>
        <row r="13">
          <cell r="C13">
            <v>0</v>
          </cell>
          <cell r="E13">
            <v>0</v>
          </cell>
          <cell r="G13">
            <v>0</v>
          </cell>
          <cell r="I13">
            <v>0</v>
          </cell>
          <cell r="K13">
            <v>0</v>
          </cell>
          <cell r="M13">
            <v>0</v>
          </cell>
          <cell r="O13">
            <v>0</v>
          </cell>
          <cell r="Q13">
            <v>0</v>
          </cell>
          <cell r="S13">
            <v>0</v>
          </cell>
          <cell r="U13">
            <v>0</v>
          </cell>
          <cell r="W13">
            <v>0</v>
          </cell>
          <cell r="Y13">
            <v>0</v>
          </cell>
        </row>
        <row r="14">
          <cell r="C14">
            <v>0</v>
          </cell>
          <cell r="E14">
            <v>0</v>
          </cell>
          <cell r="G14">
            <v>0</v>
          </cell>
          <cell r="I14">
            <v>0</v>
          </cell>
          <cell r="K14">
            <v>0</v>
          </cell>
          <cell r="M14">
            <v>0</v>
          </cell>
          <cell r="O14">
            <v>0</v>
          </cell>
          <cell r="Q14">
            <v>0</v>
          </cell>
          <cell r="S14">
            <v>0</v>
          </cell>
          <cell r="U14">
            <v>0</v>
          </cell>
          <cell r="W14">
            <v>0</v>
          </cell>
          <cell r="Y14">
            <v>0</v>
          </cell>
        </row>
        <row r="17">
          <cell r="C17">
            <v>237386.16039999999</v>
          </cell>
          <cell r="E17">
            <v>163493.21896580752</v>
          </cell>
          <cell r="G17">
            <v>247594.53887999995</v>
          </cell>
          <cell r="I17">
            <v>239467.06352908711</v>
          </cell>
          <cell r="K17">
            <v>174402.44528924042</v>
          </cell>
          <cell r="M17">
            <v>431337.65019723825</v>
          </cell>
          <cell r="O17">
            <v>222108.64898038219</v>
          </cell>
          <cell r="Q17">
            <v>248673.01505720525</v>
          </cell>
          <cell r="S17">
            <v>240624.36089248161</v>
          </cell>
          <cell r="U17">
            <v>202317.42557220993</v>
          </cell>
          <cell r="W17">
            <v>183827.96438610397</v>
          </cell>
          <cell r="Y17">
            <v>338728.92944801983</v>
          </cell>
        </row>
        <row r="18">
          <cell r="C18">
            <v>0</v>
          </cell>
          <cell r="E18">
            <v>0</v>
          </cell>
          <cell r="G18">
            <v>0</v>
          </cell>
          <cell r="I18">
            <v>0</v>
          </cell>
          <cell r="K18">
            <v>0</v>
          </cell>
          <cell r="M18">
            <v>0</v>
          </cell>
          <cell r="O18">
            <v>0</v>
          </cell>
          <cell r="Q18">
            <v>0</v>
          </cell>
          <cell r="S18">
            <v>0</v>
          </cell>
          <cell r="U18">
            <v>0</v>
          </cell>
          <cell r="W18">
            <v>0</v>
          </cell>
          <cell r="Y18">
            <v>0</v>
          </cell>
        </row>
        <row r="19">
          <cell r="C19">
            <v>0</v>
          </cell>
          <cell r="E19">
            <v>0</v>
          </cell>
          <cell r="G19">
            <v>0</v>
          </cell>
          <cell r="I19">
            <v>0</v>
          </cell>
          <cell r="K19">
            <v>0</v>
          </cell>
          <cell r="M19">
            <v>0</v>
          </cell>
          <cell r="O19">
            <v>0</v>
          </cell>
          <cell r="Q19">
            <v>0</v>
          </cell>
          <cell r="S19">
            <v>0</v>
          </cell>
          <cell r="U19">
            <v>0</v>
          </cell>
          <cell r="W19">
            <v>0</v>
          </cell>
          <cell r="Y19">
            <v>0</v>
          </cell>
        </row>
        <row r="20">
          <cell r="C20">
            <v>0</v>
          </cell>
          <cell r="E20">
            <v>0</v>
          </cell>
          <cell r="G20">
            <v>0</v>
          </cell>
          <cell r="I20">
            <v>0</v>
          </cell>
          <cell r="K20">
            <v>0</v>
          </cell>
          <cell r="M20">
            <v>0</v>
          </cell>
          <cell r="O20">
            <v>0</v>
          </cell>
          <cell r="Q20">
            <v>0</v>
          </cell>
          <cell r="S20">
            <v>0</v>
          </cell>
          <cell r="U20">
            <v>0</v>
          </cell>
          <cell r="W20">
            <v>0</v>
          </cell>
          <cell r="Y20">
            <v>0</v>
          </cell>
        </row>
        <row r="22"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0</v>
          </cell>
          <cell r="O22">
            <v>0</v>
          </cell>
          <cell r="Q22">
            <v>0</v>
          </cell>
          <cell r="S22">
            <v>0</v>
          </cell>
          <cell r="U22">
            <v>0</v>
          </cell>
          <cell r="W22">
            <v>0</v>
          </cell>
          <cell r="Y22">
            <v>0</v>
          </cell>
        </row>
        <row r="23">
          <cell r="C23">
            <v>0</v>
          </cell>
          <cell r="E23">
            <v>0</v>
          </cell>
          <cell r="G23">
            <v>0</v>
          </cell>
          <cell r="I23">
            <v>0</v>
          </cell>
          <cell r="K23">
            <v>0</v>
          </cell>
          <cell r="M23">
            <v>0</v>
          </cell>
          <cell r="O23">
            <v>0</v>
          </cell>
          <cell r="Q23">
            <v>0</v>
          </cell>
          <cell r="S23">
            <v>0</v>
          </cell>
          <cell r="U23">
            <v>0</v>
          </cell>
          <cell r="W23">
            <v>0</v>
          </cell>
          <cell r="Y23">
            <v>0</v>
          </cell>
        </row>
        <row r="24">
          <cell r="C24">
            <v>0</v>
          </cell>
          <cell r="E24">
            <v>0</v>
          </cell>
          <cell r="G24">
            <v>0</v>
          </cell>
          <cell r="I24">
            <v>0</v>
          </cell>
          <cell r="K24">
            <v>0</v>
          </cell>
          <cell r="M24">
            <v>0</v>
          </cell>
          <cell r="O24">
            <v>0</v>
          </cell>
          <cell r="Q24">
            <v>0</v>
          </cell>
          <cell r="S24">
            <v>0</v>
          </cell>
          <cell r="U24">
            <v>0</v>
          </cell>
          <cell r="W24">
            <v>0</v>
          </cell>
          <cell r="Y24">
            <v>0</v>
          </cell>
        </row>
        <row r="25">
          <cell r="C25">
            <v>150</v>
          </cell>
          <cell r="E25">
            <v>150</v>
          </cell>
          <cell r="G25">
            <v>150</v>
          </cell>
          <cell r="I25">
            <v>150</v>
          </cell>
          <cell r="K25">
            <v>150</v>
          </cell>
          <cell r="M25">
            <v>150</v>
          </cell>
          <cell r="O25">
            <v>150</v>
          </cell>
          <cell r="Q25">
            <v>150</v>
          </cell>
          <cell r="S25">
            <v>150</v>
          </cell>
          <cell r="U25">
            <v>150</v>
          </cell>
          <cell r="W25">
            <v>150</v>
          </cell>
          <cell r="Y25">
            <v>150</v>
          </cell>
        </row>
        <row r="26">
          <cell r="C26">
            <v>0</v>
          </cell>
          <cell r="E26">
            <v>0</v>
          </cell>
          <cell r="G26">
            <v>0</v>
          </cell>
          <cell r="I26">
            <v>0</v>
          </cell>
          <cell r="K26">
            <v>0</v>
          </cell>
          <cell r="M26">
            <v>0</v>
          </cell>
          <cell r="O26">
            <v>0</v>
          </cell>
          <cell r="Q26">
            <v>0</v>
          </cell>
          <cell r="S26">
            <v>0</v>
          </cell>
          <cell r="U26">
            <v>0</v>
          </cell>
          <cell r="W26">
            <v>0</v>
          </cell>
          <cell r="Y26">
            <v>0</v>
          </cell>
        </row>
        <row r="27">
          <cell r="C27">
            <v>1307.5696735178981</v>
          </cell>
          <cell r="E27">
            <v>999.12522701326827</v>
          </cell>
          <cell r="G27">
            <v>1717.5929488428501</v>
          </cell>
          <cell r="I27">
            <v>1769.3955249649209</v>
          </cell>
          <cell r="K27">
            <v>1447.9458829827634</v>
          </cell>
          <cell r="M27">
            <v>2380.9838290887551</v>
          </cell>
          <cell r="O27">
            <v>1627.5830507250962</v>
          </cell>
          <cell r="Q27">
            <v>1898.957569527749</v>
          </cell>
          <cell r="S27">
            <v>1803.6579010680055</v>
          </cell>
          <cell r="U27">
            <v>1213.9045534332597</v>
          </cell>
          <cell r="W27">
            <v>1213.0219605561749</v>
          </cell>
          <cell r="Y27">
            <v>1999.055977070281</v>
          </cell>
        </row>
        <row r="28">
          <cell r="C28">
            <v>0</v>
          </cell>
          <cell r="E28">
            <v>0</v>
          </cell>
          <cell r="G28">
            <v>0</v>
          </cell>
          <cell r="I28">
            <v>0</v>
          </cell>
          <cell r="K28">
            <v>0</v>
          </cell>
          <cell r="M28">
            <v>0</v>
          </cell>
          <cell r="O28">
            <v>0</v>
          </cell>
          <cell r="Q28">
            <v>0</v>
          </cell>
          <cell r="S28">
            <v>0</v>
          </cell>
          <cell r="U28">
            <v>0</v>
          </cell>
          <cell r="W28">
            <v>0</v>
          </cell>
          <cell r="Y28">
            <v>0</v>
          </cell>
        </row>
        <row r="29">
          <cell r="C29">
            <v>0</v>
          </cell>
          <cell r="E29">
            <v>0</v>
          </cell>
          <cell r="G29">
            <v>0</v>
          </cell>
          <cell r="I29">
            <v>0</v>
          </cell>
          <cell r="K29">
            <v>0</v>
          </cell>
          <cell r="M29">
            <v>0</v>
          </cell>
          <cell r="O29">
            <v>0</v>
          </cell>
          <cell r="Q29">
            <v>0</v>
          </cell>
          <cell r="S29">
            <v>0</v>
          </cell>
          <cell r="U29">
            <v>0</v>
          </cell>
          <cell r="W29">
            <v>0</v>
          </cell>
          <cell r="Y29">
            <v>0</v>
          </cell>
        </row>
        <row r="30">
          <cell r="C30">
            <v>0</v>
          </cell>
          <cell r="E30">
            <v>0</v>
          </cell>
          <cell r="G30">
            <v>0</v>
          </cell>
          <cell r="I30">
            <v>0</v>
          </cell>
          <cell r="K30">
            <v>0</v>
          </cell>
          <cell r="M30">
            <v>0</v>
          </cell>
          <cell r="O30">
            <v>0</v>
          </cell>
          <cell r="Q30">
            <v>0</v>
          </cell>
          <cell r="S30">
            <v>0</v>
          </cell>
          <cell r="U30">
            <v>0</v>
          </cell>
          <cell r="W30">
            <v>0</v>
          </cell>
          <cell r="Y30">
            <v>0</v>
          </cell>
        </row>
        <row r="31">
          <cell r="C31">
            <v>0</v>
          </cell>
          <cell r="E31">
            <v>0</v>
          </cell>
          <cell r="G31">
            <v>0</v>
          </cell>
          <cell r="I31">
            <v>0</v>
          </cell>
          <cell r="K31">
            <v>0</v>
          </cell>
          <cell r="M31">
            <v>0</v>
          </cell>
          <cell r="O31">
            <v>0</v>
          </cell>
          <cell r="Q31">
            <v>0</v>
          </cell>
          <cell r="S31">
            <v>0</v>
          </cell>
          <cell r="U31">
            <v>0</v>
          </cell>
          <cell r="W31">
            <v>0</v>
          </cell>
          <cell r="Y31">
            <v>0</v>
          </cell>
        </row>
        <row r="32">
          <cell r="C32">
            <v>0</v>
          </cell>
          <cell r="E32">
            <v>0</v>
          </cell>
          <cell r="G32">
            <v>0</v>
          </cell>
          <cell r="I32">
            <v>0</v>
          </cell>
          <cell r="K32">
            <v>0</v>
          </cell>
          <cell r="M32">
            <v>0</v>
          </cell>
          <cell r="O32">
            <v>0</v>
          </cell>
          <cell r="Q32">
            <v>0</v>
          </cell>
          <cell r="S32">
            <v>0</v>
          </cell>
          <cell r="U32">
            <v>0</v>
          </cell>
          <cell r="W32">
            <v>0</v>
          </cell>
          <cell r="Y32">
            <v>0</v>
          </cell>
        </row>
        <row r="33">
          <cell r="C33">
            <v>0</v>
          </cell>
          <cell r="E33">
            <v>0</v>
          </cell>
          <cell r="G33">
            <v>0</v>
          </cell>
          <cell r="I33">
            <v>0</v>
          </cell>
          <cell r="K33">
            <v>0</v>
          </cell>
          <cell r="M33">
            <v>0</v>
          </cell>
          <cell r="O33">
            <v>0</v>
          </cell>
          <cell r="Q33">
            <v>0</v>
          </cell>
          <cell r="S33">
            <v>0</v>
          </cell>
          <cell r="U33">
            <v>0</v>
          </cell>
          <cell r="W33">
            <v>0</v>
          </cell>
          <cell r="Y33">
            <v>0</v>
          </cell>
        </row>
        <row r="34">
          <cell r="C34">
            <v>0</v>
          </cell>
          <cell r="E34">
            <v>0</v>
          </cell>
          <cell r="G34">
            <v>0</v>
          </cell>
          <cell r="I34">
            <v>0</v>
          </cell>
          <cell r="K34">
            <v>0</v>
          </cell>
          <cell r="M34">
            <v>0</v>
          </cell>
          <cell r="O34">
            <v>0</v>
          </cell>
          <cell r="Q34">
            <v>0</v>
          </cell>
          <cell r="S34">
            <v>0</v>
          </cell>
          <cell r="U34">
            <v>0</v>
          </cell>
          <cell r="W34">
            <v>0</v>
          </cell>
          <cell r="Y34">
            <v>0</v>
          </cell>
        </row>
        <row r="38">
          <cell r="C38">
            <v>0</v>
          </cell>
          <cell r="E38">
            <v>0</v>
          </cell>
          <cell r="G38">
            <v>0</v>
          </cell>
          <cell r="I38">
            <v>0</v>
          </cell>
          <cell r="K38">
            <v>0</v>
          </cell>
          <cell r="M38">
            <v>0</v>
          </cell>
          <cell r="O38">
            <v>0</v>
          </cell>
          <cell r="Q38">
            <v>0</v>
          </cell>
          <cell r="S38">
            <v>0</v>
          </cell>
          <cell r="U38">
            <v>0</v>
          </cell>
          <cell r="W38">
            <v>0</v>
          </cell>
          <cell r="Y38">
            <v>0</v>
          </cell>
        </row>
        <row r="39">
          <cell r="C39">
            <v>0</v>
          </cell>
          <cell r="E39">
            <v>0</v>
          </cell>
          <cell r="G39">
            <v>0</v>
          </cell>
          <cell r="I39">
            <v>0</v>
          </cell>
          <cell r="K39">
            <v>0</v>
          </cell>
          <cell r="M39">
            <v>0</v>
          </cell>
          <cell r="O39">
            <v>0</v>
          </cell>
          <cell r="Q39">
            <v>0</v>
          </cell>
          <cell r="S39">
            <v>0</v>
          </cell>
          <cell r="U39">
            <v>0</v>
          </cell>
          <cell r="W39">
            <v>0</v>
          </cell>
          <cell r="Y39">
            <v>0</v>
          </cell>
        </row>
        <row r="40">
          <cell r="C40">
            <v>0</v>
          </cell>
          <cell r="E40">
            <v>0</v>
          </cell>
          <cell r="G40">
            <v>0</v>
          </cell>
          <cell r="I40">
            <v>0</v>
          </cell>
          <cell r="K40">
            <v>0</v>
          </cell>
          <cell r="M40">
            <v>0</v>
          </cell>
          <cell r="O40">
            <v>0</v>
          </cell>
          <cell r="Q40">
            <v>0</v>
          </cell>
          <cell r="S40">
            <v>0</v>
          </cell>
          <cell r="U40">
            <v>0</v>
          </cell>
          <cell r="W40">
            <v>0</v>
          </cell>
          <cell r="Y40">
            <v>0</v>
          </cell>
        </row>
        <row r="42">
          <cell r="C42">
            <v>195562.5</v>
          </cell>
          <cell r="E42">
            <v>195562.5</v>
          </cell>
          <cell r="G42">
            <v>195562.5</v>
          </cell>
          <cell r="I42">
            <v>65187.5</v>
          </cell>
          <cell r="K42">
            <v>65187.5</v>
          </cell>
          <cell r="M42">
            <v>65187.5</v>
          </cell>
          <cell r="O42">
            <v>65187.5</v>
          </cell>
          <cell r="Q42">
            <v>65187.5</v>
          </cell>
          <cell r="S42">
            <v>65187.5</v>
          </cell>
          <cell r="U42">
            <v>65187.5</v>
          </cell>
          <cell r="W42">
            <v>65187.5</v>
          </cell>
          <cell r="Y42">
            <v>65187.5</v>
          </cell>
        </row>
        <row r="43">
          <cell r="C43">
            <v>1500</v>
          </cell>
          <cell r="E43">
            <v>1500</v>
          </cell>
          <cell r="G43">
            <v>1500</v>
          </cell>
          <cell r="I43">
            <v>1500</v>
          </cell>
          <cell r="K43">
            <v>1500</v>
          </cell>
          <cell r="M43">
            <v>1500</v>
          </cell>
          <cell r="O43">
            <v>1500</v>
          </cell>
          <cell r="Q43">
            <v>1500</v>
          </cell>
          <cell r="S43">
            <v>1500</v>
          </cell>
          <cell r="U43">
            <v>1500</v>
          </cell>
          <cell r="W43">
            <v>1500</v>
          </cell>
          <cell r="Y43">
            <v>1500</v>
          </cell>
        </row>
        <row r="44">
          <cell r="C44">
            <v>0</v>
          </cell>
          <cell r="E44">
            <v>0</v>
          </cell>
          <cell r="G44">
            <v>0</v>
          </cell>
          <cell r="I44">
            <v>0</v>
          </cell>
          <cell r="K44">
            <v>0</v>
          </cell>
          <cell r="M44">
            <v>0</v>
          </cell>
          <cell r="O44">
            <v>0</v>
          </cell>
          <cell r="Q44">
            <v>0</v>
          </cell>
          <cell r="S44">
            <v>0</v>
          </cell>
          <cell r="U44">
            <v>0</v>
          </cell>
          <cell r="W44">
            <v>0</v>
          </cell>
          <cell r="Y44">
            <v>0</v>
          </cell>
        </row>
        <row r="45">
          <cell r="C45">
            <v>2000</v>
          </cell>
          <cell r="E45">
            <v>2000</v>
          </cell>
          <cell r="G45">
            <v>2000</v>
          </cell>
          <cell r="I45">
            <v>2000</v>
          </cell>
          <cell r="K45">
            <v>2000</v>
          </cell>
          <cell r="M45">
            <v>2000</v>
          </cell>
          <cell r="O45">
            <v>2000</v>
          </cell>
          <cell r="Q45">
            <v>2000</v>
          </cell>
          <cell r="S45">
            <v>2000</v>
          </cell>
          <cell r="U45">
            <v>2000</v>
          </cell>
          <cell r="W45">
            <v>2000</v>
          </cell>
          <cell r="Y45">
            <v>2000</v>
          </cell>
        </row>
        <row r="46">
          <cell r="C46">
            <v>1000</v>
          </cell>
          <cell r="E46">
            <v>1000</v>
          </cell>
          <cell r="G46">
            <v>1000</v>
          </cell>
          <cell r="I46">
            <v>1000</v>
          </cell>
          <cell r="K46">
            <v>1000</v>
          </cell>
          <cell r="M46">
            <v>1000</v>
          </cell>
          <cell r="O46">
            <v>1000</v>
          </cell>
          <cell r="Q46">
            <v>1000</v>
          </cell>
          <cell r="S46">
            <v>1000</v>
          </cell>
          <cell r="U46">
            <v>1000</v>
          </cell>
          <cell r="W46">
            <v>1000</v>
          </cell>
          <cell r="Y46">
            <v>1000</v>
          </cell>
        </row>
        <row r="47">
          <cell r="C47">
            <v>1500</v>
          </cell>
          <cell r="E47">
            <v>1500</v>
          </cell>
          <cell r="G47">
            <v>1500</v>
          </cell>
          <cell r="I47">
            <v>1500</v>
          </cell>
          <cell r="K47">
            <v>1500</v>
          </cell>
          <cell r="M47">
            <v>1500</v>
          </cell>
          <cell r="O47">
            <v>1500</v>
          </cell>
          <cell r="Q47">
            <v>1500</v>
          </cell>
          <cell r="S47">
            <v>1500</v>
          </cell>
          <cell r="U47">
            <v>1500</v>
          </cell>
          <cell r="W47">
            <v>1500</v>
          </cell>
          <cell r="Y47">
            <v>1500</v>
          </cell>
        </row>
        <row r="48">
          <cell r="C48">
            <v>0</v>
          </cell>
          <cell r="E48">
            <v>0</v>
          </cell>
          <cell r="G48">
            <v>0</v>
          </cell>
          <cell r="I48">
            <v>0</v>
          </cell>
          <cell r="K48">
            <v>0</v>
          </cell>
          <cell r="M48">
            <v>0</v>
          </cell>
          <cell r="O48">
            <v>0</v>
          </cell>
          <cell r="Q48">
            <v>0</v>
          </cell>
          <cell r="S48">
            <v>0</v>
          </cell>
          <cell r="U48">
            <v>0</v>
          </cell>
          <cell r="W48">
            <v>0</v>
          </cell>
          <cell r="Y48">
            <v>0</v>
          </cell>
        </row>
        <row r="49">
          <cell r="C49">
            <v>0</v>
          </cell>
          <cell r="E49">
            <v>0</v>
          </cell>
          <cell r="G49">
            <v>0</v>
          </cell>
          <cell r="I49">
            <v>0</v>
          </cell>
          <cell r="K49">
            <v>0</v>
          </cell>
          <cell r="M49">
            <v>0</v>
          </cell>
          <cell r="O49">
            <v>0</v>
          </cell>
          <cell r="Q49">
            <v>0</v>
          </cell>
          <cell r="S49">
            <v>0</v>
          </cell>
          <cell r="U49">
            <v>0</v>
          </cell>
          <cell r="W49">
            <v>0</v>
          </cell>
          <cell r="Y49">
            <v>0</v>
          </cell>
        </row>
        <row r="50">
          <cell r="C50">
            <v>0</v>
          </cell>
          <cell r="E50">
            <v>0</v>
          </cell>
          <cell r="G50">
            <v>0</v>
          </cell>
          <cell r="I50">
            <v>0</v>
          </cell>
          <cell r="K50">
            <v>0</v>
          </cell>
          <cell r="M50">
            <v>0</v>
          </cell>
          <cell r="O50">
            <v>0</v>
          </cell>
          <cell r="Q50">
            <v>0</v>
          </cell>
          <cell r="S50">
            <v>0</v>
          </cell>
          <cell r="U50">
            <v>0</v>
          </cell>
          <cell r="W50">
            <v>0</v>
          </cell>
          <cell r="Y50">
            <v>0</v>
          </cell>
        </row>
        <row r="51">
          <cell r="C51">
            <v>250</v>
          </cell>
          <cell r="E51">
            <v>250</v>
          </cell>
          <cell r="G51">
            <v>250</v>
          </cell>
          <cell r="I51">
            <v>250</v>
          </cell>
          <cell r="K51">
            <v>250</v>
          </cell>
          <cell r="M51">
            <v>250</v>
          </cell>
          <cell r="O51">
            <v>250</v>
          </cell>
          <cell r="Q51">
            <v>250</v>
          </cell>
          <cell r="S51">
            <v>250</v>
          </cell>
          <cell r="U51">
            <v>250</v>
          </cell>
          <cell r="W51">
            <v>250</v>
          </cell>
          <cell r="Y51">
            <v>250</v>
          </cell>
        </row>
        <row r="52">
          <cell r="C52">
            <v>0</v>
          </cell>
          <cell r="E52">
            <v>0</v>
          </cell>
          <cell r="G52">
            <v>0</v>
          </cell>
          <cell r="I52">
            <v>0</v>
          </cell>
          <cell r="K52">
            <v>0</v>
          </cell>
          <cell r="M52">
            <v>0</v>
          </cell>
          <cell r="O52">
            <v>0</v>
          </cell>
          <cell r="Q52">
            <v>0</v>
          </cell>
          <cell r="S52">
            <v>0</v>
          </cell>
          <cell r="U52">
            <v>0</v>
          </cell>
          <cell r="W52">
            <v>0</v>
          </cell>
          <cell r="Y52">
            <v>0</v>
          </cell>
        </row>
        <row r="53">
          <cell r="C53">
            <v>1100</v>
          </cell>
          <cell r="E53">
            <v>1100</v>
          </cell>
          <cell r="G53">
            <v>1100</v>
          </cell>
          <cell r="I53">
            <v>1100</v>
          </cell>
          <cell r="K53">
            <v>1100</v>
          </cell>
          <cell r="M53">
            <v>1100</v>
          </cell>
          <cell r="O53">
            <v>1100</v>
          </cell>
          <cell r="Q53">
            <v>1100</v>
          </cell>
          <cell r="S53">
            <v>1100</v>
          </cell>
          <cell r="U53">
            <v>1100</v>
          </cell>
          <cell r="W53">
            <v>1100</v>
          </cell>
          <cell r="Y53">
            <v>1100</v>
          </cell>
        </row>
        <row r="54">
          <cell r="C54">
            <v>0</v>
          </cell>
          <cell r="E54">
            <v>0</v>
          </cell>
          <cell r="G54">
            <v>0</v>
          </cell>
          <cell r="I54">
            <v>0</v>
          </cell>
          <cell r="K54">
            <v>0</v>
          </cell>
          <cell r="M54">
            <v>0</v>
          </cell>
          <cell r="O54">
            <v>0</v>
          </cell>
          <cell r="Q54">
            <v>0</v>
          </cell>
          <cell r="S54">
            <v>0</v>
          </cell>
          <cell r="U54">
            <v>0</v>
          </cell>
          <cell r="W54">
            <v>0</v>
          </cell>
          <cell r="Y54">
            <v>0</v>
          </cell>
        </row>
        <row r="55">
          <cell r="C55">
            <v>500</v>
          </cell>
          <cell r="E55">
            <v>500</v>
          </cell>
          <cell r="G55">
            <v>500</v>
          </cell>
          <cell r="I55">
            <v>500</v>
          </cell>
          <cell r="K55">
            <v>500</v>
          </cell>
          <cell r="M55">
            <v>500</v>
          </cell>
          <cell r="O55">
            <v>500</v>
          </cell>
          <cell r="Q55">
            <v>500</v>
          </cell>
          <cell r="S55">
            <v>500</v>
          </cell>
          <cell r="U55">
            <v>500</v>
          </cell>
          <cell r="W55">
            <v>500</v>
          </cell>
          <cell r="Y55">
            <v>500</v>
          </cell>
        </row>
        <row r="56">
          <cell r="C56">
            <v>275</v>
          </cell>
          <cell r="E56">
            <v>275</v>
          </cell>
          <cell r="G56">
            <v>275</v>
          </cell>
          <cell r="I56">
            <v>275</v>
          </cell>
          <cell r="K56">
            <v>275</v>
          </cell>
          <cell r="M56">
            <v>275</v>
          </cell>
          <cell r="O56">
            <v>275</v>
          </cell>
          <cell r="Q56">
            <v>275</v>
          </cell>
          <cell r="S56">
            <v>275</v>
          </cell>
          <cell r="U56">
            <v>275</v>
          </cell>
          <cell r="W56">
            <v>275</v>
          </cell>
          <cell r="Y56">
            <v>275</v>
          </cell>
        </row>
        <row r="57">
          <cell r="C57">
            <v>535.58399999999995</v>
          </cell>
          <cell r="E57">
            <v>535.58399999999995</v>
          </cell>
          <cell r="G57">
            <v>535.58399999999995</v>
          </cell>
          <cell r="I57">
            <v>535.58399999999995</v>
          </cell>
          <cell r="K57">
            <v>535.58399999999995</v>
          </cell>
          <cell r="M57">
            <v>535.58399999999995</v>
          </cell>
          <cell r="O57">
            <v>535.58399999999995</v>
          </cell>
          <cell r="Q57">
            <v>535.58399999999995</v>
          </cell>
          <cell r="S57">
            <v>535.58399999999995</v>
          </cell>
          <cell r="U57">
            <v>535.58399999999995</v>
          </cell>
          <cell r="W57">
            <v>535.58399999999995</v>
          </cell>
          <cell r="Y57">
            <v>535.58399999999995</v>
          </cell>
        </row>
        <row r="58">
          <cell r="C58">
            <v>0</v>
          </cell>
          <cell r="E58">
            <v>0</v>
          </cell>
          <cell r="G58">
            <v>0</v>
          </cell>
          <cell r="I58">
            <v>0</v>
          </cell>
          <cell r="K58">
            <v>0</v>
          </cell>
          <cell r="M58">
            <v>0</v>
          </cell>
          <cell r="O58">
            <v>0</v>
          </cell>
          <cell r="Q58">
            <v>0</v>
          </cell>
          <cell r="S58">
            <v>0</v>
          </cell>
          <cell r="U58">
            <v>0</v>
          </cell>
          <cell r="W58">
            <v>0</v>
          </cell>
          <cell r="Y58">
            <v>0</v>
          </cell>
        </row>
        <row r="59">
          <cell r="C59">
            <v>3500</v>
          </cell>
          <cell r="E59">
            <v>3500</v>
          </cell>
          <cell r="G59">
            <v>3500</v>
          </cell>
          <cell r="I59">
            <v>3500</v>
          </cell>
          <cell r="K59">
            <v>3500</v>
          </cell>
          <cell r="M59">
            <v>3500</v>
          </cell>
          <cell r="O59">
            <v>3500</v>
          </cell>
          <cell r="Q59">
            <v>3500</v>
          </cell>
          <cell r="S59">
            <v>3500</v>
          </cell>
          <cell r="U59">
            <v>3500</v>
          </cell>
          <cell r="W59">
            <v>3500</v>
          </cell>
          <cell r="Y59">
            <v>3500</v>
          </cell>
        </row>
        <row r="60">
          <cell r="C60">
            <v>0</v>
          </cell>
          <cell r="E60">
            <v>0</v>
          </cell>
          <cell r="G60">
            <v>0</v>
          </cell>
          <cell r="I60">
            <v>0</v>
          </cell>
          <cell r="K60">
            <v>0</v>
          </cell>
          <cell r="M60">
            <v>0</v>
          </cell>
          <cell r="O60">
            <v>0</v>
          </cell>
          <cell r="Q60">
            <v>0</v>
          </cell>
          <cell r="S60">
            <v>0</v>
          </cell>
          <cell r="U60">
            <v>0</v>
          </cell>
          <cell r="W60">
            <v>0</v>
          </cell>
          <cell r="Y60">
            <v>0</v>
          </cell>
        </row>
        <row r="61">
          <cell r="C61">
            <v>0</v>
          </cell>
          <cell r="E61">
            <v>0</v>
          </cell>
          <cell r="G61">
            <v>0</v>
          </cell>
          <cell r="I61">
            <v>0</v>
          </cell>
          <cell r="K61">
            <v>0</v>
          </cell>
          <cell r="M61">
            <v>0</v>
          </cell>
          <cell r="O61">
            <v>0</v>
          </cell>
          <cell r="Q61">
            <v>0</v>
          </cell>
          <cell r="S61">
            <v>0</v>
          </cell>
          <cell r="U61">
            <v>0</v>
          </cell>
          <cell r="W61">
            <v>0</v>
          </cell>
          <cell r="Y61">
            <v>0</v>
          </cell>
        </row>
        <row r="62">
          <cell r="C62">
            <v>100</v>
          </cell>
          <cell r="E62">
            <v>100</v>
          </cell>
          <cell r="G62">
            <v>100</v>
          </cell>
          <cell r="I62">
            <v>100</v>
          </cell>
          <cell r="K62">
            <v>100</v>
          </cell>
          <cell r="M62">
            <v>100</v>
          </cell>
          <cell r="O62">
            <v>100</v>
          </cell>
          <cell r="Q62">
            <v>100</v>
          </cell>
          <cell r="S62">
            <v>100</v>
          </cell>
          <cell r="U62">
            <v>100</v>
          </cell>
          <cell r="W62">
            <v>100</v>
          </cell>
          <cell r="Y62">
            <v>100</v>
          </cell>
        </row>
        <row r="63">
          <cell r="C63">
            <v>0</v>
          </cell>
          <cell r="E63">
            <v>0</v>
          </cell>
          <cell r="G63">
            <v>0</v>
          </cell>
          <cell r="I63">
            <v>0</v>
          </cell>
          <cell r="K63">
            <v>0</v>
          </cell>
          <cell r="M63">
            <v>0</v>
          </cell>
          <cell r="O63">
            <v>0</v>
          </cell>
          <cell r="Q63">
            <v>0</v>
          </cell>
          <cell r="S63">
            <v>0</v>
          </cell>
          <cell r="U63">
            <v>0</v>
          </cell>
          <cell r="W63">
            <v>0</v>
          </cell>
          <cell r="Y63">
            <v>0</v>
          </cell>
        </row>
        <row r="64">
          <cell r="C64">
            <v>0</v>
          </cell>
          <cell r="E64">
            <v>0</v>
          </cell>
          <cell r="G64">
            <v>0</v>
          </cell>
          <cell r="I64">
            <v>0</v>
          </cell>
          <cell r="K64">
            <v>0</v>
          </cell>
          <cell r="M64">
            <v>0</v>
          </cell>
          <cell r="O64">
            <v>0</v>
          </cell>
          <cell r="Q64">
            <v>0</v>
          </cell>
          <cell r="S64">
            <v>0</v>
          </cell>
          <cell r="U64">
            <v>0</v>
          </cell>
          <cell r="W64">
            <v>0</v>
          </cell>
          <cell r="Y64">
            <v>0</v>
          </cell>
        </row>
        <row r="65">
          <cell r="C65">
            <v>2860</v>
          </cell>
          <cell r="E65">
            <v>2860</v>
          </cell>
          <cell r="G65">
            <v>2860</v>
          </cell>
          <cell r="I65">
            <v>2860</v>
          </cell>
          <cell r="K65">
            <v>2860</v>
          </cell>
          <cell r="M65">
            <v>2860</v>
          </cell>
          <cell r="O65">
            <v>2860</v>
          </cell>
          <cell r="Q65">
            <v>2860</v>
          </cell>
          <cell r="S65">
            <v>2860</v>
          </cell>
          <cell r="U65">
            <v>2860</v>
          </cell>
          <cell r="W65">
            <v>2860</v>
          </cell>
          <cell r="Y65">
            <v>2860</v>
          </cell>
        </row>
        <row r="66">
          <cell r="C66">
            <v>430.88583333333332</v>
          </cell>
          <cell r="E66">
            <v>430.88583333333332</v>
          </cell>
          <cell r="G66">
            <v>430.88583333333332</v>
          </cell>
          <cell r="I66">
            <v>430.88583333333332</v>
          </cell>
          <cell r="K66">
            <v>430.88583333333332</v>
          </cell>
          <cell r="M66">
            <v>430.88583333333332</v>
          </cell>
          <cell r="O66">
            <v>430.88583333333332</v>
          </cell>
          <cell r="Q66">
            <v>430.88583333333332</v>
          </cell>
          <cell r="S66">
            <v>430.88583333333332</v>
          </cell>
          <cell r="U66">
            <v>430.88583333333332</v>
          </cell>
          <cell r="W66">
            <v>430.88583333333332</v>
          </cell>
          <cell r="Y66">
            <v>430.88583333333332</v>
          </cell>
        </row>
        <row r="67">
          <cell r="C67">
            <v>0</v>
          </cell>
          <cell r="E67">
            <v>0</v>
          </cell>
          <cell r="G67">
            <v>0</v>
          </cell>
          <cell r="I67">
            <v>0</v>
          </cell>
          <cell r="K67">
            <v>0</v>
          </cell>
          <cell r="M67">
            <v>0</v>
          </cell>
          <cell r="O67">
            <v>0</v>
          </cell>
          <cell r="Q67">
            <v>0</v>
          </cell>
          <cell r="S67">
            <v>0</v>
          </cell>
          <cell r="U67">
            <v>0</v>
          </cell>
          <cell r="W67">
            <v>0</v>
          </cell>
          <cell r="Y67">
            <v>0</v>
          </cell>
        </row>
        <row r="68">
          <cell r="C68">
            <v>5000</v>
          </cell>
          <cell r="E68">
            <v>5000</v>
          </cell>
          <cell r="G68">
            <v>5000</v>
          </cell>
          <cell r="I68">
            <v>5000</v>
          </cell>
          <cell r="K68">
            <v>5000</v>
          </cell>
          <cell r="M68">
            <v>5000</v>
          </cell>
          <cell r="O68">
            <v>5000</v>
          </cell>
          <cell r="Q68">
            <v>5000</v>
          </cell>
          <cell r="S68">
            <v>5000</v>
          </cell>
          <cell r="U68">
            <v>5000</v>
          </cell>
          <cell r="W68">
            <v>5000</v>
          </cell>
          <cell r="Y68">
            <v>5000</v>
          </cell>
        </row>
        <row r="69">
          <cell r="C69">
            <v>0</v>
          </cell>
          <cell r="E69">
            <v>0</v>
          </cell>
          <cell r="G69">
            <v>0</v>
          </cell>
          <cell r="I69">
            <v>0</v>
          </cell>
          <cell r="K69">
            <v>0</v>
          </cell>
          <cell r="M69">
            <v>0</v>
          </cell>
          <cell r="O69">
            <v>0</v>
          </cell>
          <cell r="Q69">
            <v>0</v>
          </cell>
          <cell r="S69">
            <v>0</v>
          </cell>
          <cell r="U69">
            <v>0</v>
          </cell>
          <cell r="W69">
            <v>0</v>
          </cell>
          <cell r="Y69">
            <v>0</v>
          </cell>
        </row>
        <row r="70">
          <cell r="C70">
            <v>689.42</v>
          </cell>
          <cell r="E70">
            <v>689.42</v>
          </cell>
          <cell r="G70">
            <v>689.42</v>
          </cell>
          <cell r="I70">
            <v>689.42</v>
          </cell>
          <cell r="K70">
            <v>689.42</v>
          </cell>
          <cell r="M70">
            <v>689.42</v>
          </cell>
          <cell r="O70">
            <v>689.42</v>
          </cell>
          <cell r="Q70">
            <v>689.42</v>
          </cell>
          <cell r="S70">
            <v>689.42</v>
          </cell>
          <cell r="U70">
            <v>689.42</v>
          </cell>
          <cell r="W70">
            <v>689.42</v>
          </cell>
          <cell r="Y70">
            <v>689.42</v>
          </cell>
        </row>
        <row r="71">
          <cell r="C71">
            <v>47.4</v>
          </cell>
          <cell r="E71">
            <v>47.4</v>
          </cell>
          <cell r="G71">
            <v>47.4</v>
          </cell>
          <cell r="I71">
            <v>47.4</v>
          </cell>
          <cell r="K71">
            <v>47.4</v>
          </cell>
          <cell r="M71">
            <v>47.4</v>
          </cell>
          <cell r="O71">
            <v>47.4</v>
          </cell>
          <cell r="Q71">
            <v>47.4</v>
          </cell>
          <cell r="S71">
            <v>47.4</v>
          </cell>
          <cell r="U71">
            <v>47.4</v>
          </cell>
          <cell r="W71">
            <v>47.4</v>
          </cell>
          <cell r="Y71">
            <v>47.4</v>
          </cell>
        </row>
        <row r="72">
          <cell r="C72">
            <v>0</v>
          </cell>
          <cell r="E72">
            <v>0</v>
          </cell>
          <cell r="G72">
            <v>300</v>
          </cell>
          <cell r="I72">
            <v>0</v>
          </cell>
          <cell r="K72">
            <v>0</v>
          </cell>
          <cell r="M72">
            <v>300</v>
          </cell>
          <cell r="O72">
            <v>0</v>
          </cell>
          <cell r="Q72">
            <v>0</v>
          </cell>
          <cell r="S72">
            <v>0</v>
          </cell>
          <cell r="U72">
            <v>300</v>
          </cell>
          <cell r="W72">
            <v>0</v>
          </cell>
          <cell r="Y72">
            <v>0</v>
          </cell>
        </row>
        <row r="73">
          <cell r="C73">
            <v>120.65</v>
          </cell>
          <cell r="E73">
            <v>120.65</v>
          </cell>
          <cell r="G73">
            <v>120.65</v>
          </cell>
          <cell r="I73">
            <v>120.65</v>
          </cell>
          <cell r="K73">
            <v>120.65</v>
          </cell>
          <cell r="M73">
            <v>120.65</v>
          </cell>
          <cell r="O73">
            <v>120.65</v>
          </cell>
          <cell r="Q73">
            <v>120.65</v>
          </cell>
          <cell r="S73">
            <v>120.65</v>
          </cell>
          <cell r="U73">
            <v>120.65</v>
          </cell>
          <cell r="W73">
            <v>120.65</v>
          </cell>
          <cell r="Y73">
            <v>120.65</v>
          </cell>
        </row>
        <row r="74">
          <cell r="C74">
            <v>0</v>
          </cell>
          <cell r="E74">
            <v>0</v>
          </cell>
          <cell r="G74">
            <v>0</v>
          </cell>
          <cell r="I74">
            <v>0</v>
          </cell>
          <cell r="K74">
            <v>0</v>
          </cell>
          <cell r="M74">
            <v>0</v>
          </cell>
          <cell r="O74">
            <v>0</v>
          </cell>
          <cell r="Q74">
            <v>0</v>
          </cell>
          <cell r="S74">
            <v>0</v>
          </cell>
          <cell r="U74">
            <v>0</v>
          </cell>
          <cell r="W74">
            <v>0</v>
          </cell>
          <cell r="Y74">
            <v>0</v>
          </cell>
        </row>
        <row r="75">
          <cell r="C75">
            <v>155.11833333333334</v>
          </cell>
          <cell r="E75">
            <v>155.11833333333334</v>
          </cell>
          <cell r="G75">
            <v>155.11833333333334</v>
          </cell>
          <cell r="I75">
            <v>155.11833333333334</v>
          </cell>
          <cell r="K75">
            <v>155.11833333333334</v>
          </cell>
          <cell r="M75">
            <v>155.11833333333334</v>
          </cell>
          <cell r="O75">
            <v>155.11833333333334</v>
          </cell>
          <cell r="Q75">
            <v>155.11833333333334</v>
          </cell>
          <cell r="S75">
            <v>155.11833333333334</v>
          </cell>
          <cell r="U75">
            <v>155.11833333333334</v>
          </cell>
          <cell r="W75">
            <v>155.11833333333334</v>
          </cell>
          <cell r="Y75">
            <v>155.11833333333334</v>
          </cell>
        </row>
        <row r="77">
          <cell r="C77">
            <v>35100</v>
          </cell>
          <cell r="E77">
            <v>35100</v>
          </cell>
          <cell r="G77">
            <v>35100</v>
          </cell>
          <cell r="I77">
            <v>35100</v>
          </cell>
          <cell r="K77">
            <v>35100</v>
          </cell>
          <cell r="M77">
            <v>35100</v>
          </cell>
          <cell r="O77">
            <v>35100</v>
          </cell>
          <cell r="Q77">
            <v>35100</v>
          </cell>
          <cell r="S77">
            <v>35100</v>
          </cell>
          <cell r="U77">
            <v>35100</v>
          </cell>
          <cell r="W77">
            <v>35100</v>
          </cell>
          <cell r="Y77">
            <v>35100</v>
          </cell>
        </row>
        <row r="78">
          <cell r="C78">
            <v>17550</v>
          </cell>
          <cell r="E78">
            <v>17550</v>
          </cell>
          <cell r="G78">
            <v>17550</v>
          </cell>
          <cell r="I78">
            <v>17550</v>
          </cell>
          <cell r="K78">
            <v>17550</v>
          </cell>
          <cell r="M78">
            <v>17550</v>
          </cell>
          <cell r="O78">
            <v>17550</v>
          </cell>
          <cell r="Q78">
            <v>17550</v>
          </cell>
          <cell r="S78">
            <v>17550</v>
          </cell>
          <cell r="U78">
            <v>17550</v>
          </cell>
          <cell r="W78">
            <v>17550</v>
          </cell>
          <cell r="Y78">
            <v>17550</v>
          </cell>
        </row>
        <row r="79">
          <cell r="C79">
            <v>5850</v>
          </cell>
          <cell r="E79">
            <v>5850</v>
          </cell>
          <cell r="G79">
            <v>5850</v>
          </cell>
          <cell r="I79">
            <v>5850</v>
          </cell>
          <cell r="K79">
            <v>5850</v>
          </cell>
          <cell r="M79">
            <v>5850</v>
          </cell>
          <cell r="O79">
            <v>5850</v>
          </cell>
          <cell r="Q79">
            <v>5850</v>
          </cell>
          <cell r="S79">
            <v>5850</v>
          </cell>
          <cell r="U79">
            <v>5850</v>
          </cell>
          <cell r="W79">
            <v>5850</v>
          </cell>
          <cell r="Y79">
            <v>5850</v>
          </cell>
        </row>
        <row r="80">
          <cell r="C80">
            <v>0</v>
          </cell>
          <cell r="E80">
            <v>0</v>
          </cell>
          <cell r="G80">
            <v>0</v>
          </cell>
          <cell r="I80">
            <v>0</v>
          </cell>
          <cell r="K80">
            <v>0</v>
          </cell>
          <cell r="M80">
            <v>0</v>
          </cell>
          <cell r="O80">
            <v>0</v>
          </cell>
          <cell r="Q80">
            <v>0</v>
          </cell>
          <cell r="S80">
            <v>0</v>
          </cell>
          <cell r="U80">
            <v>0</v>
          </cell>
          <cell r="W80">
            <v>0</v>
          </cell>
          <cell r="Y80">
            <v>0</v>
          </cell>
        </row>
        <row r="81">
          <cell r="C81">
            <v>0</v>
          </cell>
          <cell r="E81">
            <v>0</v>
          </cell>
          <cell r="G81">
            <v>0</v>
          </cell>
          <cell r="I81">
            <v>0</v>
          </cell>
          <cell r="K81">
            <v>0</v>
          </cell>
          <cell r="M81">
            <v>0</v>
          </cell>
          <cell r="O81">
            <v>0</v>
          </cell>
          <cell r="Q81">
            <v>0</v>
          </cell>
          <cell r="S81">
            <v>0</v>
          </cell>
          <cell r="U81">
            <v>0</v>
          </cell>
          <cell r="W81">
            <v>0</v>
          </cell>
          <cell r="Y81">
            <v>0</v>
          </cell>
        </row>
        <row r="82">
          <cell r="C82">
            <v>2236</v>
          </cell>
          <cell r="E82">
            <v>2236</v>
          </cell>
          <cell r="G82">
            <v>2236</v>
          </cell>
          <cell r="I82">
            <v>2236</v>
          </cell>
          <cell r="K82">
            <v>2236</v>
          </cell>
          <cell r="M82">
            <v>2236</v>
          </cell>
          <cell r="O82">
            <v>2236</v>
          </cell>
          <cell r="Q82">
            <v>2236</v>
          </cell>
          <cell r="S82">
            <v>2236</v>
          </cell>
          <cell r="U82">
            <v>2236</v>
          </cell>
          <cell r="W82">
            <v>2236</v>
          </cell>
          <cell r="Y82">
            <v>2236</v>
          </cell>
        </row>
        <row r="83">
          <cell r="C83">
            <v>1321.6666666666667</v>
          </cell>
          <cell r="E83">
            <v>1321.6666666666667</v>
          </cell>
          <cell r="G83">
            <v>1321.6666666666667</v>
          </cell>
          <cell r="I83">
            <v>1321.6666666666667</v>
          </cell>
          <cell r="K83">
            <v>1321.6666666666667</v>
          </cell>
          <cell r="M83">
            <v>1321.6666666666667</v>
          </cell>
          <cell r="O83">
            <v>1321.6666666666667</v>
          </cell>
          <cell r="Q83">
            <v>1321.6666666666667</v>
          </cell>
          <cell r="S83">
            <v>1321.6666666666667</v>
          </cell>
          <cell r="U83">
            <v>1321.6666666666667</v>
          </cell>
          <cell r="W83">
            <v>1321.6666666666667</v>
          </cell>
          <cell r="Y83">
            <v>1321.6666666666667</v>
          </cell>
        </row>
        <row r="84">
          <cell r="C84">
            <v>0</v>
          </cell>
          <cell r="E84">
            <v>0</v>
          </cell>
          <cell r="G84">
            <v>0</v>
          </cell>
          <cell r="I84">
            <v>0</v>
          </cell>
          <cell r="K84">
            <v>0</v>
          </cell>
          <cell r="M84">
            <v>0</v>
          </cell>
          <cell r="O84">
            <v>0</v>
          </cell>
          <cell r="Q84">
            <v>0</v>
          </cell>
          <cell r="S84">
            <v>0</v>
          </cell>
          <cell r="U84">
            <v>0</v>
          </cell>
          <cell r="W84">
            <v>0</v>
          </cell>
          <cell r="Y84">
            <v>0</v>
          </cell>
        </row>
        <row r="85">
          <cell r="C85">
            <v>4387.5</v>
          </cell>
          <cell r="E85">
            <v>4387.5</v>
          </cell>
          <cell r="G85">
            <v>4387.5</v>
          </cell>
          <cell r="I85">
            <v>4387.5</v>
          </cell>
          <cell r="K85">
            <v>4387.5</v>
          </cell>
          <cell r="M85">
            <v>4387.5</v>
          </cell>
          <cell r="O85">
            <v>4387.5</v>
          </cell>
          <cell r="Q85">
            <v>4387.5</v>
          </cell>
          <cell r="S85">
            <v>4387.5</v>
          </cell>
          <cell r="U85">
            <v>4387.5</v>
          </cell>
          <cell r="W85">
            <v>4387.5</v>
          </cell>
          <cell r="Y85">
            <v>4387.5</v>
          </cell>
        </row>
        <row r="86">
          <cell r="C86">
            <v>2019.4520547945206</v>
          </cell>
          <cell r="E86">
            <v>2019.4520547945206</v>
          </cell>
          <cell r="G86">
            <v>2019.4520547945206</v>
          </cell>
          <cell r="I86">
            <v>2019.4520547945206</v>
          </cell>
          <cell r="K86">
            <v>2019.4520547945206</v>
          </cell>
          <cell r="M86">
            <v>2019.4520547945206</v>
          </cell>
          <cell r="O86">
            <v>2019.4520547945206</v>
          </cell>
          <cell r="Q86">
            <v>2019.4520547945206</v>
          </cell>
          <cell r="S86">
            <v>2019.4520547945206</v>
          </cell>
          <cell r="U86">
            <v>2019.4520547945206</v>
          </cell>
          <cell r="W86">
            <v>2019.4520547945206</v>
          </cell>
          <cell r="Y86">
            <v>2019.4520547945206</v>
          </cell>
        </row>
        <row r="87">
          <cell r="C87">
            <v>2250</v>
          </cell>
          <cell r="E87">
            <v>2250</v>
          </cell>
          <cell r="G87">
            <v>2250</v>
          </cell>
          <cell r="I87">
            <v>2250</v>
          </cell>
          <cell r="K87">
            <v>2250</v>
          </cell>
          <cell r="M87">
            <v>2250</v>
          </cell>
          <cell r="O87">
            <v>2250</v>
          </cell>
          <cell r="Q87">
            <v>2250</v>
          </cell>
          <cell r="S87">
            <v>2250</v>
          </cell>
          <cell r="U87">
            <v>2250</v>
          </cell>
          <cell r="W87">
            <v>2250</v>
          </cell>
          <cell r="Y87">
            <v>2250</v>
          </cell>
        </row>
        <row r="88">
          <cell r="C88">
            <v>250</v>
          </cell>
          <cell r="E88">
            <v>250</v>
          </cell>
          <cell r="G88">
            <v>250</v>
          </cell>
          <cell r="I88">
            <v>250</v>
          </cell>
          <cell r="K88">
            <v>250</v>
          </cell>
          <cell r="M88">
            <v>250</v>
          </cell>
          <cell r="O88">
            <v>250</v>
          </cell>
          <cell r="Q88">
            <v>250</v>
          </cell>
          <cell r="S88">
            <v>250</v>
          </cell>
          <cell r="U88">
            <v>250</v>
          </cell>
          <cell r="W88">
            <v>250</v>
          </cell>
          <cell r="Y88">
            <v>250</v>
          </cell>
        </row>
        <row r="89">
          <cell r="C89">
            <v>0</v>
          </cell>
          <cell r="E89">
            <v>0</v>
          </cell>
          <cell r="G89">
            <v>0</v>
          </cell>
          <cell r="I89">
            <v>0</v>
          </cell>
          <cell r="K89">
            <v>0</v>
          </cell>
          <cell r="M89">
            <v>0</v>
          </cell>
          <cell r="O89">
            <v>0</v>
          </cell>
          <cell r="Q89">
            <v>0</v>
          </cell>
          <cell r="S89">
            <v>0</v>
          </cell>
          <cell r="U89">
            <v>0</v>
          </cell>
          <cell r="W89">
            <v>0</v>
          </cell>
          <cell r="Y89">
            <v>0</v>
          </cell>
        </row>
        <row r="90">
          <cell r="C90">
            <v>0</v>
          </cell>
          <cell r="E90">
            <v>0</v>
          </cell>
          <cell r="G90">
            <v>0</v>
          </cell>
          <cell r="I90">
            <v>0</v>
          </cell>
          <cell r="K90">
            <v>0</v>
          </cell>
          <cell r="M90">
            <v>0</v>
          </cell>
          <cell r="O90">
            <v>0</v>
          </cell>
          <cell r="Q90">
            <v>0</v>
          </cell>
          <cell r="S90">
            <v>0</v>
          </cell>
          <cell r="U90">
            <v>0</v>
          </cell>
          <cell r="W90">
            <v>0</v>
          </cell>
          <cell r="Y90">
            <v>0</v>
          </cell>
        </row>
        <row r="91">
          <cell r="C91">
            <v>1200</v>
          </cell>
          <cell r="E91">
            <v>1200</v>
          </cell>
          <cell r="G91">
            <v>1200</v>
          </cell>
          <cell r="I91">
            <v>1200</v>
          </cell>
          <cell r="K91">
            <v>1200</v>
          </cell>
          <cell r="M91">
            <v>1200</v>
          </cell>
          <cell r="O91">
            <v>1200</v>
          </cell>
          <cell r="Q91">
            <v>1200</v>
          </cell>
          <cell r="S91">
            <v>1200</v>
          </cell>
          <cell r="U91">
            <v>1200</v>
          </cell>
          <cell r="W91">
            <v>1200</v>
          </cell>
          <cell r="Y91">
            <v>1200</v>
          </cell>
        </row>
        <row r="92">
          <cell r="C92">
            <v>0</v>
          </cell>
          <cell r="E92">
            <v>0</v>
          </cell>
          <cell r="G92">
            <v>0</v>
          </cell>
          <cell r="I92">
            <v>0</v>
          </cell>
          <cell r="K92">
            <v>0</v>
          </cell>
          <cell r="M92">
            <v>0</v>
          </cell>
          <cell r="O92">
            <v>0</v>
          </cell>
          <cell r="Q92">
            <v>0</v>
          </cell>
          <cell r="S92">
            <v>0</v>
          </cell>
          <cell r="U92">
            <v>0</v>
          </cell>
          <cell r="W92">
            <v>0</v>
          </cell>
          <cell r="Y92">
            <v>0</v>
          </cell>
        </row>
        <row r="94">
          <cell r="C94">
            <v>0</v>
          </cell>
          <cell r="E94">
            <v>0</v>
          </cell>
          <cell r="G94">
            <v>0</v>
          </cell>
          <cell r="I94">
            <v>0</v>
          </cell>
          <cell r="K94">
            <v>0</v>
          </cell>
          <cell r="M94">
            <v>0</v>
          </cell>
          <cell r="O94">
            <v>0</v>
          </cell>
          <cell r="Q94">
            <v>0</v>
          </cell>
          <cell r="S94">
            <v>0</v>
          </cell>
          <cell r="U94">
            <v>0</v>
          </cell>
          <cell r="W94">
            <v>0</v>
          </cell>
          <cell r="Y94">
            <v>0</v>
          </cell>
        </row>
        <row r="95">
          <cell r="C95">
            <v>0</v>
          </cell>
          <cell r="E95">
            <v>0</v>
          </cell>
          <cell r="G95">
            <v>0</v>
          </cell>
          <cell r="I95">
            <v>0</v>
          </cell>
          <cell r="K95">
            <v>0</v>
          </cell>
          <cell r="M95">
            <v>0</v>
          </cell>
          <cell r="O95">
            <v>0</v>
          </cell>
          <cell r="Q95">
            <v>0</v>
          </cell>
          <cell r="S95">
            <v>0</v>
          </cell>
          <cell r="U95">
            <v>0</v>
          </cell>
          <cell r="W95">
            <v>0</v>
          </cell>
          <cell r="Y95">
            <v>0</v>
          </cell>
        </row>
        <row r="96">
          <cell r="C96">
            <v>0</v>
          </cell>
          <cell r="E96">
            <v>0</v>
          </cell>
          <cell r="G96">
            <v>0</v>
          </cell>
          <cell r="I96">
            <v>0</v>
          </cell>
          <cell r="K96">
            <v>0</v>
          </cell>
          <cell r="M96">
            <v>0</v>
          </cell>
          <cell r="O96">
            <v>0</v>
          </cell>
          <cell r="Q96">
            <v>0</v>
          </cell>
          <cell r="S96">
            <v>0</v>
          </cell>
          <cell r="U96">
            <v>0</v>
          </cell>
          <cell r="W96">
            <v>0</v>
          </cell>
          <cell r="Y96">
            <v>0</v>
          </cell>
        </row>
        <row r="97">
          <cell r="C97">
            <v>0</v>
          </cell>
          <cell r="E97">
            <v>0</v>
          </cell>
          <cell r="G97">
            <v>0</v>
          </cell>
          <cell r="I97">
            <v>0</v>
          </cell>
          <cell r="K97">
            <v>0</v>
          </cell>
          <cell r="M97">
            <v>0</v>
          </cell>
          <cell r="O97">
            <v>0</v>
          </cell>
          <cell r="Q97">
            <v>0</v>
          </cell>
          <cell r="S97">
            <v>0</v>
          </cell>
          <cell r="U97">
            <v>0</v>
          </cell>
          <cell r="W97">
            <v>0</v>
          </cell>
          <cell r="Y97">
            <v>0</v>
          </cell>
        </row>
        <row r="98">
          <cell r="C98">
            <v>0</v>
          </cell>
          <cell r="E98">
            <v>0</v>
          </cell>
          <cell r="G98">
            <v>0</v>
          </cell>
          <cell r="I98">
            <v>0</v>
          </cell>
          <cell r="K98">
            <v>0</v>
          </cell>
          <cell r="M98">
            <v>0</v>
          </cell>
          <cell r="O98">
            <v>0</v>
          </cell>
          <cell r="Q98">
            <v>0</v>
          </cell>
          <cell r="S98">
            <v>0</v>
          </cell>
          <cell r="U98">
            <v>0</v>
          </cell>
          <cell r="W98">
            <v>0</v>
          </cell>
          <cell r="Y98">
            <v>0</v>
          </cell>
        </row>
        <row r="99">
          <cell r="C99">
            <v>0</v>
          </cell>
          <cell r="E99">
            <v>0</v>
          </cell>
          <cell r="G99">
            <v>0</v>
          </cell>
          <cell r="I99">
            <v>0</v>
          </cell>
          <cell r="K99">
            <v>0</v>
          </cell>
          <cell r="M99">
            <v>0</v>
          </cell>
          <cell r="O99">
            <v>0</v>
          </cell>
          <cell r="Q99">
            <v>0</v>
          </cell>
          <cell r="S99">
            <v>0</v>
          </cell>
          <cell r="U99">
            <v>0</v>
          </cell>
          <cell r="W99">
            <v>0</v>
          </cell>
          <cell r="Y99">
            <v>0</v>
          </cell>
        </row>
        <row r="100">
          <cell r="C100">
            <v>0</v>
          </cell>
          <cell r="E100">
            <v>232.6783867631851</v>
          </cell>
          <cell r="G100">
            <v>232.6783867631851</v>
          </cell>
          <cell r="I100">
            <v>1035.1602895553258</v>
          </cell>
          <cell r="K100">
            <v>232.6783867631851</v>
          </cell>
          <cell r="M100">
            <v>0</v>
          </cell>
          <cell r="O100">
            <v>232.6783867631851</v>
          </cell>
          <cell r="Q100">
            <v>232.6783867631851</v>
          </cell>
          <cell r="S100">
            <v>232.6783867631851</v>
          </cell>
          <cell r="U100">
            <v>232.6783867631851</v>
          </cell>
          <cell r="W100">
            <v>232.6783867631851</v>
          </cell>
          <cell r="Y100">
            <v>232.6783867631851</v>
          </cell>
        </row>
        <row r="101">
          <cell r="C101">
            <v>0</v>
          </cell>
          <cell r="E101">
            <v>0</v>
          </cell>
          <cell r="G101">
            <v>0</v>
          </cell>
          <cell r="I101">
            <v>0</v>
          </cell>
          <cell r="K101">
            <v>0</v>
          </cell>
          <cell r="M101">
            <v>0</v>
          </cell>
          <cell r="O101">
            <v>0</v>
          </cell>
          <cell r="Q101">
            <v>0</v>
          </cell>
          <cell r="S101">
            <v>0</v>
          </cell>
          <cell r="U101">
            <v>0</v>
          </cell>
          <cell r="W101">
            <v>0</v>
          </cell>
          <cell r="Y101">
            <v>0</v>
          </cell>
        </row>
        <row r="102">
          <cell r="C102">
            <v>6721.82006204757</v>
          </cell>
          <cell r="E102">
            <v>6721.82006204757</v>
          </cell>
          <cell r="G102">
            <v>3360.910031023785</v>
          </cell>
          <cell r="I102">
            <v>3360.910031023785</v>
          </cell>
          <cell r="K102">
            <v>6721.82006204757</v>
          </cell>
          <cell r="M102">
            <v>3360.910031023785</v>
          </cell>
          <cell r="O102">
            <v>4033.0920372285418</v>
          </cell>
          <cell r="Q102">
            <v>4033.0920372285418</v>
          </cell>
          <cell r="S102">
            <v>8066.18407445708</v>
          </cell>
          <cell r="U102">
            <v>8066.18407445708</v>
          </cell>
          <cell r="W102">
            <v>4369.1830403309204</v>
          </cell>
          <cell r="Y102">
            <v>4369.1830403309204</v>
          </cell>
        </row>
        <row r="103">
          <cell r="C103">
            <v>827.30093071354713</v>
          </cell>
          <cell r="E103">
            <v>827.30093071354713</v>
          </cell>
          <cell r="G103">
            <v>827.30093071354713</v>
          </cell>
          <cell r="I103">
            <v>827.30093071354713</v>
          </cell>
          <cell r="K103">
            <v>827.30093071354713</v>
          </cell>
          <cell r="M103">
            <v>0</v>
          </cell>
          <cell r="O103">
            <v>827.30093071354713</v>
          </cell>
          <cell r="Q103">
            <v>827.30093071354713</v>
          </cell>
          <cell r="S103">
            <v>827.30093071354713</v>
          </cell>
          <cell r="U103">
            <v>827.30093071354713</v>
          </cell>
          <cell r="W103">
            <v>827.30093071354713</v>
          </cell>
          <cell r="Y103">
            <v>827.30093071354713</v>
          </cell>
        </row>
        <row r="104">
          <cell r="C104">
            <v>5170.6308169596696</v>
          </cell>
          <cell r="E104">
            <v>0</v>
          </cell>
          <cell r="G104">
            <v>0</v>
          </cell>
          <cell r="I104">
            <v>0</v>
          </cell>
          <cell r="K104">
            <v>0</v>
          </cell>
          <cell r="M104">
            <v>0</v>
          </cell>
          <cell r="O104">
            <v>0</v>
          </cell>
          <cell r="Q104">
            <v>0</v>
          </cell>
          <cell r="S104">
            <v>0</v>
          </cell>
          <cell r="U104">
            <v>0</v>
          </cell>
          <cell r="W104">
            <v>0</v>
          </cell>
          <cell r="Y104">
            <v>0</v>
          </cell>
        </row>
        <row r="105">
          <cell r="C105">
            <v>0</v>
          </cell>
          <cell r="E105">
            <v>0</v>
          </cell>
          <cell r="G105">
            <v>42852.119958634954</v>
          </cell>
          <cell r="I105">
            <v>0</v>
          </cell>
          <cell r="K105">
            <v>42852.119958634954</v>
          </cell>
          <cell r="M105">
            <v>0</v>
          </cell>
          <cell r="O105">
            <v>0</v>
          </cell>
          <cell r="Q105">
            <v>42852.119958634954</v>
          </cell>
          <cell r="S105">
            <v>0</v>
          </cell>
          <cell r="U105">
            <v>0</v>
          </cell>
          <cell r="W105">
            <v>0</v>
          </cell>
          <cell r="Y105">
            <v>42852.119958634954</v>
          </cell>
        </row>
        <row r="106">
          <cell r="C106">
            <v>0</v>
          </cell>
          <cell r="E106">
            <v>0</v>
          </cell>
          <cell r="G106">
            <v>2350.2867349816679</v>
          </cell>
          <cell r="I106">
            <v>0</v>
          </cell>
          <cell r="K106">
            <v>2350.2867349816679</v>
          </cell>
          <cell r="M106">
            <v>0</v>
          </cell>
          <cell r="O106">
            <v>0</v>
          </cell>
          <cell r="Q106">
            <v>2350.2867349816679</v>
          </cell>
          <cell r="S106">
            <v>0</v>
          </cell>
          <cell r="U106">
            <v>0</v>
          </cell>
          <cell r="W106">
            <v>0</v>
          </cell>
          <cell r="Y106">
            <v>2350.2867349816679</v>
          </cell>
        </row>
        <row r="107">
          <cell r="C107">
            <v>0</v>
          </cell>
          <cell r="E107">
            <v>0</v>
          </cell>
          <cell r="G107">
            <v>0</v>
          </cell>
          <cell r="I107">
            <v>0</v>
          </cell>
          <cell r="K107">
            <v>0</v>
          </cell>
          <cell r="M107">
            <v>0</v>
          </cell>
          <cell r="O107">
            <v>0</v>
          </cell>
          <cell r="Q107">
            <v>0</v>
          </cell>
          <cell r="S107">
            <v>0</v>
          </cell>
          <cell r="U107">
            <v>0</v>
          </cell>
          <cell r="W107">
            <v>0</v>
          </cell>
          <cell r="Y107">
            <v>0</v>
          </cell>
        </row>
        <row r="108">
          <cell r="C108">
            <v>0</v>
          </cell>
          <cell r="E108">
            <v>2770.6308169596691</v>
          </cell>
          <cell r="G108">
            <v>3534.5915201654602</v>
          </cell>
          <cell r="I108">
            <v>2770.6308169596691</v>
          </cell>
          <cell r="K108">
            <v>1986.2978283350569</v>
          </cell>
          <cell r="M108">
            <v>0</v>
          </cell>
          <cell r="O108">
            <v>1731.6442605997931</v>
          </cell>
          <cell r="Q108">
            <v>1986.2978283350569</v>
          </cell>
          <cell r="S108">
            <v>0</v>
          </cell>
          <cell r="U108">
            <v>1731.6442605997931</v>
          </cell>
          <cell r="W108">
            <v>0</v>
          </cell>
          <cell r="Y108">
            <v>1986.2978283350569</v>
          </cell>
        </row>
        <row r="109">
          <cell r="C109">
            <v>0</v>
          </cell>
          <cell r="E109">
            <v>1277.4543433298863</v>
          </cell>
          <cell r="G109">
            <v>0</v>
          </cell>
          <cell r="I109">
            <v>870.00863495346437</v>
          </cell>
          <cell r="K109">
            <v>967.68355739400215</v>
          </cell>
          <cell r="M109">
            <v>0</v>
          </cell>
          <cell r="O109">
            <v>0</v>
          </cell>
          <cell r="Q109">
            <v>870.00863495346437</v>
          </cell>
          <cell r="S109">
            <v>967.68355739400215</v>
          </cell>
          <cell r="U109">
            <v>634.08738366080661</v>
          </cell>
          <cell r="W109">
            <v>0</v>
          </cell>
          <cell r="Y109">
            <v>0</v>
          </cell>
        </row>
        <row r="110">
          <cell r="C110">
            <v>0</v>
          </cell>
          <cell r="E110">
            <v>2215.4860392967944</v>
          </cell>
          <cell r="G110">
            <v>0</v>
          </cell>
          <cell r="I110">
            <v>7212.8076525336091</v>
          </cell>
          <cell r="K110">
            <v>2444.6742502585316</v>
          </cell>
          <cell r="M110">
            <v>0</v>
          </cell>
          <cell r="O110">
            <v>0</v>
          </cell>
          <cell r="Q110">
            <v>4846.566701137539</v>
          </cell>
          <cell r="S110">
            <v>0</v>
          </cell>
          <cell r="U110">
            <v>2215.4860392967944</v>
          </cell>
          <cell r="W110">
            <v>0</v>
          </cell>
          <cell r="Y110">
            <v>0</v>
          </cell>
        </row>
        <row r="111">
          <cell r="C111">
            <v>0</v>
          </cell>
          <cell r="E111">
            <v>0</v>
          </cell>
          <cell r="G111">
            <v>0</v>
          </cell>
          <cell r="I111">
            <v>0</v>
          </cell>
          <cell r="K111">
            <v>0</v>
          </cell>
          <cell r="M111">
            <v>0</v>
          </cell>
          <cell r="O111">
            <v>0</v>
          </cell>
          <cell r="Q111">
            <v>0</v>
          </cell>
          <cell r="S111">
            <v>0</v>
          </cell>
          <cell r="U111">
            <v>0</v>
          </cell>
          <cell r="W111">
            <v>0</v>
          </cell>
          <cell r="Y111">
            <v>0</v>
          </cell>
        </row>
        <row r="112">
          <cell r="C112">
            <v>0</v>
          </cell>
          <cell r="E112">
            <v>0</v>
          </cell>
          <cell r="G112">
            <v>0</v>
          </cell>
          <cell r="I112">
            <v>0</v>
          </cell>
          <cell r="K112">
            <v>0</v>
          </cell>
          <cell r="M112">
            <v>0</v>
          </cell>
          <cell r="O112">
            <v>0</v>
          </cell>
          <cell r="Q112">
            <v>0</v>
          </cell>
          <cell r="S112">
            <v>0</v>
          </cell>
          <cell r="U112">
            <v>0</v>
          </cell>
          <cell r="W112">
            <v>0</v>
          </cell>
          <cell r="Y112">
            <v>0</v>
          </cell>
        </row>
        <row r="113">
          <cell r="C113">
            <v>0</v>
          </cell>
          <cell r="E113">
            <v>0</v>
          </cell>
          <cell r="G113">
            <v>0</v>
          </cell>
          <cell r="I113">
            <v>0</v>
          </cell>
          <cell r="K113">
            <v>0</v>
          </cell>
          <cell r="M113">
            <v>0</v>
          </cell>
          <cell r="O113">
            <v>0</v>
          </cell>
          <cell r="Q113">
            <v>0</v>
          </cell>
          <cell r="S113">
            <v>0</v>
          </cell>
          <cell r="U113">
            <v>0</v>
          </cell>
          <cell r="W113">
            <v>0</v>
          </cell>
          <cell r="Y113">
            <v>0</v>
          </cell>
        </row>
        <row r="114">
          <cell r="C114">
            <v>0</v>
          </cell>
          <cell r="E114">
            <v>0</v>
          </cell>
          <cell r="G114">
            <v>0</v>
          </cell>
          <cell r="I114">
            <v>0</v>
          </cell>
          <cell r="K114">
            <v>0</v>
          </cell>
          <cell r="M114">
            <v>0</v>
          </cell>
          <cell r="O114">
            <v>0</v>
          </cell>
          <cell r="Q114">
            <v>0</v>
          </cell>
          <cell r="S114">
            <v>0</v>
          </cell>
          <cell r="U114">
            <v>0</v>
          </cell>
          <cell r="W114">
            <v>0</v>
          </cell>
          <cell r="Y114">
            <v>0</v>
          </cell>
        </row>
        <row r="116">
          <cell r="C116">
            <v>0</v>
          </cell>
          <cell r="E116">
            <v>0</v>
          </cell>
          <cell r="G116">
            <v>0</v>
          </cell>
          <cell r="I116">
            <v>0</v>
          </cell>
          <cell r="K116">
            <v>0</v>
          </cell>
          <cell r="M116">
            <v>0</v>
          </cell>
          <cell r="O116">
            <v>0</v>
          </cell>
          <cell r="Q116">
            <v>0</v>
          </cell>
          <cell r="S116">
            <v>0</v>
          </cell>
          <cell r="U116">
            <v>0</v>
          </cell>
          <cell r="W116">
            <v>0</v>
          </cell>
          <cell r="Y116">
            <v>0</v>
          </cell>
        </row>
        <row r="117">
          <cell r="C117">
            <v>100</v>
          </cell>
          <cell r="E117">
            <v>100</v>
          </cell>
          <cell r="G117">
            <v>100</v>
          </cell>
          <cell r="I117">
            <v>100</v>
          </cell>
          <cell r="K117">
            <v>100</v>
          </cell>
          <cell r="M117">
            <v>100</v>
          </cell>
          <cell r="O117">
            <v>100</v>
          </cell>
          <cell r="Q117">
            <v>100</v>
          </cell>
          <cell r="S117">
            <v>100</v>
          </cell>
          <cell r="U117">
            <v>100</v>
          </cell>
          <cell r="W117">
            <v>100</v>
          </cell>
          <cell r="Y117">
            <v>100</v>
          </cell>
        </row>
        <row r="118">
          <cell r="C118">
            <v>0</v>
          </cell>
          <cell r="E118">
            <v>0</v>
          </cell>
          <cell r="G118">
            <v>0</v>
          </cell>
          <cell r="I118"/>
          <cell r="K118">
            <v>0</v>
          </cell>
          <cell r="M118">
            <v>0</v>
          </cell>
          <cell r="O118">
            <v>0</v>
          </cell>
          <cell r="Q118">
            <v>0</v>
          </cell>
          <cell r="S118">
            <v>0</v>
          </cell>
          <cell r="U118">
            <v>0</v>
          </cell>
          <cell r="W118">
            <v>0</v>
          </cell>
          <cell r="Y118">
            <v>0</v>
          </cell>
        </row>
        <row r="119">
          <cell r="C119">
            <v>0</v>
          </cell>
          <cell r="E119">
            <v>0</v>
          </cell>
          <cell r="G119">
            <v>0</v>
          </cell>
          <cell r="I119">
            <v>0</v>
          </cell>
          <cell r="K119">
            <v>0</v>
          </cell>
          <cell r="M119">
            <v>0</v>
          </cell>
          <cell r="O119">
            <v>0</v>
          </cell>
          <cell r="Q119">
            <v>0</v>
          </cell>
          <cell r="S119">
            <v>0</v>
          </cell>
          <cell r="U119">
            <v>0</v>
          </cell>
          <cell r="W119">
            <v>0</v>
          </cell>
          <cell r="Y119">
            <v>0</v>
          </cell>
        </row>
        <row r="120">
          <cell r="C120">
            <v>750</v>
          </cell>
          <cell r="E120">
            <v>750</v>
          </cell>
          <cell r="G120">
            <v>750</v>
          </cell>
          <cell r="I120">
            <v>750</v>
          </cell>
          <cell r="K120">
            <v>750</v>
          </cell>
          <cell r="M120">
            <v>750</v>
          </cell>
          <cell r="O120">
            <v>750</v>
          </cell>
          <cell r="Q120">
            <v>750</v>
          </cell>
          <cell r="S120">
            <v>750</v>
          </cell>
          <cell r="U120">
            <v>750</v>
          </cell>
          <cell r="W120">
            <v>750</v>
          </cell>
          <cell r="Y120">
            <v>750</v>
          </cell>
        </row>
        <row r="121">
          <cell r="C121">
            <v>0</v>
          </cell>
          <cell r="E121">
            <v>0</v>
          </cell>
          <cell r="G121">
            <v>0</v>
          </cell>
          <cell r="I121">
            <v>0</v>
          </cell>
          <cell r="K121">
            <v>0</v>
          </cell>
          <cell r="M121">
            <v>0</v>
          </cell>
          <cell r="O121">
            <v>0</v>
          </cell>
          <cell r="Q121">
            <v>0</v>
          </cell>
          <cell r="S121">
            <v>0</v>
          </cell>
          <cell r="U121">
            <v>0</v>
          </cell>
          <cell r="W121">
            <v>0</v>
          </cell>
          <cell r="Y121">
            <v>0</v>
          </cell>
        </row>
        <row r="122">
          <cell r="C122">
            <v>0</v>
          </cell>
          <cell r="E122">
            <v>0</v>
          </cell>
          <cell r="G122">
            <v>0</v>
          </cell>
          <cell r="I122">
            <v>0</v>
          </cell>
          <cell r="K122">
            <v>0</v>
          </cell>
          <cell r="M122">
            <v>0</v>
          </cell>
          <cell r="O122">
            <v>0</v>
          </cell>
          <cell r="Q122">
            <v>0</v>
          </cell>
          <cell r="S122">
            <v>0</v>
          </cell>
          <cell r="U122">
            <v>0</v>
          </cell>
          <cell r="W122">
            <v>0</v>
          </cell>
          <cell r="Y122">
            <v>0</v>
          </cell>
        </row>
        <row r="123">
          <cell r="C123">
            <v>0</v>
          </cell>
          <cell r="E123">
            <v>0</v>
          </cell>
          <cell r="G123">
            <v>0</v>
          </cell>
          <cell r="I123">
            <v>0</v>
          </cell>
          <cell r="K123">
            <v>0</v>
          </cell>
          <cell r="M123">
            <v>0</v>
          </cell>
          <cell r="O123">
            <v>0</v>
          </cell>
          <cell r="Q123">
            <v>0</v>
          </cell>
          <cell r="S123">
            <v>0</v>
          </cell>
          <cell r="U123">
            <v>0</v>
          </cell>
          <cell r="W123">
            <v>0</v>
          </cell>
          <cell r="Y123">
            <v>0</v>
          </cell>
        </row>
        <row r="124">
          <cell r="C124">
            <v>0</v>
          </cell>
          <cell r="E124">
            <v>0</v>
          </cell>
          <cell r="G124">
            <v>0</v>
          </cell>
          <cell r="I124">
            <v>0</v>
          </cell>
          <cell r="K124">
            <v>0</v>
          </cell>
          <cell r="M124">
            <v>0</v>
          </cell>
          <cell r="O124">
            <v>0</v>
          </cell>
          <cell r="Q124">
            <v>0</v>
          </cell>
          <cell r="S124">
            <v>0</v>
          </cell>
          <cell r="U124">
            <v>0</v>
          </cell>
          <cell r="W124">
            <v>0</v>
          </cell>
          <cell r="Y124">
            <v>0</v>
          </cell>
        </row>
        <row r="125">
          <cell r="C125">
            <v>0</v>
          </cell>
          <cell r="E125">
            <v>0</v>
          </cell>
          <cell r="G125">
            <v>0</v>
          </cell>
          <cell r="I125">
            <v>0</v>
          </cell>
          <cell r="K125">
            <v>0</v>
          </cell>
          <cell r="M125">
            <v>0</v>
          </cell>
          <cell r="O125">
            <v>0</v>
          </cell>
          <cell r="Q125">
            <v>0</v>
          </cell>
          <cell r="S125">
            <v>0</v>
          </cell>
          <cell r="U125">
            <v>0</v>
          </cell>
          <cell r="W125">
            <v>0</v>
          </cell>
          <cell r="Y125">
            <v>0</v>
          </cell>
        </row>
        <row r="126">
          <cell r="C126">
            <v>3891.5764000000004</v>
          </cell>
          <cell r="E126">
            <v>3027.6522030705096</v>
          </cell>
          <cell r="G126">
            <v>5022.2015999999994</v>
          </cell>
          <cell r="I126">
            <v>4434.5752505386499</v>
          </cell>
          <cell r="K126">
            <v>4055.8708206800097</v>
          </cell>
          <cell r="M126">
            <v>5751.1686692965104</v>
          </cell>
          <cell r="O126">
            <v>3641.1253931210194</v>
          </cell>
          <cell r="Q126">
            <v>4521.327546494641</v>
          </cell>
          <cell r="S126">
            <v>4554.6916693636495</v>
          </cell>
          <cell r="U126">
            <v>3612.8111709323202</v>
          </cell>
          <cell r="W126">
            <v>3675.8241228975003</v>
          </cell>
          <cell r="Y126">
            <v>5552.9332696396696</v>
          </cell>
        </row>
        <row r="127">
          <cell r="C127">
            <v>100</v>
          </cell>
          <cell r="E127">
            <v>100</v>
          </cell>
          <cell r="G127">
            <v>100</v>
          </cell>
          <cell r="I127">
            <v>100</v>
          </cell>
          <cell r="K127">
            <v>100</v>
          </cell>
          <cell r="M127">
            <v>100</v>
          </cell>
          <cell r="O127">
            <v>100</v>
          </cell>
          <cell r="Q127">
            <v>100</v>
          </cell>
          <cell r="S127">
            <v>100</v>
          </cell>
          <cell r="U127">
            <v>100</v>
          </cell>
          <cell r="W127">
            <v>100</v>
          </cell>
          <cell r="Y127">
            <v>100</v>
          </cell>
        </row>
        <row r="128">
          <cell r="C128">
            <v>0</v>
          </cell>
          <cell r="E128">
            <v>0</v>
          </cell>
          <cell r="G128">
            <v>0</v>
          </cell>
          <cell r="I128">
            <v>0</v>
          </cell>
          <cell r="K128">
            <v>0</v>
          </cell>
          <cell r="M128">
            <v>0</v>
          </cell>
          <cell r="O128">
            <v>0</v>
          </cell>
          <cell r="Q128">
            <v>0</v>
          </cell>
          <cell r="S128">
            <v>0</v>
          </cell>
          <cell r="U128">
            <v>0</v>
          </cell>
          <cell r="W128">
            <v>0</v>
          </cell>
          <cell r="Y128">
            <v>0</v>
          </cell>
        </row>
        <row r="133">
          <cell r="C133">
            <v>0</v>
          </cell>
          <cell r="E133">
            <v>0</v>
          </cell>
          <cell r="G133">
            <v>0</v>
          </cell>
          <cell r="I133">
            <v>0</v>
          </cell>
          <cell r="K133">
            <v>0</v>
          </cell>
          <cell r="M133">
            <v>0</v>
          </cell>
          <cell r="O133">
            <v>0</v>
          </cell>
          <cell r="Q133">
            <v>0</v>
          </cell>
          <cell r="S133">
            <v>0</v>
          </cell>
          <cell r="U133">
            <v>0</v>
          </cell>
          <cell r="W133">
            <v>0</v>
          </cell>
          <cell r="Y133">
            <v>0</v>
          </cell>
        </row>
        <row r="136">
          <cell r="C136">
            <v>0</v>
          </cell>
          <cell r="E136">
            <v>0</v>
          </cell>
          <cell r="G136">
            <v>0</v>
          </cell>
          <cell r="I136">
            <v>0</v>
          </cell>
          <cell r="K136">
            <v>0</v>
          </cell>
          <cell r="M136">
            <v>0</v>
          </cell>
          <cell r="O136">
            <v>0</v>
          </cell>
          <cell r="Q136">
            <v>0</v>
          </cell>
          <cell r="S136">
            <v>0</v>
          </cell>
          <cell r="U136">
            <v>0</v>
          </cell>
          <cell r="W136">
            <v>0</v>
          </cell>
          <cell r="Y136">
            <v>0</v>
          </cell>
        </row>
        <row r="137">
          <cell r="C137">
            <v>16976</v>
          </cell>
          <cell r="E137">
            <v>16976</v>
          </cell>
          <cell r="G137">
            <v>16976</v>
          </cell>
          <cell r="I137">
            <v>16976</v>
          </cell>
          <cell r="K137">
            <v>16976</v>
          </cell>
          <cell r="M137">
            <v>16976</v>
          </cell>
          <cell r="O137">
            <v>16976</v>
          </cell>
          <cell r="Q137">
            <v>16976</v>
          </cell>
          <cell r="S137">
            <v>16976</v>
          </cell>
          <cell r="U137">
            <v>16976</v>
          </cell>
          <cell r="W137">
            <v>16976</v>
          </cell>
          <cell r="Y137">
            <v>16976</v>
          </cell>
        </row>
        <row r="138">
          <cell r="C138">
            <v>5951</v>
          </cell>
          <cell r="E138">
            <v>5951</v>
          </cell>
          <cell r="G138">
            <v>5951</v>
          </cell>
          <cell r="I138">
            <v>5951</v>
          </cell>
          <cell r="K138">
            <v>5951</v>
          </cell>
          <cell r="M138">
            <v>5951</v>
          </cell>
          <cell r="O138">
            <v>5951</v>
          </cell>
          <cell r="Q138">
            <v>5951</v>
          </cell>
          <cell r="S138">
            <v>5951</v>
          </cell>
          <cell r="U138">
            <v>5951</v>
          </cell>
          <cell r="W138">
            <v>5951</v>
          </cell>
          <cell r="Y138">
            <v>5951</v>
          </cell>
        </row>
        <row r="139">
          <cell r="C139">
            <v>0</v>
          </cell>
          <cell r="E139">
            <v>0</v>
          </cell>
          <cell r="G139">
            <v>0</v>
          </cell>
          <cell r="I139">
            <v>0</v>
          </cell>
          <cell r="K139">
            <v>0</v>
          </cell>
          <cell r="M139">
            <v>0</v>
          </cell>
          <cell r="O139">
            <v>0</v>
          </cell>
          <cell r="Q139">
            <v>0</v>
          </cell>
          <cell r="S139">
            <v>0</v>
          </cell>
          <cell r="U139">
            <v>0</v>
          </cell>
          <cell r="W139">
            <v>0</v>
          </cell>
          <cell r="Y139">
            <v>0</v>
          </cell>
        </row>
        <row r="140">
          <cell r="C140">
            <v>0</v>
          </cell>
          <cell r="E140">
            <v>0</v>
          </cell>
          <cell r="G140">
            <v>0</v>
          </cell>
          <cell r="I140">
            <v>0</v>
          </cell>
          <cell r="K140">
            <v>0</v>
          </cell>
          <cell r="M140">
            <v>0</v>
          </cell>
          <cell r="O140">
            <v>0</v>
          </cell>
          <cell r="Q140">
            <v>0</v>
          </cell>
          <cell r="S140">
            <v>0</v>
          </cell>
          <cell r="U140">
            <v>0</v>
          </cell>
          <cell r="W140">
            <v>0</v>
          </cell>
          <cell r="Y140">
            <v>0</v>
          </cell>
        </row>
        <row r="141">
          <cell r="C141">
            <v>0</v>
          </cell>
          <cell r="E141">
            <v>0</v>
          </cell>
          <cell r="G141">
            <v>0</v>
          </cell>
          <cell r="I141">
            <v>0</v>
          </cell>
          <cell r="K141">
            <v>0</v>
          </cell>
          <cell r="M141">
            <v>0</v>
          </cell>
          <cell r="O141">
            <v>0</v>
          </cell>
          <cell r="Q141">
            <v>0</v>
          </cell>
          <cell r="S141">
            <v>0</v>
          </cell>
          <cell r="U141">
            <v>0</v>
          </cell>
          <cell r="W141">
            <v>0</v>
          </cell>
          <cell r="Y141">
            <v>0</v>
          </cell>
        </row>
        <row r="142">
          <cell r="C142">
            <v>22991</v>
          </cell>
          <cell r="E142">
            <v>22991</v>
          </cell>
          <cell r="G142">
            <v>22991</v>
          </cell>
          <cell r="I142">
            <v>22991</v>
          </cell>
          <cell r="K142">
            <v>22991</v>
          </cell>
          <cell r="M142">
            <v>22991</v>
          </cell>
          <cell r="O142">
            <v>22991</v>
          </cell>
          <cell r="Q142">
            <v>22991</v>
          </cell>
          <cell r="S142">
            <v>22991</v>
          </cell>
          <cell r="U142">
            <v>22991</v>
          </cell>
          <cell r="W142">
            <v>22991</v>
          </cell>
          <cell r="Y142">
            <v>22991</v>
          </cell>
        </row>
        <row r="143">
          <cell r="C143">
            <v>0</v>
          </cell>
          <cell r="E143">
            <v>0</v>
          </cell>
          <cell r="G143">
            <v>0</v>
          </cell>
          <cell r="I143">
            <v>0</v>
          </cell>
          <cell r="K143">
            <v>0</v>
          </cell>
          <cell r="M143">
            <v>0</v>
          </cell>
          <cell r="O143">
            <v>0</v>
          </cell>
          <cell r="Q143">
            <v>0</v>
          </cell>
          <cell r="S143">
            <v>0</v>
          </cell>
          <cell r="U143">
            <v>0</v>
          </cell>
          <cell r="W143">
            <v>0</v>
          </cell>
          <cell r="Y143">
            <v>0</v>
          </cell>
        </row>
        <row r="148">
          <cell r="C148">
            <v>0</v>
          </cell>
          <cell r="E148">
            <v>0</v>
          </cell>
          <cell r="G148">
            <v>0</v>
          </cell>
          <cell r="I148">
            <v>0</v>
          </cell>
          <cell r="K148">
            <v>0</v>
          </cell>
          <cell r="M148">
            <v>0</v>
          </cell>
          <cell r="O148">
            <v>0</v>
          </cell>
          <cell r="Q148">
            <v>0</v>
          </cell>
          <cell r="S148">
            <v>0</v>
          </cell>
          <cell r="U148">
            <v>0</v>
          </cell>
          <cell r="W148">
            <v>0</v>
          </cell>
          <cell r="Y148">
            <v>0</v>
          </cell>
        </row>
        <row r="150">
          <cell r="C150">
            <v>0</v>
          </cell>
          <cell r="E150">
            <v>0</v>
          </cell>
          <cell r="G150">
            <v>0</v>
          </cell>
          <cell r="I150">
            <v>0</v>
          </cell>
          <cell r="K150">
            <v>0</v>
          </cell>
          <cell r="M150">
            <v>0</v>
          </cell>
          <cell r="O150">
            <v>0</v>
          </cell>
          <cell r="Q150">
            <v>0</v>
          </cell>
          <cell r="S150">
            <v>0</v>
          </cell>
          <cell r="U150">
            <v>0</v>
          </cell>
          <cell r="W150">
            <v>0</v>
          </cell>
          <cell r="Y150">
            <v>0</v>
          </cell>
        </row>
      </sheetData>
      <sheetData sheetId="2">
        <row r="152">
          <cell r="C152">
            <v>-202456.59517136653</v>
          </cell>
          <cell r="E152">
            <v>-215109.32355607886</v>
          </cell>
          <cell r="G152">
            <v>-141881.23787925334</v>
          </cell>
          <cell r="I152">
            <v>-24224.504494592933</v>
          </cell>
          <cell r="K152">
            <v>-38636.218522158546</v>
          </cell>
          <cell r="M152">
            <v>-73948.022685124102</v>
          </cell>
          <cell r="O152">
            <v>-76023.710615559248</v>
          </cell>
          <cell r="Q152">
            <v>-66893.073624639394</v>
          </cell>
          <cell r="S152">
            <v>-7541.5673640039604</v>
          </cell>
          <cell r="U152">
            <v>-65804.582166962558</v>
          </cell>
          <cell r="W152">
            <v>-32497.737425743129</v>
          </cell>
          <cell r="Y152">
            <v>-49539.635498650008</v>
          </cell>
        </row>
      </sheetData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CONSOLIDATED"/>
      <sheetName val="Sheet2"/>
      <sheetName val="STOREWISE NET PROFIT- 2016"/>
      <sheetName val="P&amp;L Summary"/>
      <sheetName val="STORE"/>
      <sheetName val="Sheet10"/>
      <sheetName val="2012 (storewise)"/>
      <sheetName val="Sheet1"/>
      <sheetName val="Sheet3"/>
    </sheetNames>
    <sheetDataSet>
      <sheetData sheetId="0">
        <row r="5">
          <cell r="AA5">
            <v>267403771.46305999</v>
          </cell>
        </row>
        <row r="6">
          <cell r="AA6">
            <v>0</v>
          </cell>
        </row>
        <row r="7">
          <cell r="AA7">
            <v>36475.876099999994</v>
          </cell>
        </row>
        <row r="8">
          <cell r="AA8">
            <v>252366.12600000005</v>
          </cell>
        </row>
        <row r="9">
          <cell r="AA9">
            <v>15433463.461649999</v>
          </cell>
        </row>
        <row r="10">
          <cell r="AA10">
            <v>22265.768</v>
          </cell>
        </row>
        <row r="11">
          <cell r="AA11">
            <v>0</v>
          </cell>
        </row>
        <row r="12">
          <cell r="AA12">
            <v>251659200.23131001</v>
          </cell>
        </row>
        <row r="13">
          <cell r="AA13">
            <v>-9.3399999999999993E-3</v>
          </cell>
        </row>
        <row r="14">
          <cell r="AA14">
            <v>0</v>
          </cell>
        </row>
        <row r="15">
          <cell r="AA15">
            <v>-9.3399999999999993E-3</v>
          </cell>
        </row>
        <row r="16">
          <cell r="AA16">
            <v>251659200.22196999</v>
          </cell>
        </row>
        <row r="17">
          <cell r="AA17">
            <v>115628141.52381</v>
          </cell>
        </row>
        <row r="18">
          <cell r="AA18">
            <v>0</v>
          </cell>
        </row>
        <row r="19">
          <cell r="AA19">
            <v>5068.7071999999989</v>
          </cell>
        </row>
        <row r="20">
          <cell r="AA20">
            <v>2466.9915999999998</v>
          </cell>
        </row>
        <row r="21">
          <cell r="AA21">
            <v>115635677.22261</v>
          </cell>
        </row>
        <row r="22">
          <cell r="AA22">
            <v>0</v>
          </cell>
        </row>
        <row r="23">
          <cell r="AA23">
            <v>0</v>
          </cell>
        </row>
        <row r="24">
          <cell r="AA24">
            <v>0</v>
          </cell>
        </row>
        <row r="25">
          <cell r="AA25">
            <v>48775.235529999991</v>
          </cell>
        </row>
        <row r="26">
          <cell r="AA26">
            <v>0</v>
          </cell>
        </row>
        <row r="27">
          <cell r="AA27">
            <v>652441.22624000011</v>
          </cell>
        </row>
        <row r="28">
          <cell r="AA28">
            <v>0</v>
          </cell>
        </row>
        <row r="29">
          <cell r="AA29">
            <v>0</v>
          </cell>
        </row>
        <row r="30">
          <cell r="AA30">
            <v>0</v>
          </cell>
        </row>
        <row r="31">
          <cell r="AA31">
            <v>0</v>
          </cell>
        </row>
        <row r="32">
          <cell r="AA32">
            <v>0</v>
          </cell>
        </row>
        <row r="33">
          <cell r="AA33">
            <v>0</v>
          </cell>
        </row>
        <row r="34">
          <cell r="AA34">
            <v>0</v>
          </cell>
        </row>
        <row r="35">
          <cell r="AA35">
            <v>701216.46177000005</v>
          </cell>
        </row>
        <row r="36">
          <cell r="AA36">
            <v>116336893.68437998</v>
          </cell>
        </row>
        <row r="37">
          <cell r="AA37">
            <v>135322306.53758997</v>
          </cell>
        </row>
        <row r="38">
          <cell r="AA38">
            <v>0</v>
          </cell>
        </row>
        <row r="39">
          <cell r="AA39">
            <v>394491</v>
          </cell>
        </row>
        <row r="40">
          <cell r="AA40">
            <v>0</v>
          </cell>
        </row>
        <row r="41">
          <cell r="AA41">
            <v>394491</v>
          </cell>
        </row>
        <row r="42">
          <cell r="AA42">
            <v>28585660.213390164</v>
          </cell>
        </row>
        <row r="43">
          <cell r="AA43">
            <v>3585999.1620749999</v>
          </cell>
        </row>
        <row r="44">
          <cell r="AA44">
            <v>327.79599999999994</v>
          </cell>
        </row>
        <row r="45">
          <cell r="AA45">
            <v>643713.74041999993</v>
          </cell>
        </row>
        <row r="46">
          <cell r="AA46">
            <v>566621.28101892001</v>
          </cell>
        </row>
        <row r="47">
          <cell r="AA47">
            <v>266094.37059000001</v>
          </cell>
        </row>
        <row r="48">
          <cell r="AA48">
            <v>110876.16104000001</v>
          </cell>
        </row>
        <row r="49">
          <cell r="AA49">
            <v>430259.82999999996</v>
          </cell>
        </row>
        <row r="50">
          <cell r="AA50">
            <v>7840.5</v>
          </cell>
        </row>
        <row r="51">
          <cell r="AA51">
            <v>43874.469559999998</v>
          </cell>
        </row>
        <row r="52">
          <cell r="AA52">
            <v>6459535.1974833319</v>
          </cell>
        </row>
        <row r="53">
          <cell r="AA53">
            <v>758403.69999999984</v>
          </cell>
        </row>
        <row r="54">
          <cell r="AA54">
            <v>197928.49400000001</v>
          </cell>
        </row>
        <row r="55">
          <cell r="AA55">
            <v>907343.7071</v>
          </cell>
        </row>
        <row r="56">
          <cell r="AA56">
            <v>134708.88353000002</v>
          </cell>
        </row>
        <row r="57">
          <cell r="AA57">
            <v>406646.16810000001</v>
          </cell>
        </row>
        <row r="58">
          <cell r="AA58">
            <v>904.7983999999999</v>
          </cell>
        </row>
        <row r="59">
          <cell r="AA59">
            <v>3128754.9732500003</v>
          </cell>
        </row>
        <row r="60">
          <cell r="AA60">
            <v>9508.7976100000014</v>
          </cell>
        </row>
        <row r="61">
          <cell r="AA61">
            <v>22289.7405</v>
          </cell>
        </row>
        <row r="62">
          <cell r="AA62">
            <v>79116.188569999984</v>
          </cell>
        </row>
        <row r="63">
          <cell r="AA63">
            <v>67029.801599999992</v>
          </cell>
        </row>
        <row r="64">
          <cell r="AA64">
            <v>4306</v>
          </cell>
        </row>
        <row r="65">
          <cell r="AA65">
            <v>2039427.8320599997</v>
          </cell>
        </row>
        <row r="66">
          <cell r="AA66">
            <v>307876.01559999998</v>
          </cell>
        </row>
        <row r="67">
          <cell r="AA67">
            <v>28676.07</v>
          </cell>
        </row>
        <row r="68">
          <cell r="AA68">
            <v>203603.69164999999</v>
          </cell>
        </row>
        <row r="69">
          <cell r="AA69">
            <v>0</v>
          </cell>
        </row>
        <row r="70">
          <cell r="AA70">
            <v>117020.85205000002</v>
          </cell>
        </row>
        <row r="71">
          <cell r="AA71">
            <v>3457.98</v>
          </cell>
        </row>
        <row r="72">
          <cell r="AA72">
            <v>9544.6029999999992</v>
          </cell>
        </row>
        <row r="73">
          <cell r="AA73">
            <v>2865.1983</v>
          </cell>
        </row>
        <row r="74">
          <cell r="AA74">
            <v>0</v>
          </cell>
        </row>
        <row r="75">
          <cell r="AA75">
            <v>150293.17882</v>
          </cell>
        </row>
        <row r="76">
          <cell r="AA76">
            <v>49280509.39571742</v>
          </cell>
        </row>
        <row r="77">
          <cell r="AA77">
            <v>14071968.481609998</v>
          </cell>
        </row>
        <row r="78">
          <cell r="AA78">
            <v>5385982.3942900002</v>
          </cell>
        </row>
        <row r="79">
          <cell r="AA79">
            <v>2147640.34198</v>
          </cell>
        </row>
        <row r="80">
          <cell r="AA80">
            <v>36739.939999999995</v>
          </cell>
        </row>
        <row r="81">
          <cell r="AA81">
            <v>90842.5</v>
          </cell>
        </row>
        <row r="82">
          <cell r="AA82">
            <v>376633.09568000009</v>
          </cell>
        </row>
        <row r="83">
          <cell r="AA83">
            <v>713371.80969999998</v>
          </cell>
        </row>
        <row r="84">
          <cell r="AA84">
            <v>0</v>
          </cell>
        </row>
        <row r="85">
          <cell r="AA85">
            <v>1568807.7576200003</v>
          </cell>
        </row>
        <row r="86">
          <cell r="AA86">
            <v>804044.02125972603</v>
          </cell>
        </row>
        <row r="87">
          <cell r="AA87">
            <v>617162.59640000004</v>
          </cell>
        </row>
        <row r="88">
          <cell r="AA88">
            <v>26564.925049999998</v>
          </cell>
        </row>
        <row r="89">
          <cell r="AA89">
            <v>86918.112500000003</v>
          </cell>
        </row>
        <row r="90">
          <cell r="AA90">
            <v>909938.86819000007</v>
          </cell>
        </row>
        <row r="91">
          <cell r="AA91">
            <v>407149.00685999996</v>
          </cell>
        </row>
        <row r="92">
          <cell r="AA92">
            <v>36107.592000000004</v>
          </cell>
        </row>
        <row r="93">
          <cell r="AA93">
            <v>27279871.443139732</v>
          </cell>
        </row>
        <row r="94">
          <cell r="AA94">
            <v>0</v>
          </cell>
        </row>
        <row r="95">
          <cell r="AA95">
            <v>428014.350125</v>
          </cell>
        </row>
        <row r="96">
          <cell r="AA96">
            <v>180506.7</v>
          </cell>
        </row>
        <row r="97">
          <cell r="AA97">
            <v>120470.00416999999</v>
          </cell>
        </row>
        <row r="98">
          <cell r="AA98">
            <v>0</v>
          </cell>
        </row>
        <row r="99">
          <cell r="AA99">
            <v>0</v>
          </cell>
        </row>
        <row r="100">
          <cell r="AA100">
            <v>69335.760039999979</v>
          </cell>
        </row>
        <row r="101">
          <cell r="AA101">
            <v>0</v>
          </cell>
        </row>
        <row r="102">
          <cell r="AA102">
            <v>1110524.4153800001</v>
          </cell>
        </row>
        <row r="103">
          <cell r="AA103">
            <v>644471.97000000009</v>
          </cell>
        </row>
        <row r="104">
          <cell r="AA104">
            <v>14089.115819999999</v>
          </cell>
        </row>
        <row r="105">
          <cell r="AA105">
            <v>166263.49339999998</v>
          </cell>
        </row>
        <row r="106">
          <cell r="AA106">
            <v>157434.42506000001</v>
          </cell>
        </row>
        <row r="107">
          <cell r="AA107">
            <v>2615126.8346000002</v>
          </cell>
        </row>
        <row r="108">
          <cell r="AA108">
            <v>269806.86994999996</v>
          </cell>
        </row>
        <row r="109">
          <cell r="AA109">
            <v>509827.82908000005</v>
          </cell>
        </row>
        <row r="110">
          <cell r="AA110">
            <v>1035736.20312</v>
          </cell>
        </row>
        <row r="111">
          <cell r="AA111">
            <v>79025.774260000006</v>
          </cell>
        </row>
        <row r="112">
          <cell r="AA112">
            <v>179132.3841</v>
          </cell>
        </row>
        <row r="113">
          <cell r="AA113">
            <v>0</v>
          </cell>
        </row>
        <row r="114">
          <cell r="AA114">
            <v>707914.14500000002</v>
          </cell>
        </row>
        <row r="115">
          <cell r="AA115">
            <v>8287680.2741049994</v>
          </cell>
        </row>
        <row r="116">
          <cell r="AA116">
            <v>0</v>
          </cell>
        </row>
        <row r="117">
          <cell r="AA117">
            <v>-1614565.2761800003</v>
          </cell>
        </row>
        <row r="118">
          <cell r="AA118">
            <v>501937.73300999997</v>
          </cell>
        </row>
        <row r="119">
          <cell r="AA119">
            <v>-205460.54833000002</v>
          </cell>
        </row>
        <row r="120">
          <cell r="AA120">
            <v>186409.95406000002</v>
          </cell>
        </row>
        <row r="121">
          <cell r="AA121">
            <v>-1724.3296399999999</v>
          </cell>
        </row>
        <row r="122">
          <cell r="AA122">
            <v>207054</v>
          </cell>
        </row>
        <row r="123">
          <cell r="AA123">
            <v>171708.7</v>
          </cell>
        </row>
        <row r="124">
          <cell r="AA124">
            <v>0</v>
          </cell>
        </row>
        <row r="125">
          <cell r="AA125">
            <v>2406053.6336599998</v>
          </cell>
        </row>
        <row r="126">
          <cell r="AA126">
            <v>219161.39600000001</v>
          </cell>
        </row>
        <row r="127">
          <cell r="AA127">
            <v>15906.183000000001</v>
          </cell>
        </row>
        <row r="128">
          <cell r="AA128">
            <v>1886481.4455799996</v>
          </cell>
        </row>
        <row r="129">
          <cell r="AA129">
            <v>0</v>
          </cell>
        </row>
        <row r="130">
          <cell r="AA130">
            <v>48193272.97904785</v>
          </cell>
        </row>
        <row r="131">
          <cell r="AA131">
            <v>0</v>
          </cell>
        </row>
        <row r="132">
          <cell r="AA132">
            <v>1672416.4327394881</v>
          </cell>
        </row>
        <row r="133">
          <cell r="AA133">
            <v>0</v>
          </cell>
        </row>
        <row r="134">
          <cell r="AA134">
            <v>46520856.546308361</v>
          </cell>
        </row>
        <row r="135">
          <cell r="AA135">
            <v>400684.78554000001</v>
          </cell>
        </row>
        <row r="136">
          <cell r="AA136">
            <v>12774730.66281</v>
          </cell>
        </row>
        <row r="137">
          <cell r="AA137">
            <v>1186637.5409600001</v>
          </cell>
        </row>
        <row r="138">
          <cell r="AA138">
            <v>19650.025600000001</v>
          </cell>
        </row>
        <row r="139">
          <cell r="AA139">
            <v>0</v>
          </cell>
        </row>
        <row r="140">
          <cell r="AA140">
            <v>0</v>
          </cell>
        </row>
        <row r="141">
          <cell r="AA141">
            <v>-114.46573999838438</v>
          </cell>
        </row>
        <row r="142">
          <cell r="AA142">
            <v>0</v>
          </cell>
        </row>
        <row r="143">
          <cell r="AA143">
            <v>14381588.54917</v>
          </cell>
        </row>
        <row r="144">
          <cell r="AA144">
            <v>103183038.54045162</v>
          </cell>
        </row>
        <row r="145">
          <cell r="AA145">
            <v>32139267.997138359</v>
          </cell>
        </row>
        <row r="146">
          <cell r="AA146">
            <v>0</v>
          </cell>
        </row>
        <row r="147">
          <cell r="AA147">
            <v>1328286.74658</v>
          </cell>
        </row>
        <row r="148">
          <cell r="AA148">
            <v>0</v>
          </cell>
        </row>
        <row r="149">
          <cell r="AA149">
            <v>1642980</v>
          </cell>
        </row>
        <row r="150">
          <cell r="AA150">
            <v>29168001.250558361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1.bin"/><Relationship Id="rId3" Type="http://schemas.openxmlformats.org/officeDocument/2006/relationships/printerSettings" Target="../printerSettings/printerSettings16.bin"/><Relationship Id="rId7" Type="http://schemas.openxmlformats.org/officeDocument/2006/relationships/printerSettings" Target="../printerSettings/printerSettings20.bin"/><Relationship Id="rId12" Type="http://schemas.openxmlformats.org/officeDocument/2006/relationships/printerSettings" Target="../printerSettings/printerSettings25.bin"/><Relationship Id="rId2" Type="http://schemas.openxmlformats.org/officeDocument/2006/relationships/printerSettings" Target="../printerSettings/printerSettings15.bin"/><Relationship Id="rId1" Type="http://schemas.openxmlformats.org/officeDocument/2006/relationships/printerSettings" Target="../printerSettings/printerSettings14.bin"/><Relationship Id="rId6" Type="http://schemas.openxmlformats.org/officeDocument/2006/relationships/printerSettings" Target="../printerSettings/printerSettings19.bin"/><Relationship Id="rId11" Type="http://schemas.openxmlformats.org/officeDocument/2006/relationships/printerSettings" Target="../printerSettings/printerSettings24.bin"/><Relationship Id="rId5" Type="http://schemas.openxmlformats.org/officeDocument/2006/relationships/printerSettings" Target="../printerSettings/printerSettings18.bin"/><Relationship Id="rId10" Type="http://schemas.openxmlformats.org/officeDocument/2006/relationships/printerSettings" Target="../printerSettings/printerSettings23.bin"/><Relationship Id="rId4" Type="http://schemas.openxmlformats.org/officeDocument/2006/relationships/printerSettings" Target="../printerSettings/printerSettings17.bin"/><Relationship Id="rId9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28.bin"/><Relationship Id="rId7" Type="http://schemas.openxmlformats.org/officeDocument/2006/relationships/printerSettings" Target="../printerSettings/printerSettings32.bin"/><Relationship Id="rId2" Type="http://schemas.openxmlformats.org/officeDocument/2006/relationships/printerSettings" Target="../printerSettings/printerSettings27.bin"/><Relationship Id="rId1" Type="http://schemas.openxmlformats.org/officeDocument/2006/relationships/printerSettings" Target="../printerSettings/printerSettings26.bin"/><Relationship Id="rId6" Type="http://schemas.openxmlformats.org/officeDocument/2006/relationships/printerSettings" Target="../printerSettings/printerSettings31.bin"/><Relationship Id="rId5" Type="http://schemas.openxmlformats.org/officeDocument/2006/relationships/printerSettings" Target="../printerSettings/printerSettings30.bin"/><Relationship Id="rId4" Type="http://schemas.openxmlformats.org/officeDocument/2006/relationships/printerSettings" Target="../printerSettings/printerSettings29.bin"/><Relationship Id="rId9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2">
    <tabColor rgb="FFFF0000"/>
  </sheetPr>
  <dimension ref="A1:AI214"/>
  <sheetViews>
    <sheetView tabSelected="1" zoomScale="85" zoomScaleNormal="85" workbookViewId="0">
      <pane xSplit="2" ySplit="3" topLeftCell="T121" activePane="bottomRight" state="frozen"/>
      <selection pane="topRight" activeCell="C1" sqref="C1"/>
      <selection pane="bottomLeft" activeCell="A4" sqref="A4"/>
      <selection pane="bottomRight" activeCell="AA157" sqref="AA157"/>
    </sheetView>
  </sheetViews>
  <sheetFormatPr defaultColWidth="9.140625" defaultRowHeight="15"/>
  <cols>
    <col min="1" max="1" width="6.42578125" style="60" bestFit="1" customWidth="1"/>
    <col min="2" max="2" width="38" style="60" customWidth="1"/>
    <col min="3" max="3" width="11.5703125" style="61" bestFit="1" customWidth="1"/>
    <col min="4" max="4" width="8.140625" style="62" bestFit="1" customWidth="1"/>
    <col min="5" max="5" width="11.5703125" style="61" bestFit="1" customWidth="1"/>
    <col min="6" max="6" width="8.140625" style="63" customWidth="1"/>
    <col min="7" max="7" width="11.5703125" style="61" bestFit="1" customWidth="1"/>
    <col min="8" max="8" width="8.140625" style="63" bestFit="1" customWidth="1"/>
    <col min="9" max="9" width="11.5703125" style="61" bestFit="1" customWidth="1"/>
    <col min="10" max="10" width="8.140625" style="63" customWidth="1"/>
    <col min="11" max="11" width="11.5703125" style="61" bestFit="1" customWidth="1"/>
    <col min="12" max="12" width="8.140625" style="63" bestFit="1" customWidth="1"/>
    <col min="13" max="13" width="11.5703125" style="61" bestFit="1" customWidth="1"/>
    <col min="14" max="14" width="8.140625" style="63" customWidth="1"/>
    <col min="15" max="15" width="11.5703125" style="61" bestFit="1" customWidth="1"/>
    <col min="16" max="16" width="8.140625" style="63" customWidth="1"/>
    <col min="17" max="17" width="11.5703125" style="61" bestFit="1" customWidth="1"/>
    <col min="18" max="18" width="8.140625" style="63" customWidth="1"/>
    <col min="19" max="19" width="11.5703125" style="61" bestFit="1" customWidth="1"/>
    <col min="20" max="20" width="8.140625" style="63" customWidth="1"/>
    <col min="21" max="21" width="11.5703125" style="61" bestFit="1" customWidth="1"/>
    <col min="22" max="22" width="8.140625" style="63" customWidth="1"/>
    <col min="23" max="23" width="11.5703125" style="61" bestFit="1" customWidth="1"/>
    <col min="24" max="24" width="8.140625" style="63" customWidth="1"/>
    <col min="25" max="25" width="11.5703125" style="61" bestFit="1" customWidth="1"/>
    <col min="26" max="26" width="8.140625" style="63" customWidth="1"/>
    <col min="27" max="27" width="12.5703125" style="59" bestFit="1" customWidth="1"/>
    <col min="28" max="28" width="9.28515625" style="64" bestFit="1" customWidth="1"/>
    <col min="29" max="29" width="11.5703125" style="59" bestFit="1" customWidth="1"/>
    <col min="30" max="30" width="8" style="64" customWidth="1"/>
    <col min="31" max="31" width="8.7109375" style="60" hidden="1" customWidth="1"/>
    <col min="32" max="32" width="15.28515625" style="60" hidden="1" customWidth="1"/>
    <col min="33" max="33" width="9.5703125" style="60" hidden="1" customWidth="1"/>
    <col min="34" max="34" width="12.85546875" style="60" bestFit="1" customWidth="1"/>
    <col min="35" max="35" width="12.5703125" style="60" bestFit="1" customWidth="1"/>
    <col min="36" max="36" width="20.5703125" style="60" customWidth="1"/>
    <col min="37" max="16384" width="9.140625" style="60"/>
  </cols>
  <sheetData>
    <row r="1" spans="1:35" customFormat="1" ht="15.75" thickBot="1">
      <c r="A1" s="503" t="s">
        <v>365</v>
      </c>
      <c r="B1" s="503"/>
      <c r="C1" s="503"/>
      <c r="D1" s="503"/>
      <c r="E1" s="503"/>
      <c r="F1" s="503"/>
      <c r="G1" s="503"/>
      <c r="H1" s="503"/>
      <c r="I1" s="503"/>
      <c r="J1" s="503"/>
      <c r="K1" s="503"/>
      <c r="L1" s="503"/>
      <c r="M1" s="503"/>
      <c r="N1" s="503"/>
      <c r="O1" s="503"/>
      <c r="P1" s="503"/>
      <c r="Q1" s="503"/>
      <c r="R1" s="503"/>
      <c r="S1" s="503"/>
      <c r="T1" s="503"/>
      <c r="U1" s="503"/>
      <c r="V1" s="503"/>
      <c r="W1" s="503"/>
      <c r="X1" s="503"/>
      <c r="Y1" s="503"/>
      <c r="Z1" s="503"/>
      <c r="AA1" s="503"/>
      <c r="AB1" s="503"/>
      <c r="AC1" s="503"/>
      <c r="AD1" s="504"/>
    </row>
    <row r="2" spans="1:35" s="19" customFormat="1">
      <c r="A2" s="336" t="s">
        <v>132</v>
      </c>
      <c r="B2" s="336"/>
      <c r="C2" s="505" t="s">
        <v>63</v>
      </c>
      <c r="D2" s="505"/>
      <c r="E2" s="505" t="s">
        <v>64</v>
      </c>
      <c r="F2" s="505"/>
      <c r="G2" s="505" t="s">
        <v>80</v>
      </c>
      <c r="H2" s="505"/>
      <c r="I2" s="505" t="s">
        <v>81</v>
      </c>
      <c r="J2" s="505"/>
      <c r="K2" s="505" t="s">
        <v>82</v>
      </c>
      <c r="L2" s="505"/>
      <c r="M2" s="505" t="s">
        <v>83</v>
      </c>
      <c r="N2" s="505"/>
      <c r="O2" s="505" t="s">
        <v>84</v>
      </c>
      <c r="P2" s="505"/>
      <c r="Q2" s="505" t="s">
        <v>85</v>
      </c>
      <c r="R2" s="505"/>
      <c r="S2" s="505" t="s">
        <v>86</v>
      </c>
      <c r="T2" s="505"/>
      <c r="U2" s="505" t="s">
        <v>108</v>
      </c>
      <c r="V2" s="505"/>
      <c r="W2" s="505" t="s">
        <v>109</v>
      </c>
      <c r="X2" s="505"/>
      <c r="Y2" s="505" t="s">
        <v>110</v>
      </c>
      <c r="Z2" s="505"/>
      <c r="AA2" s="506" t="s">
        <v>106</v>
      </c>
      <c r="AB2" s="506"/>
      <c r="AC2" s="507" t="s">
        <v>107</v>
      </c>
      <c r="AD2" s="507"/>
      <c r="AH2" s="469" t="s">
        <v>375</v>
      </c>
      <c r="AI2" s="470" t="s">
        <v>374</v>
      </c>
    </row>
    <row r="3" spans="1:35" customFormat="1" ht="15.75" thickBot="1">
      <c r="A3" s="99"/>
      <c r="B3" s="100" t="s">
        <v>68</v>
      </c>
      <c r="C3" s="81" t="s">
        <v>102</v>
      </c>
      <c r="D3" s="82" t="s">
        <v>79</v>
      </c>
      <c r="E3" s="83" t="s">
        <v>102</v>
      </c>
      <c r="F3" s="82" t="s">
        <v>79</v>
      </c>
      <c r="G3" s="83" t="s">
        <v>102</v>
      </c>
      <c r="H3" s="82" t="s">
        <v>79</v>
      </c>
      <c r="I3" s="83" t="s">
        <v>102</v>
      </c>
      <c r="J3" s="82" t="s">
        <v>79</v>
      </c>
      <c r="K3" s="83" t="s">
        <v>102</v>
      </c>
      <c r="L3" s="82" t="s">
        <v>79</v>
      </c>
      <c r="M3" s="83" t="s">
        <v>102</v>
      </c>
      <c r="N3" s="82" t="s">
        <v>79</v>
      </c>
      <c r="O3" s="83" t="s">
        <v>102</v>
      </c>
      <c r="P3" s="82" t="s">
        <v>79</v>
      </c>
      <c r="Q3" s="83" t="s">
        <v>102</v>
      </c>
      <c r="R3" s="82" t="s">
        <v>79</v>
      </c>
      <c r="S3" s="83" t="s">
        <v>102</v>
      </c>
      <c r="T3" s="82" t="s">
        <v>79</v>
      </c>
      <c r="U3" s="83" t="s">
        <v>102</v>
      </c>
      <c r="V3" s="82" t="s">
        <v>79</v>
      </c>
      <c r="W3" s="83" t="s">
        <v>102</v>
      </c>
      <c r="X3" s="82" t="s">
        <v>79</v>
      </c>
      <c r="Y3" s="83" t="s">
        <v>102</v>
      </c>
      <c r="Z3" s="82" t="s">
        <v>79</v>
      </c>
      <c r="AA3" s="41" t="s">
        <v>105</v>
      </c>
      <c r="AB3" s="47" t="s">
        <v>79</v>
      </c>
      <c r="AC3" s="35" t="s">
        <v>105</v>
      </c>
      <c r="AD3" s="49" t="s">
        <v>79</v>
      </c>
      <c r="AH3" s="471"/>
      <c r="AI3" s="472"/>
    </row>
    <row r="4" spans="1:35" customFormat="1">
      <c r="A4" s="1"/>
      <c r="B4" s="1"/>
      <c r="C4" s="84"/>
      <c r="D4" s="22"/>
      <c r="E4" s="15"/>
      <c r="F4" s="29"/>
      <c r="G4" s="15"/>
      <c r="H4" s="29"/>
      <c r="I4" s="15"/>
      <c r="J4" s="29"/>
      <c r="K4" s="15"/>
      <c r="L4" s="29"/>
      <c r="M4" s="15"/>
      <c r="N4" s="29"/>
      <c r="O4" s="15"/>
      <c r="P4" s="29"/>
      <c r="Q4" s="15"/>
      <c r="R4" s="29"/>
      <c r="S4" s="15"/>
      <c r="T4" s="29"/>
      <c r="U4" s="15"/>
      <c r="V4" s="29"/>
      <c r="W4" s="15"/>
      <c r="X4" s="29"/>
      <c r="Y4" s="15"/>
      <c r="Z4" s="29"/>
      <c r="AA4" s="42"/>
      <c r="AB4" s="48"/>
      <c r="AC4" s="36"/>
      <c r="AD4" s="50"/>
      <c r="AH4" s="473"/>
      <c r="AI4" s="474"/>
    </row>
    <row r="5" spans="1:35" customFormat="1">
      <c r="A5" s="5">
        <v>5004</v>
      </c>
      <c r="B5" s="12" t="s">
        <v>70</v>
      </c>
      <c r="C5" s="437">
        <f>[1]Consolidated!C5+[2]Consoli!C5*5.09+[3]Consoli!C5*0.985+[4]Consolidated!C5*9.38+[5]Consolidated!C5*9.61+[6]Consolidated!C5*0.967</f>
        <v>25798613.531712774</v>
      </c>
      <c r="D5" s="22"/>
      <c r="E5" s="437">
        <f>[1]Consolidated!E5+[2]Consoli!E5*5.09+[3]Consoli!E5*0.985+[4]Consolidated!E5*9.38+[5]Consolidated!E5*9.61+[6]Consolidated!E5*0.967</f>
        <v>18645209.800321639</v>
      </c>
      <c r="F5" s="22"/>
      <c r="G5" s="437">
        <f>[1]Consolidated!G5+[2]Consoli!G5*5.09+[3]Consoli!G5*0.985+[4]Consolidated!G5*9.38+[5]Consolidated!G5*9.61+[6]Consolidated!G5*0.967</f>
        <v>34070629.581871331</v>
      </c>
      <c r="H5" s="22"/>
      <c r="I5" s="437">
        <f>[1]Consolidated!I5+[2]Consoli!I5*5.09+[3]Consoli!I5*0.985+[4]Consolidated!I5*9.38+[5]Consolidated!I5*9.61+[6]Consolidated!I5*0.967</f>
        <v>29123840.52312183</v>
      </c>
      <c r="J5" s="22"/>
      <c r="K5" s="437">
        <f>[1]Consolidated!K5+[2]Consoli!K5*5.09+[3]Consoli!K5*0.985+[4]Consolidated!K5*9.38+[5]Consolidated!K5*9.61+[6]Consolidated!K5*0.967</f>
        <v>24931884.36363472</v>
      </c>
      <c r="L5" s="22"/>
      <c r="M5" s="437">
        <f>[1]Consolidated!M5+[2]Consoli!M5*5.09+[3]Consoli!M5*0.985+[4]Consolidated!M5*9.38+[5]Consolidated!M5*9.61+[6]Consolidated!M5*0.967</f>
        <v>38870966.826111957</v>
      </c>
      <c r="N5" s="22"/>
      <c r="O5" s="437">
        <f>[1]Consolidated!O5+[2]Consoli!O5*5.09+[3]Consoli!O5*0.985+[4]Consolidated!O5*9.38+[5]Consolidated!O5*9.61+[6]Consolidated!O5*0.967</f>
        <v>24390901.9219294</v>
      </c>
      <c r="P5" s="22"/>
      <c r="Q5" s="437">
        <f>[1]Consolidated!Q5+[2]Consoli!Q5*5.09+[3]Consoli!Q5*0.985+[4]Consolidated!Q5*9.38+[5]Consolidated!Q5*9.61+[6]Consolidated!Q5*0.967</f>
        <v>29972084.10942072</v>
      </c>
      <c r="R5" s="22"/>
      <c r="S5" s="437">
        <f>[1]Consolidated!S5+[2]Consoli!S5*5.09+[3]Consoli!S5*0.985+[4]Consolidated!S5*9.38+[5]Consolidated!S5*9.61+[6]Consolidated!S5*0.967</f>
        <v>28905881.288944323</v>
      </c>
      <c r="T5" s="22"/>
      <c r="U5" s="437">
        <f>[1]Consolidated!U5+[2]Consoli!U5*5.09+[3]Consoli!U5*0.985+[4]Consolidated!U5*9.38+[5]Consolidated!U5*9.61+[6]Consolidated!U5*0.967</f>
        <v>24269823.32145194</v>
      </c>
      <c r="V5" s="22"/>
      <c r="W5" s="437">
        <f>[1]Consolidated!W5+[2]Consoli!W5*5.09+[3]Consoli!W5*0.985+[4]Consolidated!W5*9.38+[5]Consolidated!W5*9.61+[6]Consolidated!W5*0.967</f>
        <v>22083023.460593592</v>
      </c>
      <c r="X5" s="22"/>
      <c r="Y5" s="437">
        <f>[1]Consolidated!Y5+[2]Consoli!Y5*5.09+[3]Consoli!Y5*0.985+[4]Consolidated!Y5*9.38+[5]Consolidated!Y5*9.61+[6]Consolidated!Y5*0.967</f>
        <v>36557606.410458058</v>
      </c>
      <c r="Z5" s="22"/>
      <c r="AA5" s="453">
        <f>C5+E5+G5+I5+K5+M5+O5+Q5+S5+U5+W5+Y5</f>
        <v>337620465.13957226</v>
      </c>
      <c r="AB5" s="42"/>
      <c r="AC5" s="461">
        <f>AA5/12</f>
        <v>28135038.761631023</v>
      </c>
      <c r="AD5" s="38"/>
      <c r="AF5" s="24">
        <f>C5+E5+G5+I5+K5+M5+O5+Q5+S5+U5+W5+Y5</f>
        <v>337620465.13957226</v>
      </c>
      <c r="AG5" s="24">
        <f>AA5-AF5</f>
        <v>0</v>
      </c>
      <c r="AH5" s="475">
        <v>391038295.4737072</v>
      </c>
      <c r="AI5" s="476">
        <f>[7]CONSOLIDATED!AA5</f>
        <v>267403771.46305999</v>
      </c>
    </row>
    <row r="6" spans="1:35" customFormat="1">
      <c r="A6" s="1">
        <v>5005</v>
      </c>
      <c r="B6" s="1" t="s">
        <v>66</v>
      </c>
      <c r="C6" s="437">
        <f>[1]Consolidated!C6+[2]Consoli!C6*5.09+[3]Consoli!C6*0.985+[4]Consolidated!C6*9.38+[5]Consolidated!C6*9.61+[6]Consolidated!C6*0.967</f>
        <v>0</v>
      </c>
      <c r="D6" s="22">
        <f>C6/C$5</f>
        <v>0</v>
      </c>
      <c r="E6" s="437">
        <f>[1]Consolidated!E6+[2]Consoli!E6*5.09+[3]Consoli!E6*0.985+[4]Consolidated!E6*9.38+[5]Consolidated!E6*9.61+[6]Consolidated!E6*0.967</f>
        <v>0</v>
      </c>
      <c r="F6" s="22">
        <f>E6/E$5</f>
        <v>0</v>
      </c>
      <c r="G6" s="437">
        <f>[1]Consolidated!G6+[2]Consoli!G6*5.09+[3]Consoli!G6*0.985+[4]Consolidated!G6*9.38+[5]Consolidated!G6*9.61+[6]Consolidated!G6*0.967</f>
        <v>0</v>
      </c>
      <c r="H6" s="22">
        <f>G6/G$5</f>
        <v>0</v>
      </c>
      <c r="I6" s="437">
        <f>[1]Consolidated!I6+[2]Consoli!I6*5.09+[3]Consoli!I6*0.985+[4]Consolidated!I6*9.38+[5]Consolidated!I6*9.61+[6]Consolidated!I6*0.967</f>
        <v>0</v>
      </c>
      <c r="J6" s="22">
        <f>I6/I$5</f>
        <v>0</v>
      </c>
      <c r="K6" s="437">
        <f>[1]Consolidated!K6+[2]Consoli!K6*5.09+[3]Consoli!K6*0.985+[4]Consolidated!K6*9.38+[5]Consolidated!K6*9.61+[6]Consolidated!K6*0.967</f>
        <v>0</v>
      </c>
      <c r="L6" s="22">
        <f>K6/K$5</f>
        <v>0</v>
      </c>
      <c r="M6" s="437">
        <f>[1]Consolidated!M6+[2]Consoli!M6*5.09+[3]Consoli!M6*0.985+[4]Consolidated!M6*9.38+[5]Consolidated!M6*9.61+[6]Consolidated!M6*0.967</f>
        <v>0</v>
      </c>
      <c r="N6" s="22">
        <f>M6/M$5</f>
        <v>0</v>
      </c>
      <c r="O6" s="437">
        <f>[1]Consolidated!O6+[2]Consoli!O6*5.09+[3]Consoli!O6*0.985+[4]Consolidated!O6*9.38+[5]Consolidated!O6*9.61+[6]Consolidated!O6*0.967</f>
        <v>0</v>
      </c>
      <c r="P6" s="22">
        <f>O6/O$5</f>
        <v>0</v>
      </c>
      <c r="Q6" s="437">
        <f>[1]Consolidated!Q6+[2]Consoli!Q6*5.09+[3]Consoli!Q6*0.985+[4]Consolidated!Q6*9.38+[5]Consolidated!Q6*9.61+[6]Consolidated!Q6*0.967</f>
        <v>0</v>
      </c>
      <c r="R6" s="22">
        <f>Q6/Q$5</f>
        <v>0</v>
      </c>
      <c r="S6" s="437">
        <f>[1]Consolidated!S6+[2]Consoli!S6*5.09+[3]Consoli!S6*0.985+[4]Consolidated!S6*9.38+[5]Consolidated!S6*9.61+[6]Consolidated!S6*0.967</f>
        <v>0</v>
      </c>
      <c r="T6" s="22">
        <f>S6/S$5</f>
        <v>0</v>
      </c>
      <c r="U6" s="437">
        <f>[1]Consolidated!U6+[2]Consoli!U6*5.09+[3]Consoli!U6*0.985+[4]Consolidated!U6*9.38+[5]Consolidated!U6*9.61+[6]Consolidated!U6*0.967</f>
        <v>0</v>
      </c>
      <c r="V6" s="22">
        <f>U6/U$5</f>
        <v>0</v>
      </c>
      <c r="W6" s="437">
        <f>[1]Consolidated!W6+[2]Consoli!W6*5.09+[3]Consoli!W6*0.985+[4]Consolidated!W6*9.38+[5]Consolidated!W6*9.61+[6]Consolidated!W6*0.967</f>
        <v>0</v>
      </c>
      <c r="X6" s="22">
        <f>W6/W$5</f>
        <v>0</v>
      </c>
      <c r="Y6" s="437">
        <f>[1]Consolidated!Y6+[2]Consoli!Y6*5.09+[3]Consoli!Y6*0.985+[4]Consolidated!Y6*9.38+[5]Consolidated!Y6*9.61+[6]Consolidated!Y6*0.967</f>
        <v>0</v>
      </c>
      <c r="Z6" s="22">
        <f>Y6/Y$5</f>
        <v>0</v>
      </c>
      <c r="AA6" s="43">
        <f t="shared" ref="AA6" si="0">C6+E6+G6+I6+K6+M6+O6+Q6+S6+U6+W6+Y6</f>
        <v>0</v>
      </c>
      <c r="AB6" s="48">
        <f>AA6/AA$5</f>
        <v>0</v>
      </c>
      <c r="AC6" s="37">
        <f t="shared" ref="AC6" si="1">AA6/12</f>
        <v>0</v>
      </c>
      <c r="AD6" s="50">
        <f>AC6/AC$5</f>
        <v>0</v>
      </c>
      <c r="AF6" s="24">
        <f t="shared" ref="AF6:AF70" si="2">C6+E6+G6+I6+K6+M6+O6+Q6+S6+U6+W6+Y6</f>
        <v>0</v>
      </c>
      <c r="AG6" s="24">
        <f t="shared" ref="AG6:AG69" si="3">AA6-AF6</f>
        <v>0</v>
      </c>
      <c r="AH6" s="477">
        <v>0</v>
      </c>
      <c r="AI6" s="478">
        <f>[7]CONSOLIDATED!AA6</f>
        <v>0</v>
      </c>
    </row>
    <row r="7" spans="1:35" customFormat="1">
      <c r="A7" s="10">
        <v>5051</v>
      </c>
      <c r="B7" s="11" t="s">
        <v>73</v>
      </c>
      <c r="C7" s="437">
        <f>[1]Consolidated!C7+[2]Consoli!C7*5.09+[3]Consoli!C7*0.985+[4]Consolidated!C7*9.38+[5]Consolidated!C7*9.61+[6]Consolidated!C7*0.967</f>
        <v>0</v>
      </c>
      <c r="D7" s="22">
        <f t="shared" ref="D7:D15" si="4">C7/C$5</f>
        <v>0</v>
      </c>
      <c r="E7" s="437">
        <f>[1]Consolidated!E7+[2]Consoli!E7*5.09+[3]Consoli!E7*0.985+[4]Consolidated!E7*9.38+[5]Consolidated!E7*9.61+[6]Consolidated!E7*0.967</f>
        <v>0</v>
      </c>
      <c r="F7" s="22">
        <f t="shared" ref="F7:F15" si="5">E7/E$5</f>
        <v>0</v>
      </c>
      <c r="G7" s="437">
        <f>[1]Consolidated!G7+[2]Consoli!G7*5.09+[3]Consoli!G7*0.985+[4]Consolidated!G7*9.38+[5]Consolidated!G7*9.61+[6]Consolidated!G7*0.967</f>
        <v>0</v>
      </c>
      <c r="H7" s="22">
        <f t="shared" ref="H7:H15" si="6">G7/G$5</f>
        <v>0</v>
      </c>
      <c r="I7" s="437">
        <f>[1]Consolidated!I7+[2]Consoli!I7*5.09+[3]Consoli!I7*0.985+[4]Consolidated!I7*9.38+[5]Consolidated!I7*9.61+[6]Consolidated!I7*0.967</f>
        <v>0</v>
      </c>
      <c r="J7" s="22">
        <f t="shared" ref="J7:J15" si="7">I7/I$5</f>
        <v>0</v>
      </c>
      <c r="K7" s="437">
        <f>[1]Consolidated!K7+[2]Consoli!K7*5.09+[3]Consoli!K7*0.985+[4]Consolidated!K7*9.38+[5]Consolidated!K7*9.61+[6]Consolidated!K7*0.967</f>
        <v>0</v>
      </c>
      <c r="L7" s="22">
        <f t="shared" ref="L7:L15" si="8">K7/K$5</f>
        <v>0</v>
      </c>
      <c r="M7" s="437">
        <f>[1]Consolidated!M7+[2]Consoli!M7*5.09+[3]Consoli!M7*0.985+[4]Consolidated!M7*9.38+[5]Consolidated!M7*9.61+[6]Consolidated!M7*0.967</f>
        <v>0</v>
      </c>
      <c r="N7" s="22">
        <f t="shared" ref="N7:N15" si="9">M7/M$5</f>
        <v>0</v>
      </c>
      <c r="O7" s="437">
        <f>[1]Consolidated!O7+[2]Consoli!O7*5.09+[3]Consoli!O7*0.985+[4]Consolidated!O7*9.38+[5]Consolidated!O7*9.61+[6]Consolidated!O7*0.967</f>
        <v>0</v>
      </c>
      <c r="P7" s="22">
        <f t="shared" ref="P7:P15" si="10">O7/O$5</f>
        <v>0</v>
      </c>
      <c r="Q7" s="437">
        <f>[1]Consolidated!Q7+[2]Consoli!Q7*5.09+[3]Consoli!Q7*0.985+[4]Consolidated!Q7*9.38+[5]Consolidated!Q7*9.61+[6]Consolidated!Q7*0.967</f>
        <v>0</v>
      </c>
      <c r="R7" s="22">
        <f t="shared" ref="R7:R15" si="11">Q7/Q$5</f>
        <v>0</v>
      </c>
      <c r="S7" s="437">
        <f>[1]Consolidated!S7+[2]Consoli!S7*5.09+[3]Consoli!S7*0.985+[4]Consolidated!S7*9.38+[5]Consolidated!S7*9.61+[6]Consolidated!S7*0.967</f>
        <v>0</v>
      </c>
      <c r="T7" s="22">
        <f t="shared" ref="T7:T15" si="12">S7/S$5</f>
        <v>0</v>
      </c>
      <c r="U7" s="437">
        <f>[1]Consolidated!U7+[2]Consoli!U7*5.09+[3]Consoli!U7*0.985+[4]Consolidated!U7*9.38+[5]Consolidated!U7*9.61+[6]Consolidated!U7*0.967</f>
        <v>0</v>
      </c>
      <c r="V7" s="22">
        <f t="shared" ref="V7:V15" si="13">U7/U$5</f>
        <v>0</v>
      </c>
      <c r="W7" s="437">
        <f>[1]Consolidated!W7+[2]Consoli!W7*5.09+[3]Consoli!W7*0.985+[4]Consolidated!W7*9.38+[5]Consolidated!W7*9.61+[6]Consolidated!W7*0.967</f>
        <v>0</v>
      </c>
      <c r="X7" s="22">
        <f t="shared" ref="X7:X15" si="14">W7/W$5</f>
        <v>0</v>
      </c>
      <c r="Y7" s="437">
        <f>[1]Consolidated!Y7+[2]Consoli!Y7*5.09+[3]Consoli!Y7*0.985+[4]Consolidated!Y7*9.38+[5]Consolidated!Y7*9.61+[6]Consolidated!Y7*0.967</f>
        <v>0</v>
      </c>
      <c r="Z7" s="22">
        <f t="shared" ref="Z7:Z15" si="15">Y7/Y$5</f>
        <v>0</v>
      </c>
      <c r="AA7" s="43">
        <f t="shared" ref="AA7:AA76" si="16">C7+E7+G7+I7+K7+M7+O7+Q7+S7+U7+W7+Y7</f>
        <v>0</v>
      </c>
      <c r="AB7" s="44">
        <f t="shared" ref="AB7:AB15" si="17">AA7/AA$5</f>
        <v>0</v>
      </c>
      <c r="AC7" s="37">
        <f t="shared" ref="AC7:AC76" si="18">AA7/12</f>
        <v>0</v>
      </c>
      <c r="AD7" s="38">
        <f t="shared" ref="AD7:AD15" si="19">AC7/AC$5</f>
        <v>0</v>
      </c>
      <c r="AF7" s="24">
        <f t="shared" si="2"/>
        <v>0</v>
      </c>
      <c r="AG7" s="24">
        <f t="shared" si="3"/>
        <v>0</v>
      </c>
      <c r="AH7" s="477">
        <v>0</v>
      </c>
      <c r="AI7" s="478">
        <f>[7]CONSOLIDATED!AA7</f>
        <v>36475.876099999994</v>
      </c>
    </row>
    <row r="8" spans="1:35" customFormat="1">
      <c r="A8" s="1">
        <v>5052</v>
      </c>
      <c r="B8" s="1" t="s">
        <v>89</v>
      </c>
      <c r="C8" s="437">
        <f>[1]Consolidated!C8+[2]Consoli!C8*5.09+[3]Consoli!C8*0.985+[4]Consolidated!C8*9.38+[5]Consolidated!C8*9.61+[6]Consolidated!C8*0.967</f>
        <v>0</v>
      </c>
      <c r="D8" s="22">
        <f t="shared" si="4"/>
        <v>0</v>
      </c>
      <c r="E8" s="437">
        <f>[1]Consolidated!E8+[2]Consoli!E8*5.09+[3]Consoli!E8*0.985+[4]Consolidated!E8*9.38+[5]Consolidated!E8*9.61+[6]Consolidated!E8*0.967</f>
        <v>0</v>
      </c>
      <c r="F8" s="22">
        <f t="shared" si="5"/>
        <v>0</v>
      </c>
      <c r="G8" s="437">
        <f>[1]Consolidated!G8+[2]Consoli!G8*5.09+[3]Consoli!G8*0.985+[4]Consolidated!G8*9.38+[5]Consolidated!G8*9.61+[6]Consolidated!G8*0.967</f>
        <v>0</v>
      </c>
      <c r="H8" s="22">
        <f t="shared" si="6"/>
        <v>0</v>
      </c>
      <c r="I8" s="437">
        <f>[1]Consolidated!I8+[2]Consoli!I8*5.09+[3]Consoli!I8*0.985+[4]Consolidated!I8*9.38+[5]Consolidated!I8*9.61+[6]Consolidated!I8*0.967</f>
        <v>0</v>
      </c>
      <c r="J8" s="22">
        <f t="shared" si="7"/>
        <v>0</v>
      </c>
      <c r="K8" s="437">
        <f>[1]Consolidated!K8+[2]Consoli!K8*5.09+[3]Consoli!K8*0.985+[4]Consolidated!K8*9.38+[5]Consolidated!K8*9.61+[6]Consolidated!K8*0.967</f>
        <v>0</v>
      </c>
      <c r="L8" s="22">
        <f t="shared" si="8"/>
        <v>0</v>
      </c>
      <c r="M8" s="437">
        <f>[1]Consolidated!M8+[2]Consoli!M8*5.09+[3]Consoli!M8*0.985+[4]Consolidated!M8*9.38+[5]Consolidated!M8*9.61+[6]Consolidated!M8*0.967</f>
        <v>0</v>
      </c>
      <c r="N8" s="22">
        <f t="shared" si="9"/>
        <v>0</v>
      </c>
      <c r="O8" s="437">
        <f>[1]Consolidated!O8+[2]Consoli!O8*5.09+[3]Consoli!O8*0.985+[4]Consolidated!O8*9.38+[5]Consolidated!O8*9.61+[6]Consolidated!O8*0.967</f>
        <v>0</v>
      </c>
      <c r="P8" s="22">
        <f t="shared" si="10"/>
        <v>0</v>
      </c>
      <c r="Q8" s="437">
        <f>[1]Consolidated!Q8+[2]Consoli!Q8*5.09+[3]Consoli!Q8*0.985+[4]Consolidated!Q8*9.38+[5]Consolidated!Q8*9.61+[6]Consolidated!Q8*0.967</f>
        <v>0</v>
      </c>
      <c r="R8" s="22">
        <f t="shared" si="11"/>
        <v>0</v>
      </c>
      <c r="S8" s="437">
        <f>[1]Consolidated!S8+[2]Consoli!S8*5.09+[3]Consoli!S8*0.985+[4]Consolidated!S8*9.38+[5]Consolidated!S8*9.61+[6]Consolidated!S8*0.967</f>
        <v>0</v>
      </c>
      <c r="T8" s="22">
        <f t="shared" si="12"/>
        <v>0</v>
      </c>
      <c r="U8" s="437">
        <f>[1]Consolidated!U8+[2]Consoli!U8*5.09+[3]Consoli!U8*0.985+[4]Consolidated!U8*9.38+[5]Consolidated!U8*9.61+[6]Consolidated!U8*0.967</f>
        <v>0</v>
      </c>
      <c r="V8" s="22">
        <f t="shared" si="13"/>
        <v>0</v>
      </c>
      <c r="W8" s="437">
        <f>[1]Consolidated!W8+[2]Consoli!W8*5.09+[3]Consoli!W8*0.985+[4]Consolidated!W8*9.38+[5]Consolidated!W8*9.61+[6]Consolidated!W8*0.967</f>
        <v>0</v>
      </c>
      <c r="X8" s="22">
        <f t="shared" si="14"/>
        <v>0</v>
      </c>
      <c r="Y8" s="437">
        <f>[1]Consolidated!Y8+[2]Consoli!Y8*5.09+[3]Consoli!Y8*0.985+[4]Consolidated!Y8*9.38+[5]Consolidated!Y8*9.61+[6]Consolidated!Y8*0.967</f>
        <v>0</v>
      </c>
      <c r="Z8" s="22">
        <f t="shared" si="15"/>
        <v>0</v>
      </c>
      <c r="AA8" s="43">
        <f t="shared" si="16"/>
        <v>0</v>
      </c>
      <c r="AB8" s="44">
        <f t="shared" si="17"/>
        <v>0</v>
      </c>
      <c r="AC8" s="37">
        <f t="shared" si="18"/>
        <v>0</v>
      </c>
      <c r="AD8" s="38">
        <f t="shared" si="19"/>
        <v>0</v>
      </c>
      <c r="AF8" s="24">
        <f t="shared" si="2"/>
        <v>0</v>
      </c>
      <c r="AG8" s="24">
        <f t="shared" si="3"/>
        <v>0</v>
      </c>
      <c r="AH8" s="477">
        <v>0</v>
      </c>
      <c r="AI8" s="478">
        <f>[7]CONSOLIDATED!AA8</f>
        <v>252366.12600000005</v>
      </c>
    </row>
    <row r="9" spans="1:35" customFormat="1">
      <c r="A9" s="1">
        <v>5101</v>
      </c>
      <c r="B9" s="1" t="s">
        <v>45</v>
      </c>
      <c r="C9" s="437">
        <f>[1]Consolidated!C9+[2]Consoli!C9*5.09+[3]Consoli!C9*0.985+[4]Consolidated!C9*9.38+[5]Consolidated!C9*9.61+[6]Consolidated!C9*0.967</f>
        <v>5384695.805521179</v>
      </c>
      <c r="D9" s="22">
        <f t="shared" si="4"/>
        <v>0.20872035618898968</v>
      </c>
      <c r="E9" s="437">
        <f>[1]Consolidated!E9+[2]Consoli!E9*5.09+[3]Consoli!E9*0.985+[4]Consolidated!E9*9.38+[5]Consolidated!E9*9.61+[6]Consolidated!E9*0.967</f>
        <v>2763152.3134274394</v>
      </c>
      <c r="F9" s="22">
        <f t="shared" si="5"/>
        <v>0.14819636480463597</v>
      </c>
      <c r="G9" s="437">
        <f>[1]Consolidated!G9+[2]Consoli!G9*5.09+[3]Consoli!G9*0.985+[4]Consolidated!G9*9.38+[5]Consolidated!G9*9.61+[6]Consolidated!G9*0.967</f>
        <v>7725821.4488469819</v>
      </c>
      <c r="H9" s="22">
        <f t="shared" si="6"/>
        <v>0.22675898695332067</v>
      </c>
      <c r="I9" s="437">
        <f>[1]Consolidated!I9+[2]Consoli!I9*5.09+[3]Consoli!I9*0.985+[4]Consolidated!I9*9.38+[5]Consolidated!I9*9.61+[6]Consolidated!I9*0.967</f>
        <v>5861525.967717493</v>
      </c>
      <c r="J9" s="22">
        <f t="shared" si="7"/>
        <v>0.20126212279812289</v>
      </c>
      <c r="K9" s="437">
        <f>[1]Consolidated!K9+[2]Consoli!K9*5.09+[3]Consoli!K9*0.985+[4]Consolidated!K9*9.38+[5]Consolidated!K9*9.61+[6]Consolidated!K9*0.967</f>
        <v>3656128.1047745156</v>
      </c>
      <c r="L9" s="22">
        <f t="shared" si="8"/>
        <v>0.14664467600801528</v>
      </c>
      <c r="M9" s="437">
        <f>[1]Consolidated!M9+[2]Consoli!M9*5.09+[3]Consoli!M9*0.985+[4]Consolidated!M9*9.38+[5]Consolidated!M9*9.61+[6]Consolidated!M9*0.967</f>
        <v>8702238.7514506746</v>
      </c>
      <c r="N9" s="22">
        <f t="shared" si="9"/>
        <v>0.22387502709618376</v>
      </c>
      <c r="O9" s="437">
        <f>[1]Consolidated!O9+[2]Consoli!O9*5.09+[3]Consoli!O9*0.985+[4]Consolidated!O9*9.38+[5]Consolidated!O9*9.61+[6]Consolidated!O9*0.967</f>
        <v>5290762.4040876562</v>
      </c>
      <c r="P9" s="22">
        <f t="shared" si="10"/>
        <v>0.2169154064504204</v>
      </c>
      <c r="Q9" s="437">
        <f>[1]Consolidated!Q9+[2]Consoli!Q9*5.09+[3]Consoli!Q9*0.985+[4]Consolidated!Q9*9.38+[5]Consolidated!Q9*9.61+[6]Consolidated!Q9*0.967</f>
        <v>6254695.6582470834</v>
      </c>
      <c r="R9" s="22">
        <f t="shared" si="11"/>
        <v>0.2086840419709462</v>
      </c>
      <c r="S9" s="437">
        <f>[1]Consolidated!S9+[2]Consoli!S9*5.09+[3]Consoli!S9*0.985+[4]Consolidated!S9*9.38+[5]Consolidated!S9*9.61+[6]Consolidated!S9*0.967</f>
        <v>5013475.3439217089</v>
      </c>
      <c r="T9" s="22">
        <f t="shared" si="12"/>
        <v>0.17344135934852886</v>
      </c>
      <c r="U9" s="437">
        <f>[1]Consolidated!U9+[2]Consoli!U9*5.09+[3]Consoli!U9*0.985+[4]Consolidated!U9*9.38+[5]Consolidated!U9*9.61+[6]Consolidated!U9*0.967</f>
        <v>5318211.0662519094</v>
      </c>
      <c r="V9" s="22">
        <f t="shared" si="13"/>
        <v>0.21912854476988208</v>
      </c>
      <c r="W9" s="437">
        <f>[1]Consolidated!W9+[2]Consoli!W9*5.09+[3]Consoli!W9*0.985+[4]Consolidated!W9*9.38+[5]Consolidated!W9*9.61+[6]Consolidated!W9*0.967</f>
        <v>2800866.1045846059</v>
      </c>
      <c r="X9" s="22">
        <f t="shared" si="14"/>
        <v>0.1268334523840296</v>
      </c>
      <c r="Y9" s="437">
        <f>[1]Consolidated!Y9+[2]Consoli!Y9*5.09+[3]Consoli!Y9*0.985+[4]Consolidated!Y9*9.38+[5]Consolidated!Y9*9.61+[6]Consolidated!Y9*0.967</f>
        <v>7428755.433711974</v>
      </c>
      <c r="Z9" s="22">
        <f t="shared" si="15"/>
        <v>0.20320683335511883</v>
      </c>
      <c r="AA9" s="43">
        <f t="shared" si="16"/>
        <v>66200328.402543224</v>
      </c>
      <c r="AB9" s="44">
        <f t="shared" si="17"/>
        <v>0.19607913393276091</v>
      </c>
      <c r="AC9" s="37">
        <f t="shared" si="18"/>
        <v>5516694.0335452687</v>
      </c>
      <c r="AD9" s="38">
        <f t="shared" si="19"/>
        <v>0.19607913393276089</v>
      </c>
      <c r="AE9" s="414"/>
      <c r="AF9" s="24">
        <f t="shared" si="2"/>
        <v>66200328.402543224</v>
      </c>
      <c r="AG9" s="24">
        <f t="shared" si="3"/>
        <v>0</v>
      </c>
      <c r="AH9" s="477">
        <v>96982396.436125189</v>
      </c>
      <c r="AI9" s="478">
        <f>[7]CONSOLIDATED!AA9</f>
        <v>15433463.461649999</v>
      </c>
    </row>
    <row r="10" spans="1:35" s="1" customFormat="1">
      <c r="A10" s="1">
        <v>5102</v>
      </c>
      <c r="B10" s="1" t="s">
        <v>187</v>
      </c>
      <c r="C10" s="437">
        <f>[1]Consolidated!C10+[2]Consoli!C10*5.09+[3]Consoli!C10*0.985+[4]Consolidated!C10*9.38+[5]Consolidated!C10*9.61+[6]Consolidated!C10*0.967</f>
        <v>0</v>
      </c>
      <c r="D10" s="22">
        <f t="shared" si="4"/>
        <v>0</v>
      </c>
      <c r="E10" s="437">
        <f>[1]Consolidated!E10+[2]Consoli!E10*5.09+[3]Consoli!E10*0.985+[4]Consolidated!E10*9.38+[5]Consolidated!E10*9.61+[6]Consolidated!E10*0.967</f>
        <v>0</v>
      </c>
      <c r="F10" s="22">
        <f t="shared" si="5"/>
        <v>0</v>
      </c>
      <c r="G10" s="437">
        <f>[1]Consolidated!G10+[2]Consoli!G10*5.09+[3]Consoli!G10*0.985+[4]Consolidated!G10*9.38+[5]Consolidated!G10*9.61+[6]Consolidated!G10*0.967</f>
        <v>0</v>
      </c>
      <c r="H10" s="22">
        <f t="shared" si="6"/>
        <v>0</v>
      </c>
      <c r="I10" s="437">
        <f>[1]Consolidated!I10+[2]Consoli!I10*5.09+[3]Consoli!I10*0.985+[4]Consolidated!I10*9.38+[5]Consolidated!I10*9.61+[6]Consolidated!I10*0.967</f>
        <v>0</v>
      </c>
      <c r="J10" s="22">
        <f t="shared" si="7"/>
        <v>0</v>
      </c>
      <c r="K10" s="437">
        <f>[1]Consolidated!K10+[2]Consoli!K10*5.09+[3]Consoli!K10*0.985+[4]Consolidated!K10*9.38+[5]Consolidated!K10*9.61+[6]Consolidated!K10*0.967</f>
        <v>0</v>
      </c>
      <c r="L10" s="22">
        <f t="shared" si="8"/>
        <v>0</v>
      </c>
      <c r="M10" s="437">
        <f>[1]Consolidated!M10+[2]Consoli!M10*5.09+[3]Consoli!M10*0.985+[4]Consolidated!M10*9.38+[5]Consolidated!M10*9.61+[6]Consolidated!M10*0.967</f>
        <v>0</v>
      </c>
      <c r="N10" s="22">
        <f t="shared" si="9"/>
        <v>0</v>
      </c>
      <c r="O10" s="437">
        <f>[1]Consolidated!O10+[2]Consoli!O10*5.09+[3]Consoli!O10*0.985+[4]Consolidated!O10*9.38+[5]Consolidated!O10*9.61+[6]Consolidated!O10*0.967</f>
        <v>0</v>
      </c>
      <c r="P10" s="22">
        <f t="shared" si="10"/>
        <v>0</v>
      </c>
      <c r="Q10" s="437">
        <f>[1]Consolidated!Q10+[2]Consoli!Q10*5.09+[3]Consoli!Q10*0.985+[4]Consolidated!Q10*9.38+[5]Consolidated!Q10*9.61+[6]Consolidated!Q10*0.967</f>
        <v>0</v>
      </c>
      <c r="R10" s="22">
        <f t="shared" si="11"/>
        <v>0</v>
      </c>
      <c r="S10" s="437">
        <f>[1]Consolidated!S10+[2]Consoli!S10*5.09+[3]Consoli!S10*0.985+[4]Consolidated!S10*9.38+[5]Consolidated!S10*9.61+[6]Consolidated!S10*0.967</f>
        <v>0</v>
      </c>
      <c r="T10" s="22">
        <f t="shared" si="12"/>
        <v>0</v>
      </c>
      <c r="U10" s="437">
        <f>[1]Consolidated!U10+[2]Consoli!U10*5.09+[3]Consoli!U10*0.985+[4]Consolidated!U10*9.38+[5]Consolidated!U10*9.61+[6]Consolidated!U10*0.967</f>
        <v>0</v>
      </c>
      <c r="V10" s="22">
        <f t="shared" si="13"/>
        <v>0</v>
      </c>
      <c r="W10" s="437">
        <f>[1]Consolidated!W10+[2]Consoli!W10*5.09+[3]Consoli!W10*0.985+[4]Consolidated!W10*9.38+[5]Consolidated!W10*9.61+[6]Consolidated!W10*0.967</f>
        <v>0</v>
      </c>
      <c r="X10" s="22">
        <f t="shared" si="14"/>
        <v>0</v>
      </c>
      <c r="Y10" s="437">
        <f>[1]Consolidated!Y10+[2]Consoli!Y10*5.09+[3]Consoli!Y10*0.985+[4]Consolidated!Y10*9.38+[5]Consolidated!Y10*9.61+[6]Consolidated!Y10*0.967</f>
        <v>0</v>
      </c>
      <c r="Z10" s="22">
        <f t="shared" si="15"/>
        <v>0</v>
      </c>
      <c r="AA10" s="43">
        <f t="shared" si="16"/>
        <v>0</v>
      </c>
      <c r="AB10" s="44">
        <f t="shared" si="17"/>
        <v>0</v>
      </c>
      <c r="AC10" s="37">
        <f t="shared" si="18"/>
        <v>0</v>
      </c>
      <c r="AD10" s="38">
        <f t="shared" si="19"/>
        <v>0</v>
      </c>
      <c r="AF10" s="24">
        <f t="shared" si="2"/>
        <v>0</v>
      </c>
      <c r="AG10" s="24">
        <f t="shared" si="3"/>
        <v>0</v>
      </c>
      <c r="AH10" s="477">
        <v>0</v>
      </c>
      <c r="AI10" s="478">
        <f>[7]CONSOLIDATED!AA10</f>
        <v>22265.768</v>
      </c>
    </row>
    <row r="11" spans="1:35" customFormat="1">
      <c r="A11" s="1">
        <v>5103</v>
      </c>
      <c r="B11" s="1" t="s">
        <v>62</v>
      </c>
      <c r="C11" s="437">
        <f>[1]Consolidated!C11+[2]Consoli!C11*5.09+[3]Consoli!C11*0.985+[4]Consolidated!C11*9.38+[5]Consolidated!C11*9.61+[6]Consolidated!C11*0.967</f>
        <v>0</v>
      </c>
      <c r="D11" s="22">
        <f t="shared" si="4"/>
        <v>0</v>
      </c>
      <c r="E11" s="437">
        <f>[1]Consolidated!E11+[2]Consoli!E11*5.09+[3]Consoli!E11*0.985+[4]Consolidated!E11*9.38+[5]Consolidated!E11*9.61+[6]Consolidated!E11*0.967</f>
        <v>0</v>
      </c>
      <c r="F11" s="22">
        <f t="shared" si="5"/>
        <v>0</v>
      </c>
      <c r="G11" s="437">
        <f>[1]Consolidated!G11+[2]Consoli!G11*5.09+[3]Consoli!G11*0.985+[4]Consolidated!G11*9.38+[5]Consolidated!G11*9.61+[6]Consolidated!G11*0.967</f>
        <v>0</v>
      </c>
      <c r="H11" s="22">
        <f t="shared" si="6"/>
        <v>0</v>
      </c>
      <c r="I11" s="437">
        <f>[1]Consolidated!I11+[2]Consoli!I11*5.09+[3]Consoli!I11*0.985+[4]Consolidated!I11*9.38+[5]Consolidated!I11*9.61+[6]Consolidated!I11*0.967</f>
        <v>0</v>
      </c>
      <c r="J11" s="22">
        <f t="shared" si="7"/>
        <v>0</v>
      </c>
      <c r="K11" s="437">
        <f>[1]Consolidated!K11+[2]Consoli!K11*5.09+[3]Consoli!K11*0.985+[4]Consolidated!K11*9.38+[5]Consolidated!K11*9.61+[6]Consolidated!K11*0.967</f>
        <v>0</v>
      </c>
      <c r="L11" s="22">
        <f t="shared" si="8"/>
        <v>0</v>
      </c>
      <c r="M11" s="437">
        <f>[1]Consolidated!M11+[2]Consoli!M11*5.09+[3]Consoli!M11*0.985+[4]Consolidated!M11*9.38+[5]Consolidated!M11*9.61+[6]Consolidated!M11*0.967</f>
        <v>0</v>
      </c>
      <c r="N11" s="22">
        <f t="shared" si="9"/>
        <v>0</v>
      </c>
      <c r="O11" s="437">
        <f>[1]Consolidated!O11+[2]Consoli!O11*5.09+[3]Consoli!O11*0.985+[4]Consolidated!O11*9.38+[5]Consolidated!O11*9.61+[6]Consolidated!O11*0.967</f>
        <v>0</v>
      </c>
      <c r="P11" s="22">
        <f t="shared" si="10"/>
        <v>0</v>
      </c>
      <c r="Q11" s="437">
        <f>[1]Consolidated!Q11+[2]Consoli!Q11*5.09+[3]Consoli!Q11*0.985+[4]Consolidated!Q11*9.38+[5]Consolidated!Q11*9.61+[6]Consolidated!Q11*0.967</f>
        <v>0</v>
      </c>
      <c r="R11" s="22">
        <f t="shared" si="11"/>
        <v>0</v>
      </c>
      <c r="S11" s="437">
        <f>[1]Consolidated!S11+[2]Consoli!S11*5.09+[3]Consoli!S11*0.985+[4]Consolidated!S11*9.38+[5]Consolidated!S11*9.61+[6]Consolidated!S11*0.967</f>
        <v>0</v>
      </c>
      <c r="T11" s="22">
        <f t="shared" si="12"/>
        <v>0</v>
      </c>
      <c r="U11" s="437">
        <f>[1]Consolidated!U11+[2]Consoli!U11*5.09+[3]Consoli!U11*0.985+[4]Consolidated!U11*9.38+[5]Consolidated!U11*9.61+[6]Consolidated!U11*0.967</f>
        <v>0</v>
      </c>
      <c r="V11" s="22">
        <f t="shared" si="13"/>
        <v>0</v>
      </c>
      <c r="W11" s="437">
        <f>[1]Consolidated!W11+[2]Consoli!W11*5.09+[3]Consoli!W11*0.985+[4]Consolidated!W11*9.38+[5]Consolidated!W11*9.61+[6]Consolidated!W11*0.967</f>
        <v>0</v>
      </c>
      <c r="X11" s="22">
        <f t="shared" si="14"/>
        <v>0</v>
      </c>
      <c r="Y11" s="437">
        <f>[1]Consolidated!Y11+[2]Consoli!Y11*5.09+[3]Consoli!Y11*0.985+[4]Consolidated!Y11*9.38+[5]Consolidated!Y11*9.61+[6]Consolidated!Y11*0.967</f>
        <v>0</v>
      </c>
      <c r="Z11" s="22">
        <f t="shared" si="15"/>
        <v>0</v>
      </c>
      <c r="AA11" s="43">
        <f t="shared" si="16"/>
        <v>0</v>
      </c>
      <c r="AB11" s="44">
        <f t="shared" si="17"/>
        <v>0</v>
      </c>
      <c r="AC11" s="37">
        <f t="shared" si="18"/>
        <v>0</v>
      </c>
      <c r="AD11" s="38">
        <f t="shared" si="19"/>
        <v>0</v>
      </c>
      <c r="AF11" s="24">
        <f t="shared" si="2"/>
        <v>0</v>
      </c>
      <c r="AG11" s="24">
        <f t="shared" si="3"/>
        <v>0</v>
      </c>
      <c r="AH11" s="477">
        <v>0</v>
      </c>
      <c r="AI11" s="478">
        <f>[7]CONSOLIDATED!AA11</f>
        <v>0</v>
      </c>
    </row>
    <row r="12" spans="1:35" customFormat="1" ht="15.75" thickBot="1">
      <c r="A12" s="110">
        <v>5149</v>
      </c>
      <c r="B12" s="110" t="s">
        <v>65</v>
      </c>
      <c r="C12" s="438">
        <f>C5+C6-C7-C8-C9-C10+C11</f>
        <v>20413917.726191595</v>
      </c>
      <c r="D12" s="102">
        <v>1</v>
      </c>
      <c r="E12" s="438">
        <f>E5+E6-E7-E8-E9-E10+E11</f>
        <v>15882057.4868942</v>
      </c>
      <c r="F12" s="102">
        <v>1</v>
      </c>
      <c r="G12" s="438">
        <f>G5+G6-G7-G8-G9-G10+G11</f>
        <v>26344808.13302435</v>
      </c>
      <c r="H12" s="102">
        <v>1</v>
      </c>
      <c r="I12" s="438">
        <f>I5+I6-I7-I8-I9-I10+I11</f>
        <v>23262314.555404335</v>
      </c>
      <c r="J12" s="102">
        <v>1</v>
      </c>
      <c r="K12" s="438">
        <f>K5+K6-K7-K8-K9-K10+K11</f>
        <v>21275756.258860204</v>
      </c>
      <c r="L12" s="102">
        <v>1</v>
      </c>
      <c r="M12" s="438">
        <f>M5+M6-M7-M8-M9-M10+M11</f>
        <v>30168728.074661285</v>
      </c>
      <c r="N12" s="102">
        <v>1</v>
      </c>
      <c r="O12" s="438">
        <f>O5+O6-O7-O8-O9-O10+O11</f>
        <v>19100139.517841745</v>
      </c>
      <c r="P12" s="102">
        <v>1</v>
      </c>
      <c r="Q12" s="438">
        <f>Q5+Q6-Q7-Q8-Q9-Q10+Q11</f>
        <v>23717388.451173637</v>
      </c>
      <c r="R12" s="102">
        <v>1</v>
      </c>
      <c r="S12" s="438">
        <f>S5+S6-S7-S8-S9-S10+S11</f>
        <v>23892405.945022613</v>
      </c>
      <c r="T12" s="102">
        <v>1</v>
      </c>
      <c r="U12" s="438">
        <f>U5+U6-U7-U8-U9-U10+U11</f>
        <v>18951612.255200028</v>
      </c>
      <c r="V12" s="102">
        <v>1</v>
      </c>
      <c r="W12" s="438">
        <f>W5+W6-W7-W8-W9-W10+W11</f>
        <v>19282157.356008988</v>
      </c>
      <c r="X12" s="102">
        <v>1</v>
      </c>
      <c r="Y12" s="438">
        <f>Y5+Y6-Y7-Y8-Y9-Y10+Y11</f>
        <v>29128850.976746082</v>
      </c>
      <c r="Z12" s="102">
        <v>1</v>
      </c>
      <c r="AA12" s="103">
        <f t="shared" si="16"/>
        <v>271420136.73702908</v>
      </c>
      <c r="AB12" s="111">
        <v>1</v>
      </c>
      <c r="AC12" s="103">
        <f t="shared" si="18"/>
        <v>22618344.728085756</v>
      </c>
      <c r="AD12" s="111">
        <v>1</v>
      </c>
      <c r="AF12" s="24">
        <f t="shared" si="2"/>
        <v>271420136.73702908</v>
      </c>
      <c r="AG12" s="24">
        <f t="shared" si="3"/>
        <v>0</v>
      </c>
      <c r="AH12" s="479">
        <v>294055899.03758204</v>
      </c>
      <c r="AI12" s="480">
        <f>[7]CONSOLIDATED!AA12</f>
        <v>251659200.23131001</v>
      </c>
    </row>
    <row r="13" spans="1:35" customFormat="1" ht="15.75" thickTop="1">
      <c r="A13" s="1">
        <v>5151</v>
      </c>
      <c r="B13" s="1" t="s">
        <v>46</v>
      </c>
      <c r="C13" s="437">
        <f>[1]Consolidated!C13+[2]Consoli!C13*5.09+[3]Consoli!C13*0.985+[4]Consolidated!C13*9.38+[5]Consolidated!C13*9.61+[6]Consolidated!C13*0.967</f>
        <v>0</v>
      </c>
      <c r="D13" s="22">
        <f t="shared" si="4"/>
        <v>0</v>
      </c>
      <c r="E13" s="437">
        <f>[1]Consolidated!E13+[2]Consoli!E13*5.09+[3]Consoli!E13*0.985+[4]Consolidated!E13*9.38+[5]Consolidated!E13*9.61+[6]Consolidated!E13*0.967</f>
        <v>0</v>
      </c>
      <c r="F13" s="22">
        <f t="shared" si="5"/>
        <v>0</v>
      </c>
      <c r="G13" s="437">
        <f>[1]Consolidated!G13+[2]Consoli!G13*5.09+[3]Consoli!G13*0.985+[4]Consolidated!G13*9.38+[5]Consolidated!G13*9.61+[6]Consolidated!G13*0.967</f>
        <v>0</v>
      </c>
      <c r="H13" s="22">
        <f t="shared" si="6"/>
        <v>0</v>
      </c>
      <c r="I13" s="437">
        <f>[1]Consolidated!I13+[2]Consoli!I13*5.09+[3]Consoli!I13*0.985+[4]Consolidated!I13*9.38+[5]Consolidated!I13*9.61+[6]Consolidated!I13*0.967</f>
        <v>0.02</v>
      </c>
      <c r="J13" s="22">
        <f t="shared" si="7"/>
        <v>6.8672261764796153E-10</v>
      </c>
      <c r="K13" s="437">
        <f>[1]Consolidated!K13+[2]Consoli!K13*5.09+[3]Consoli!K13*0.985+[4]Consolidated!K13*9.38+[5]Consolidated!K13*9.61+[6]Consolidated!K13*0.967</f>
        <v>0</v>
      </c>
      <c r="L13" s="22">
        <f t="shared" si="8"/>
        <v>0</v>
      </c>
      <c r="M13" s="437">
        <f>[1]Consolidated!M13+[2]Consoli!M13*5.09+[3]Consoli!M13*0.985+[4]Consolidated!M13*9.38+[5]Consolidated!M13*9.61+[6]Consolidated!M13*0.967</f>
        <v>-0.01</v>
      </c>
      <c r="N13" s="22">
        <f t="shared" si="9"/>
        <v>-2.5726141684961643E-10</v>
      </c>
      <c r="O13" s="437">
        <f>[1]Consolidated!O13+[2]Consoli!O13*5.09+[3]Consoli!O13*0.985+[4]Consolidated!O13*9.38+[5]Consolidated!O13*9.61+[6]Consolidated!O13*0.967</f>
        <v>0</v>
      </c>
      <c r="P13" s="22">
        <f t="shared" si="10"/>
        <v>0</v>
      </c>
      <c r="Q13" s="437">
        <f>[1]Consolidated!Q13+[2]Consoli!Q13*5.09+[3]Consoli!Q13*0.985+[4]Consolidated!Q13*9.38+[5]Consolidated!Q13*9.61+[6]Consolidated!Q13*0.967</f>
        <v>0</v>
      </c>
      <c r="R13" s="22">
        <f t="shared" si="11"/>
        <v>0</v>
      </c>
      <c r="S13" s="437">
        <f>[1]Consolidated!S13+[2]Consoli!S13*5.09+[3]Consoli!S13*0.985+[4]Consolidated!S13*9.38+[5]Consolidated!S13*9.61+[6]Consolidated!S13*0.967</f>
        <v>0</v>
      </c>
      <c r="T13" s="22">
        <f t="shared" si="12"/>
        <v>0</v>
      </c>
      <c r="U13" s="437">
        <f>[1]Consolidated!U13+[2]Consoli!U13*5.09+[3]Consoli!U13*0.985+[4]Consolidated!U13*9.38+[5]Consolidated!U13*9.61+[6]Consolidated!U13*0.967</f>
        <v>0</v>
      </c>
      <c r="V13" s="22">
        <f t="shared" si="13"/>
        <v>0</v>
      </c>
      <c r="W13" s="437">
        <f>[1]Consolidated!W13+[2]Consoli!W13*5.09+[3]Consoli!W13*0.985+[4]Consolidated!W13*9.38+[5]Consolidated!W13*9.61+[6]Consolidated!W13*0.967</f>
        <v>0</v>
      </c>
      <c r="X13" s="22">
        <f t="shared" si="14"/>
        <v>0</v>
      </c>
      <c r="Y13" s="437">
        <f>[1]Consolidated!Y13+[2]Consoli!Y13*5.09+[3]Consoli!Y13*0.985+[4]Consolidated!Y13*9.38+[5]Consolidated!Y13*9.61+[6]Consolidated!Y13*0.967</f>
        <v>0</v>
      </c>
      <c r="Z13" s="22">
        <f t="shared" si="15"/>
        <v>0</v>
      </c>
      <c r="AA13" s="43">
        <f t="shared" si="16"/>
        <v>0.01</v>
      </c>
      <c r="AB13" s="44">
        <f t="shared" si="17"/>
        <v>2.9619057588425516E-11</v>
      </c>
      <c r="AC13" s="37">
        <f t="shared" si="18"/>
        <v>8.3333333333333339E-4</v>
      </c>
      <c r="AD13" s="38">
        <f t="shared" si="19"/>
        <v>2.9619057588425516E-11</v>
      </c>
      <c r="AF13" s="24">
        <f t="shared" si="2"/>
        <v>0.01</v>
      </c>
      <c r="AG13" s="24">
        <f t="shared" si="3"/>
        <v>0</v>
      </c>
      <c r="AH13" s="477">
        <v>-1.5000000000000083E-4</v>
      </c>
      <c r="AI13" s="478">
        <f>[7]CONSOLIDATED!AA13</f>
        <v>-9.3399999999999993E-3</v>
      </c>
    </row>
    <row r="14" spans="1:35" customFormat="1">
      <c r="A14" s="1">
        <v>5152</v>
      </c>
      <c r="B14" s="1" t="s">
        <v>47</v>
      </c>
      <c r="C14" s="437">
        <f>[1]Consolidated!C14+[2]Consoli!C14*5.09+[3]Consoli!C14*0.985+[4]Consolidated!C14*9.38+[5]Consolidated!C14*9.61+[6]Consolidated!C14*0.967</f>
        <v>0</v>
      </c>
      <c r="D14" s="22">
        <f t="shared" si="4"/>
        <v>0</v>
      </c>
      <c r="E14" s="437">
        <f>[1]Consolidated!E14+[2]Consoli!E14*5.09+[3]Consoli!E14*0.985+[4]Consolidated!E14*9.38+[5]Consolidated!E14*9.61+[6]Consolidated!E14*0.967</f>
        <v>0</v>
      </c>
      <c r="F14" s="22">
        <f t="shared" si="5"/>
        <v>0</v>
      </c>
      <c r="G14" s="437">
        <f>[1]Consolidated!G14+[2]Consoli!G14*5.09+[3]Consoli!G14*0.985+[4]Consolidated!G14*9.38+[5]Consolidated!G14*9.61+[6]Consolidated!G14*0.967</f>
        <v>0</v>
      </c>
      <c r="H14" s="22">
        <f t="shared" si="6"/>
        <v>0</v>
      </c>
      <c r="I14" s="437">
        <f>[1]Consolidated!I14+[2]Consoli!I14*5.09+[3]Consoli!I14*0.985+[4]Consolidated!I14*9.38+[5]Consolidated!I14*9.61+[6]Consolidated!I14*0.967</f>
        <v>0</v>
      </c>
      <c r="J14" s="22">
        <f t="shared" si="7"/>
        <v>0</v>
      </c>
      <c r="K14" s="437">
        <f>[1]Consolidated!K14+[2]Consoli!K14*5.09+[3]Consoli!K14*0.985+[4]Consolidated!K14*9.38+[5]Consolidated!K14*9.61+[6]Consolidated!K14*0.967</f>
        <v>0</v>
      </c>
      <c r="L14" s="22">
        <f t="shared" si="8"/>
        <v>0</v>
      </c>
      <c r="M14" s="437">
        <f>[1]Consolidated!M14+[2]Consoli!M14*5.09+[3]Consoli!M14*0.985+[4]Consolidated!M14*9.38+[5]Consolidated!M14*9.61+[6]Consolidated!M14*0.967</f>
        <v>0</v>
      </c>
      <c r="N14" s="22">
        <f t="shared" si="9"/>
        <v>0</v>
      </c>
      <c r="O14" s="437">
        <f>[1]Consolidated!O14+[2]Consoli!O14*5.09+[3]Consoli!O14*0.985+[4]Consolidated!O14*9.38+[5]Consolidated!O14*9.61+[6]Consolidated!O14*0.967</f>
        <v>0</v>
      </c>
      <c r="P14" s="22">
        <f t="shared" si="10"/>
        <v>0</v>
      </c>
      <c r="Q14" s="437">
        <f>[1]Consolidated!Q14+[2]Consoli!Q14*5.09+[3]Consoli!Q14*0.985+[4]Consolidated!Q14*9.38+[5]Consolidated!Q14*9.61+[6]Consolidated!Q14*0.967</f>
        <v>0</v>
      </c>
      <c r="R14" s="22">
        <f t="shared" si="11"/>
        <v>0</v>
      </c>
      <c r="S14" s="437">
        <f>[1]Consolidated!S14+[2]Consoli!S14*5.09+[3]Consoli!S14*0.985+[4]Consolidated!S14*9.38+[5]Consolidated!S14*9.61+[6]Consolidated!S14*0.967</f>
        <v>0</v>
      </c>
      <c r="T14" s="22">
        <f t="shared" si="12"/>
        <v>0</v>
      </c>
      <c r="U14" s="437">
        <f>[1]Consolidated!U14+[2]Consoli!U14*5.09+[3]Consoli!U14*0.985+[4]Consolidated!U14*9.38+[5]Consolidated!U14*9.61+[6]Consolidated!U14*0.967</f>
        <v>0</v>
      </c>
      <c r="V14" s="22">
        <f t="shared" si="13"/>
        <v>0</v>
      </c>
      <c r="W14" s="437">
        <f>[1]Consolidated!W14+[2]Consoli!W14*5.09+[3]Consoli!W14*0.985+[4]Consolidated!W14*9.38+[5]Consolidated!W14*9.61+[6]Consolidated!W14*0.967</f>
        <v>0</v>
      </c>
      <c r="X14" s="22">
        <f t="shared" si="14"/>
        <v>0</v>
      </c>
      <c r="Y14" s="437">
        <f>[1]Consolidated!Y14+[2]Consoli!Y14*5.09+[3]Consoli!Y14*0.985+[4]Consolidated!Y14*9.38+[5]Consolidated!Y14*9.61+[6]Consolidated!Y14*0.967</f>
        <v>0</v>
      </c>
      <c r="Z14" s="22">
        <f t="shared" si="15"/>
        <v>0</v>
      </c>
      <c r="AA14" s="43">
        <f t="shared" si="16"/>
        <v>0</v>
      </c>
      <c r="AB14" s="44">
        <f t="shared" si="17"/>
        <v>0</v>
      </c>
      <c r="AC14" s="37">
        <f t="shared" si="18"/>
        <v>0</v>
      </c>
      <c r="AD14" s="38">
        <f t="shared" si="19"/>
        <v>0</v>
      </c>
      <c r="AF14" s="24">
        <f t="shared" si="2"/>
        <v>0</v>
      </c>
      <c r="AG14" s="24">
        <f t="shared" si="3"/>
        <v>0</v>
      </c>
      <c r="AH14" s="477">
        <v>0</v>
      </c>
      <c r="AI14" s="478">
        <f>[7]CONSOLIDATED!AA14</f>
        <v>0</v>
      </c>
    </row>
    <row r="15" spans="1:35" customFormat="1">
      <c r="A15" s="112">
        <v>5198</v>
      </c>
      <c r="B15" s="112" t="s">
        <v>93</v>
      </c>
      <c r="C15" s="439">
        <f>SUM(C13:C14)</f>
        <v>0</v>
      </c>
      <c r="D15" s="113">
        <f t="shared" si="4"/>
        <v>0</v>
      </c>
      <c r="E15" s="439">
        <f>SUM(E13:E14)</f>
        <v>0</v>
      </c>
      <c r="F15" s="113">
        <f t="shared" si="5"/>
        <v>0</v>
      </c>
      <c r="G15" s="439">
        <f>SUM(G13:G14)</f>
        <v>0</v>
      </c>
      <c r="H15" s="113">
        <f t="shared" si="6"/>
        <v>0</v>
      </c>
      <c r="I15" s="439">
        <f>SUM(I13:I14)</f>
        <v>0.02</v>
      </c>
      <c r="J15" s="113">
        <f t="shared" si="7"/>
        <v>6.8672261764796153E-10</v>
      </c>
      <c r="K15" s="439">
        <f>SUM(K13:K14)</f>
        <v>0</v>
      </c>
      <c r="L15" s="113">
        <f t="shared" si="8"/>
        <v>0</v>
      </c>
      <c r="M15" s="439">
        <f>SUM(M13:M14)</f>
        <v>-0.01</v>
      </c>
      <c r="N15" s="113">
        <f t="shared" si="9"/>
        <v>-2.5726141684961643E-10</v>
      </c>
      <c r="O15" s="439">
        <f>SUM(O13:O14)</f>
        <v>0</v>
      </c>
      <c r="P15" s="113">
        <f t="shared" si="10"/>
        <v>0</v>
      </c>
      <c r="Q15" s="439">
        <f>SUM(Q13:Q14)</f>
        <v>0</v>
      </c>
      <c r="R15" s="113">
        <f t="shared" si="11"/>
        <v>0</v>
      </c>
      <c r="S15" s="439">
        <f>SUM(S13:S14)</f>
        <v>0</v>
      </c>
      <c r="T15" s="113">
        <f t="shared" si="12"/>
        <v>0</v>
      </c>
      <c r="U15" s="439">
        <f>SUM(U13:U14)</f>
        <v>0</v>
      </c>
      <c r="V15" s="113">
        <f t="shared" si="13"/>
        <v>0</v>
      </c>
      <c r="W15" s="439">
        <f>SUM(W13:W14)</f>
        <v>0</v>
      </c>
      <c r="X15" s="113">
        <f t="shared" si="14"/>
        <v>0</v>
      </c>
      <c r="Y15" s="439">
        <f>SUM(Y13:Y14)</f>
        <v>0</v>
      </c>
      <c r="Z15" s="113">
        <f t="shared" si="15"/>
        <v>0</v>
      </c>
      <c r="AA15" s="114">
        <f t="shared" si="16"/>
        <v>0.01</v>
      </c>
      <c r="AB15" s="113">
        <f t="shared" si="17"/>
        <v>2.9619057588425516E-11</v>
      </c>
      <c r="AC15" s="114">
        <f t="shared" si="18"/>
        <v>8.3333333333333339E-4</v>
      </c>
      <c r="AD15" s="113">
        <f t="shared" si="19"/>
        <v>2.9619057588425516E-11</v>
      </c>
      <c r="AF15" s="24">
        <f t="shared" si="2"/>
        <v>0.01</v>
      </c>
      <c r="AG15" s="24">
        <f t="shared" si="3"/>
        <v>0</v>
      </c>
      <c r="AH15" s="481">
        <v>-1.5000000000000083E-4</v>
      </c>
      <c r="AI15" s="482">
        <f>[7]CONSOLIDATED!AA15</f>
        <v>-9.3399999999999993E-3</v>
      </c>
    </row>
    <row r="16" spans="1:35" customFormat="1" ht="15.75" thickBot="1">
      <c r="A16" s="18">
        <v>5199</v>
      </c>
      <c r="B16" s="18" t="s">
        <v>69</v>
      </c>
      <c r="C16" s="440">
        <f>C12+C15</f>
        <v>20413917.726191595</v>
      </c>
      <c r="D16" s="28">
        <f>C16/C12</f>
        <v>1</v>
      </c>
      <c r="E16" s="440">
        <f>E12+E15</f>
        <v>15882057.4868942</v>
      </c>
      <c r="F16" s="28">
        <f>E16/E12</f>
        <v>1</v>
      </c>
      <c r="G16" s="440">
        <f>G12+G15</f>
        <v>26344808.13302435</v>
      </c>
      <c r="H16" s="28">
        <f>G16/G12</f>
        <v>1</v>
      </c>
      <c r="I16" s="440">
        <f>I12+I15</f>
        <v>23262314.575404335</v>
      </c>
      <c r="J16" s="28">
        <f>I16/I12</f>
        <v>1.0000000008597596</v>
      </c>
      <c r="K16" s="440">
        <f>K12+K15</f>
        <v>21275756.258860204</v>
      </c>
      <c r="L16" s="28">
        <f>K16/K12</f>
        <v>1</v>
      </c>
      <c r="M16" s="440">
        <f>M12+M15</f>
        <v>30168728.064661283</v>
      </c>
      <c r="N16" s="28">
        <f>M16/M12</f>
        <v>0.99999999966853093</v>
      </c>
      <c r="O16" s="440">
        <f>O12+O15</f>
        <v>19100139.517841745</v>
      </c>
      <c r="P16" s="28">
        <f>O16/O12</f>
        <v>1</v>
      </c>
      <c r="Q16" s="440">
        <f>Q12+Q15</f>
        <v>23717388.451173637</v>
      </c>
      <c r="R16" s="28">
        <f>Q16/Q12</f>
        <v>1</v>
      </c>
      <c r="S16" s="440">
        <f>S12+S15</f>
        <v>23892405.945022613</v>
      </c>
      <c r="T16" s="28">
        <f>S16/S12</f>
        <v>1</v>
      </c>
      <c r="U16" s="440">
        <f>U12+U15</f>
        <v>18951612.255200028</v>
      </c>
      <c r="V16" s="28">
        <f>U16/U12</f>
        <v>1</v>
      </c>
      <c r="W16" s="440">
        <f>W12+W15</f>
        <v>19282157.356008988</v>
      </c>
      <c r="X16" s="28">
        <f>W16/W12</f>
        <v>1</v>
      </c>
      <c r="Y16" s="440">
        <f>Y12+Y15</f>
        <v>29128850.976746082</v>
      </c>
      <c r="Z16" s="28">
        <f>Y16/Y12</f>
        <v>1</v>
      </c>
      <c r="AA16" s="440">
        <f t="shared" si="16"/>
        <v>271420136.74702907</v>
      </c>
      <c r="AB16" s="28">
        <f>AA16/AA$12</f>
        <v>1.0000000000368432</v>
      </c>
      <c r="AC16" s="21">
        <f t="shared" si="18"/>
        <v>22618344.728919089</v>
      </c>
      <c r="AD16" s="28">
        <f>AC16/AC$12</f>
        <v>1.0000000000368432</v>
      </c>
      <c r="AF16" s="24">
        <f t="shared" si="2"/>
        <v>271420136.74702907</v>
      </c>
      <c r="AG16" s="24">
        <f t="shared" si="3"/>
        <v>0</v>
      </c>
      <c r="AH16" s="483">
        <v>294055899.03743201</v>
      </c>
      <c r="AI16" s="484">
        <f>[7]CONSOLIDATED!AA16</f>
        <v>251659200.22196999</v>
      </c>
    </row>
    <row r="17" spans="1:35" customFormat="1" ht="15.75" thickTop="1">
      <c r="A17" s="9">
        <v>5502</v>
      </c>
      <c r="B17" s="4" t="s">
        <v>48</v>
      </c>
      <c r="C17" s="437">
        <f>[1]Consolidated!C17+[2]Consoli!C17*5.09+[3]Consoli!C17*0.985+[4]Consolidated!C17*9.38+[5]Consolidated!C17*9.61+[6]Consolidated!C17*0.967</f>
        <v>10599551.807956716</v>
      </c>
      <c r="D17" s="22">
        <f>C17/C$12</f>
        <v>0.51923163158227148</v>
      </c>
      <c r="E17" s="437">
        <f>[1]Consolidated!E17+[2]Consoli!E17*5.09+[3]Consoli!E17*0.985+[4]Consolidated!E17*9.38+[5]Consolidated!E17*9.61+[6]Consolidated!E17*0.967</f>
        <v>7347817.3330202159</v>
      </c>
      <c r="F17" s="22">
        <f>E17/E$12</f>
        <v>0.46264895710669734</v>
      </c>
      <c r="G17" s="437">
        <f>[1]Consolidated!G17+[2]Consoli!G17*5.09+[3]Consoli!G17*0.985+[4]Consolidated!G17*9.38+[5]Consolidated!G17*9.61+[6]Consolidated!G17*0.967</f>
        <v>13577500.054909049</v>
      </c>
      <c r="H17" s="22">
        <f>G17/G$12</f>
        <v>0.51537669154208299</v>
      </c>
      <c r="I17" s="437">
        <f>[1]Consolidated!I17+[2]Consoli!I17*5.09+[3]Consoli!I17*0.985+[4]Consolidated!I17*9.38+[5]Consolidated!I17*9.61+[6]Consolidated!I17*0.967</f>
        <v>11042339.303357212</v>
      </c>
      <c r="J17" s="22">
        <f>I17/I$12</f>
        <v>0.47468790248955856</v>
      </c>
      <c r="K17" s="437">
        <f>[1]Consolidated!K17+[2]Consoli!K17*5.09+[3]Consoli!K17*0.985+[4]Consolidated!K17*9.38+[5]Consolidated!K17*9.61+[6]Consolidated!K17*0.967</f>
        <v>9226029.2330194544</v>
      </c>
      <c r="L17" s="22">
        <f>K17/K$12</f>
        <v>0.43364048359866464</v>
      </c>
      <c r="M17" s="437">
        <f>[1]Consolidated!M17+[2]Consoli!M17*5.09+[3]Consoli!M17*0.985+[4]Consolidated!M17*9.38+[5]Consolidated!M17*9.61+[6]Consolidated!M17*0.967</f>
        <v>16155286.980967388</v>
      </c>
      <c r="N17" s="22">
        <f>M17/M$12</f>
        <v>0.53549778237207868</v>
      </c>
      <c r="O17" s="437">
        <f>[1]Consolidated!O17+[2]Consoli!O17*5.09+[3]Consoli!O17*0.985+[4]Consolidated!O17*9.38+[5]Consolidated!O17*9.61+[6]Consolidated!O17*0.967</f>
        <v>9183579.1480752844</v>
      </c>
      <c r="P17" s="22">
        <f>O17/O$12</f>
        <v>0.48081215006292266</v>
      </c>
      <c r="Q17" s="437">
        <f>[1]Consolidated!Q17+[2]Consoli!Q17*5.09+[3]Consoli!Q17*0.985+[4]Consolidated!Q17*9.38+[5]Consolidated!Q17*9.61+[6]Consolidated!Q17*0.967</f>
        <v>11262269.428840863</v>
      </c>
      <c r="R17" s="22">
        <f>Q17/Q$12</f>
        <v>0.47485284697453939</v>
      </c>
      <c r="S17" s="437">
        <f>[1]Consolidated!S17+[2]Consoli!S17*5.09+[3]Consoli!S17*0.985+[4]Consolidated!S17*9.38+[5]Consolidated!S17*9.61+[6]Consolidated!S17*0.967</f>
        <v>11862124.629329894</v>
      </c>
      <c r="T17" s="22">
        <f>S17/S$12</f>
        <v>0.49648095954108262</v>
      </c>
      <c r="U17" s="437">
        <f>[1]Consolidated!U17+[2]Consoli!U17*5.09+[3]Consoli!U17*0.985+[4]Consolidated!U17*9.38+[5]Consolidated!U17*9.61+[6]Consolidated!U17*0.967</f>
        <v>8889861.1427394319</v>
      </c>
      <c r="V17" s="22">
        <f>U17/U$12</f>
        <v>0.46908205080547655</v>
      </c>
      <c r="W17" s="437">
        <f>[1]Consolidated!W17+[2]Consoli!W17*5.09+[3]Consoli!W17*0.985+[4]Consolidated!W17*9.38+[5]Consolidated!W17*9.61+[6]Consolidated!W17*0.967</f>
        <v>8649651.8045065645</v>
      </c>
      <c r="X17" s="22">
        <f>W17/W$12</f>
        <v>0.44858319765817251</v>
      </c>
      <c r="Y17" s="437">
        <f>[1]Consolidated!Y17+[2]Consoli!Y17*5.09+[3]Consoli!Y17*0.985+[4]Consolidated!Y17*9.38+[5]Consolidated!Y17*9.61+[6]Consolidated!Y17*0.967</f>
        <v>14973365.280107019</v>
      </c>
      <c r="Z17" s="22">
        <f>Y17/Y$12</f>
        <v>0.51403899494904348</v>
      </c>
      <c r="AA17" s="43">
        <f t="shared" si="16"/>
        <v>132769376.1468291</v>
      </c>
      <c r="AB17" s="407">
        <f>AA17/AA$12</f>
        <v>0.48916553407923968</v>
      </c>
      <c r="AC17" s="37">
        <f t="shared" si="18"/>
        <v>11064114.678902425</v>
      </c>
      <c r="AD17" s="38">
        <f>AC17/AC$12</f>
        <v>0.48916553407923968</v>
      </c>
      <c r="AF17" s="24">
        <f t="shared" si="2"/>
        <v>132769376.1468291</v>
      </c>
      <c r="AG17" s="24">
        <f t="shared" si="3"/>
        <v>0</v>
      </c>
      <c r="AH17" s="477">
        <v>153570704.60532618</v>
      </c>
      <c r="AI17" s="478">
        <f>[7]CONSOLIDATED!AA17</f>
        <v>115628141.52381</v>
      </c>
    </row>
    <row r="18" spans="1:35" customFormat="1">
      <c r="A18" s="3">
        <v>5503</v>
      </c>
      <c r="B18" s="3" t="s">
        <v>49</v>
      </c>
      <c r="C18" s="437">
        <f>[1]Consolidated!C18+[2]Consoli!C18*5.09+[3]Consoli!C18*0.985+[4]Consolidated!C18*9.38+[5]Consolidated!C18*9.61+[6]Consolidated!C18*0.967</f>
        <v>0</v>
      </c>
      <c r="D18" s="22">
        <f t="shared" ref="D18:D20" si="20">C18/C$12</f>
        <v>0</v>
      </c>
      <c r="E18" s="437">
        <f>[1]Consolidated!E18+[2]Consoli!E18*5.09+[3]Consoli!E18*0.985+[4]Consolidated!E18*9.38+[5]Consolidated!E18*9.61+[6]Consolidated!E18*0.967</f>
        <v>0</v>
      </c>
      <c r="F18" s="22">
        <f t="shared" ref="F18:F20" si="21">E18/E$12</f>
        <v>0</v>
      </c>
      <c r="G18" s="437">
        <f>[1]Consolidated!G18+[2]Consoli!G18*5.09+[3]Consoli!G18*0.985+[4]Consolidated!G18*9.38+[5]Consolidated!G18*9.61+[6]Consolidated!G18*0.967</f>
        <v>0</v>
      </c>
      <c r="H18" s="22">
        <f t="shared" ref="H18:H20" si="22">G18/G$12</f>
        <v>0</v>
      </c>
      <c r="I18" s="437">
        <f>[1]Consolidated!I18+[2]Consoli!I18*5.09+[3]Consoli!I18*0.985+[4]Consolidated!I18*9.38+[5]Consolidated!I18*9.61+[6]Consolidated!I18*0.967</f>
        <v>0</v>
      </c>
      <c r="J18" s="22">
        <f t="shared" ref="J18:J20" si="23">I18/I$12</f>
        <v>0</v>
      </c>
      <c r="K18" s="437">
        <f>[1]Consolidated!K18+[2]Consoli!K18*5.09+[3]Consoli!K18*0.985+[4]Consolidated!K18*9.38+[5]Consolidated!K18*9.61+[6]Consolidated!K18*0.967</f>
        <v>0</v>
      </c>
      <c r="L18" s="22">
        <f t="shared" ref="L18:L20" si="24">K18/K$12</f>
        <v>0</v>
      </c>
      <c r="M18" s="437">
        <f>[1]Consolidated!M18+[2]Consoli!M18*5.09+[3]Consoli!M18*0.985+[4]Consolidated!M18*9.38+[5]Consolidated!M18*9.61+[6]Consolidated!M18*0.967</f>
        <v>0</v>
      </c>
      <c r="N18" s="22">
        <f t="shared" ref="N18:N20" si="25">M18/M$12</f>
        <v>0</v>
      </c>
      <c r="O18" s="437">
        <f>[1]Consolidated!O18+[2]Consoli!O18*5.09+[3]Consoli!O18*0.985+[4]Consolidated!O18*9.38+[5]Consolidated!O18*9.61+[6]Consolidated!O18*0.967</f>
        <v>0</v>
      </c>
      <c r="P18" s="22">
        <f t="shared" ref="P18:P20" si="26">O18/O$12</f>
        <v>0</v>
      </c>
      <c r="Q18" s="437">
        <f>[1]Consolidated!Q18+[2]Consoli!Q18*5.09+[3]Consoli!Q18*0.985+[4]Consolidated!Q18*9.38+[5]Consolidated!Q18*9.61+[6]Consolidated!Q18*0.967</f>
        <v>0</v>
      </c>
      <c r="R18" s="22">
        <f t="shared" ref="R18:R20" si="27">Q18/Q$12</f>
        <v>0</v>
      </c>
      <c r="S18" s="437">
        <f>[1]Consolidated!S18+[2]Consoli!S18*5.09+[3]Consoli!S18*0.985+[4]Consolidated!S18*9.38+[5]Consolidated!S18*9.61+[6]Consolidated!S18*0.967</f>
        <v>0</v>
      </c>
      <c r="T18" s="22">
        <f t="shared" ref="T18:T20" si="28">S18/S$12</f>
        <v>0</v>
      </c>
      <c r="U18" s="437">
        <f>[1]Consolidated!U18+[2]Consoli!U18*5.09+[3]Consoli!U18*0.985+[4]Consolidated!U18*9.38+[5]Consolidated!U18*9.61+[6]Consolidated!U18*0.967</f>
        <v>0</v>
      </c>
      <c r="V18" s="22">
        <f t="shared" ref="V18:V20" si="29">U18/U$12</f>
        <v>0</v>
      </c>
      <c r="W18" s="437">
        <f>[1]Consolidated!W18+[2]Consoli!W18*5.09+[3]Consoli!W18*0.985+[4]Consolidated!W18*9.38+[5]Consolidated!W18*9.61+[6]Consolidated!W18*0.967</f>
        <v>0</v>
      </c>
      <c r="X18" s="22">
        <f t="shared" ref="X18:X20" si="30">W18/W$12</f>
        <v>0</v>
      </c>
      <c r="Y18" s="437">
        <f>[1]Consolidated!Y18+[2]Consoli!Y18*5.09+[3]Consoli!Y18*0.985+[4]Consolidated!Y18*9.38+[5]Consolidated!Y18*9.61+[6]Consolidated!Y18*0.967</f>
        <v>0</v>
      </c>
      <c r="Z18" s="22">
        <f t="shared" ref="Z18:Z20" si="31">Y18/Y$12</f>
        <v>0</v>
      </c>
      <c r="AA18" s="43">
        <f t="shared" ref="AA18:AA20" si="32">C18+E18+G18+I18+K18+M18+O18+Q18+S18+U18+W18+Y18</f>
        <v>0</v>
      </c>
      <c r="AB18" s="407">
        <f t="shared" ref="AB18:AB20" si="33">AA18/AA$12</f>
        <v>0</v>
      </c>
      <c r="AC18" s="37">
        <f t="shared" ref="AC18:AC20" si="34">AA18/12</f>
        <v>0</v>
      </c>
      <c r="AD18" s="38">
        <f t="shared" ref="AD18:AD20" si="35">AC18/AC$12</f>
        <v>0</v>
      </c>
      <c r="AF18" s="24">
        <f t="shared" si="2"/>
        <v>0</v>
      </c>
      <c r="AG18" s="24">
        <f t="shared" si="3"/>
        <v>0</v>
      </c>
      <c r="AH18" s="477">
        <v>0</v>
      </c>
      <c r="AI18" s="478">
        <f>[7]CONSOLIDATED!AA18</f>
        <v>0</v>
      </c>
    </row>
    <row r="19" spans="1:35" customFormat="1">
      <c r="A19" s="3">
        <v>5504</v>
      </c>
      <c r="B19" s="3" t="s">
        <v>50</v>
      </c>
      <c r="C19" s="437">
        <f>[1]Consolidated!C19+[2]Consoli!C19*5.09+[3]Consoli!C19*0.985+[4]Consolidated!C19*9.38+[5]Consolidated!C19*9.61+[6]Consolidated!C19*0.967</f>
        <v>-0.22512000000000001</v>
      </c>
      <c r="D19" s="22">
        <f t="shared" si="20"/>
        <v>-1.1027770515169909E-8</v>
      </c>
      <c r="E19" s="437">
        <f>[1]Consolidated!E19+[2]Consoli!E19*5.09+[3]Consoli!E19*0.985+[4]Consolidated!E19*9.38+[5]Consolidated!E19*9.61+[6]Consolidated!E19*0.967</f>
        <v>-0.16883999999999999</v>
      </c>
      <c r="F19" s="22">
        <f t="shared" si="21"/>
        <v>-1.0630864429204213E-8</v>
      </c>
      <c r="G19" s="437">
        <f>[1]Consolidated!G19+[2]Consoli!G19*5.09+[3]Consoli!G19*0.985+[4]Consolidated!G19*9.38+[5]Consolidated!G19*9.61+[6]Consolidated!G19*0.967</f>
        <v>0.88172000000000006</v>
      </c>
      <c r="H19" s="22">
        <f t="shared" si="22"/>
        <v>3.346845403268381E-8</v>
      </c>
      <c r="I19" s="437">
        <f>[1]Consolidated!I19+[2]Consoli!I19*5.09+[3]Consoli!I19*0.985+[4]Consolidated!I19*9.38+[5]Consolidated!I19*9.61+[6]Consolidated!I19*0.967</f>
        <v>0.89110000000000011</v>
      </c>
      <c r="J19" s="22">
        <f t="shared" si="23"/>
        <v>3.8306592315981666E-8</v>
      </c>
      <c r="K19" s="437">
        <f>[1]Consolidated!K19+[2]Consoli!K19*5.09+[3]Consoli!K19*0.985+[4]Consolidated!K19*9.38+[5]Consolidated!K19*9.61+[6]Consolidated!K19*0.967</f>
        <v>0.97552000000000005</v>
      </c>
      <c r="L19" s="22">
        <f t="shared" si="24"/>
        <v>4.5851249099253456E-8</v>
      </c>
      <c r="M19" s="437">
        <f>[1]Consolidated!M19+[2]Consoli!M19*5.09+[3]Consoli!M19*0.985+[4]Consolidated!M19*9.38+[5]Consolidated!M19*9.61+[6]Consolidated!M19*0.967</f>
        <v>-0.47838000000000003</v>
      </c>
      <c r="N19" s="22">
        <f t="shared" si="25"/>
        <v>-1.585681699328224E-8</v>
      </c>
      <c r="O19" s="437">
        <f>[1]Consolidated!O19+[2]Consoli!O19*5.09+[3]Consoli!O19*0.985+[4]Consolidated!O19*9.38+[5]Consolidated!O19*9.61+[6]Consolidated!O19*0.967</f>
        <v>1.70716</v>
      </c>
      <c r="P19" s="22">
        <f t="shared" si="26"/>
        <v>8.9379451830983464E-8</v>
      </c>
      <c r="Q19" s="437">
        <f>[1]Consolidated!Q19+[2]Consoli!Q19*5.09+[3]Consoli!Q19*0.985+[4]Consolidated!Q19*9.38+[5]Consolidated!Q19*9.61+[6]Consolidated!Q19*0.967</f>
        <v>1.2006400000000002</v>
      </c>
      <c r="R19" s="22">
        <f t="shared" si="27"/>
        <v>5.0622774192518125E-8</v>
      </c>
      <c r="S19" s="437">
        <f>[1]Consolidated!S19+[2]Consoli!S19*5.09+[3]Consoli!S19*0.985+[4]Consolidated!S19*9.38+[5]Consolidated!S19*9.61+[6]Consolidated!S19*0.967</f>
        <v>0.13132000000000002</v>
      </c>
      <c r="T19" s="22">
        <f t="shared" si="28"/>
        <v>5.4963070819310794E-9</v>
      </c>
      <c r="U19" s="437">
        <f>[1]Consolidated!U19+[2]Consoli!U19*5.09+[3]Consoli!U19*0.985+[4]Consolidated!U19*9.38+[5]Consolidated!U19*9.61+[6]Consolidated!U19*0.967</f>
        <v>0</v>
      </c>
      <c r="V19" s="22">
        <f t="shared" si="29"/>
        <v>0</v>
      </c>
      <c r="W19" s="437">
        <f>[1]Consolidated!W19+[2]Consoli!W19*5.09+[3]Consoli!W19*0.985+[4]Consolidated!W19*9.38+[5]Consolidated!W19*9.61+[6]Consolidated!W19*0.967</f>
        <v>0</v>
      </c>
      <c r="X19" s="22">
        <f t="shared" si="30"/>
        <v>0</v>
      </c>
      <c r="Y19" s="437">
        <f>[1]Consolidated!Y19+[2]Consoli!Y19*5.09+[3]Consoli!Y19*0.985+[4]Consolidated!Y19*9.38+[5]Consolidated!Y19*9.61+[6]Consolidated!Y19*0.967</f>
        <v>0</v>
      </c>
      <c r="Z19" s="22">
        <f t="shared" si="31"/>
        <v>0</v>
      </c>
      <c r="AA19" s="43">
        <f t="shared" si="32"/>
        <v>4.9151199999999999</v>
      </c>
      <c r="AB19" s="407">
        <f t="shared" si="33"/>
        <v>1.8108899579407823E-8</v>
      </c>
      <c r="AC19" s="37">
        <f t="shared" si="34"/>
        <v>0.40959333333333331</v>
      </c>
      <c r="AD19" s="38">
        <f t="shared" si="35"/>
        <v>1.8108899579407823E-8</v>
      </c>
      <c r="AF19" s="24">
        <f t="shared" si="2"/>
        <v>4.9151199999999999</v>
      </c>
      <c r="AG19" s="24">
        <f t="shared" si="3"/>
        <v>0</v>
      </c>
      <c r="AH19" s="477">
        <v>0</v>
      </c>
      <c r="AI19" s="478">
        <f>[7]CONSOLIDATED!AA19</f>
        <v>5068.7071999999989</v>
      </c>
    </row>
    <row r="20" spans="1:35" customFormat="1">
      <c r="A20" s="3">
        <v>5505</v>
      </c>
      <c r="B20" s="3" t="s">
        <v>51</v>
      </c>
      <c r="C20" s="437">
        <f>[1]Consolidated!C20+[2]Consoli!C20*5.09+[3]Consoli!C20*0.985+[4]Consolidated!C20*9.38+[5]Consolidated!C20*9.61+[6]Consolidated!C20*0.967</f>
        <v>0</v>
      </c>
      <c r="D20" s="22">
        <f t="shared" si="20"/>
        <v>0</v>
      </c>
      <c r="E20" s="437">
        <f>[1]Consolidated!E20+[2]Consoli!E20*5.09+[3]Consoli!E20*0.985+[4]Consolidated!E20*9.38+[5]Consolidated!E20*9.61+[6]Consolidated!E20*0.967</f>
        <v>0</v>
      </c>
      <c r="F20" s="22">
        <f t="shared" si="21"/>
        <v>0</v>
      </c>
      <c r="G20" s="437">
        <f>[1]Consolidated!G20+[2]Consoli!G20*5.09+[3]Consoli!G20*0.985+[4]Consolidated!G20*9.38+[5]Consolidated!G20*9.61+[6]Consolidated!G20*0.967</f>
        <v>0</v>
      </c>
      <c r="H20" s="22">
        <f t="shared" si="22"/>
        <v>0</v>
      </c>
      <c r="I20" s="437">
        <f>[1]Consolidated!I20+[2]Consoli!I20*5.09+[3]Consoli!I20*0.985+[4]Consolidated!I20*9.38+[5]Consolidated!I20*9.61+[6]Consolidated!I20*0.967</f>
        <v>0</v>
      </c>
      <c r="J20" s="22">
        <f t="shared" si="23"/>
        <v>0</v>
      </c>
      <c r="K20" s="437">
        <f>[1]Consolidated!K20+[2]Consoli!K20*5.09+[3]Consoli!K20*0.985+[4]Consolidated!K20*9.38+[5]Consolidated!K20*9.61+[6]Consolidated!K20*0.967</f>
        <v>0</v>
      </c>
      <c r="L20" s="22">
        <f t="shared" si="24"/>
        <v>0</v>
      </c>
      <c r="M20" s="437">
        <f>[1]Consolidated!M20+[2]Consoli!M20*5.09+[3]Consoli!M20*0.985+[4]Consolidated!M20*9.38+[5]Consolidated!M20*9.61+[6]Consolidated!M20*0.967</f>
        <v>0</v>
      </c>
      <c r="N20" s="22">
        <f t="shared" si="25"/>
        <v>0</v>
      </c>
      <c r="O20" s="437">
        <f>[1]Consolidated!O20+[2]Consoli!O20*5.09+[3]Consoli!O20*0.985+[4]Consolidated!O20*9.38+[5]Consolidated!O20*9.61+[6]Consolidated!O20*0.967</f>
        <v>0</v>
      </c>
      <c r="P20" s="22">
        <f t="shared" si="26"/>
        <v>0</v>
      </c>
      <c r="Q20" s="437">
        <f>[1]Consolidated!Q20+[2]Consoli!Q20*5.09+[3]Consoli!Q20*0.985+[4]Consolidated!Q20*9.38+[5]Consolidated!Q20*9.61+[6]Consolidated!Q20*0.967</f>
        <v>0</v>
      </c>
      <c r="R20" s="22">
        <f t="shared" si="27"/>
        <v>0</v>
      </c>
      <c r="S20" s="437">
        <f>[1]Consolidated!S20+[2]Consoli!S20*5.09+[3]Consoli!S20*0.985+[4]Consolidated!S20*9.38+[5]Consolidated!S20*9.61+[6]Consolidated!S20*0.967</f>
        <v>0</v>
      </c>
      <c r="T20" s="22">
        <f t="shared" si="28"/>
        <v>0</v>
      </c>
      <c r="U20" s="437">
        <f>[1]Consolidated!U20+[2]Consoli!U20*5.09+[3]Consoli!U20*0.985+[4]Consolidated!U20*9.38+[5]Consolidated!U20*9.61+[6]Consolidated!U20*0.967</f>
        <v>0</v>
      </c>
      <c r="V20" s="22">
        <f t="shared" si="29"/>
        <v>0</v>
      </c>
      <c r="W20" s="437">
        <f>[1]Consolidated!W20+[2]Consoli!W20*5.09+[3]Consoli!W20*0.985+[4]Consolidated!W20*9.38+[5]Consolidated!W20*9.61+[6]Consolidated!W20*0.967</f>
        <v>0</v>
      </c>
      <c r="X20" s="22">
        <f t="shared" si="30"/>
        <v>0</v>
      </c>
      <c r="Y20" s="437">
        <f>[1]Consolidated!Y20+[2]Consoli!Y20*5.09+[3]Consoli!Y20*0.985+[4]Consolidated!Y20*9.38+[5]Consolidated!Y20*9.61+[6]Consolidated!Y20*0.967</f>
        <v>0</v>
      </c>
      <c r="Z20" s="22">
        <f t="shared" si="31"/>
        <v>0</v>
      </c>
      <c r="AA20" s="43">
        <f t="shared" si="32"/>
        <v>0</v>
      </c>
      <c r="AB20" s="407">
        <f t="shared" si="33"/>
        <v>0</v>
      </c>
      <c r="AC20" s="37">
        <f t="shared" si="34"/>
        <v>0</v>
      </c>
      <c r="AD20" s="38">
        <f t="shared" si="35"/>
        <v>0</v>
      </c>
      <c r="AF20" s="24">
        <f t="shared" si="2"/>
        <v>0</v>
      </c>
      <c r="AG20" s="24">
        <f t="shared" si="3"/>
        <v>0</v>
      </c>
      <c r="AH20" s="477">
        <v>0</v>
      </c>
      <c r="AI20" s="478">
        <f>[7]CONSOLIDATED!AA20</f>
        <v>2466.9915999999998</v>
      </c>
    </row>
    <row r="21" spans="1:35" customFormat="1" ht="15.75" thickBot="1">
      <c r="A21" s="109">
        <v>5599</v>
      </c>
      <c r="B21" s="109" t="s">
        <v>94</v>
      </c>
      <c r="C21" s="438">
        <f>SUM(C17:C20)</f>
        <v>10599551.582836716</v>
      </c>
      <c r="D21" s="102">
        <f t="shared" ref="D21:F21" si="36">C21/C$12</f>
        <v>0.51923162055450101</v>
      </c>
      <c r="E21" s="438">
        <f>SUM(E17:E20)</f>
        <v>7347817.1641802154</v>
      </c>
      <c r="F21" s="102">
        <f t="shared" si="36"/>
        <v>0.46264894647583288</v>
      </c>
      <c r="G21" s="438">
        <f>SUM(G17:G20)</f>
        <v>13577500.936629049</v>
      </c>
      <c r="H21" s="102">
        <f t="shared" ref="H21" si="37">G21/G$12</f>
        <v>0.515376725010537</v>
      </c>
      <c r="I21" s="438">
        <f>SUM(I17:I20)</f>
        <v>11042340.194457212</v>
      </c>
      <c r="J21" s="102">
        <f t="shared" ref="J21" si="38">I21/I$12</f>
        <v>0.4746879407961509</v>
      </c>
      <c r="K21" s="438">
        <f>SUM(K17:K20)</f>
        <v>9226030.2085394543</v>
      </c>
      <c r="L21" s="102">
        <f t="shared" ref="L21" si="39">K21/K$12</f>
        <v>0.43364052944991371</v>
      </c>
      <c r="M21" s="438">
        <f>SUM(M17:M20)</f>
        <v>16155286.502587387</v>
      </c>
      <c r="N21" s="102">
        <f t="shared" ref="N21" si="40">M21/M$12</f>
        <v>0.5354977665152616</v>
      </c>
      <c r="O21" s="438">
        <f>SUM(O17:O20)</f>
        <v>9183580.8552352842</v>
      </c>
      <c r="P21" s="102">
        <f t="shared" ref="P21" si="41">O21/O$12</f>
        <v>0.4808122394423745</v>
      </c>
      <c r="Q21" s="438">
        <f>SUM(Q17:Q20)</f>
        <v>11262270.629480863</v>
      </c>
      <c r="R21" s="102">
        <f t="shared" ref="R21" si="42">Q21/Q$12</f>
        <v>0.47485289759731358</v>
      </c>
      <c r="S21" s="438">
        <f>SUM(S17:S20)</f>
        <v>11862124.760649893</v>
      </c>
      <c r="T21" s="102">
        <f t="shared" ref="T21" si="43">S21/S$12</f>
        <v>0.4964809650373897</v>
      </c>
      <c r="U21" s="438">
        <f>SUM(U17:U20)</f>
        <v>8889861.1427394319</v>
      </c>
      <c r="V21" s="102">
        <f t="shared" ref="V21" si="44">U21/U$12</f>
        <v>0.46908205080547655</v>
      </c>
      <c r="W21" s="438">
        <f>SUM(W17:W20)</f>
        <v>8649651.8045065645</v>
      </c>
      <c r="X21" s="102">
        <f t="shared" ref="X21" si="45">W21/W$12</f>
        <v>0.44858319765817251</v>
      </c>
      <c r="Y21" s="438">
        <f>SUM(Y17:Y20)</f>
        <v>14973365.280107019</v>
      </c>
      <c r="Z21" s="102">
        <f t="shared" ref="Z21" si="46">Y21/Y$12</f>
        <v>0.51403899494904348</v>
      </c>
      <c r="AA21" s="103">
        <f t="shared" si="16"/>
        <v>132769381.06194909</v>
      </c>
      <c r="AB21" s="102">
        <f>AA21/AA$12</f>
        <v>0.48916555218813923</v>
      </c>
      <c r="AC21" s="103">
        <f t="shared" si="18"/>
        <v>11064115.088495757</v>
      </c>
      <c r="AD21" s="102">
        <f>AC21/AC$12</f>
        <v>0.48916555218813923</v>
      </c>
      <c r="AF21" s="24">
        <f t="shared" si="2"/>
        <v>132769381.06194909</v>
      </c>
      <c r="AG21" s="24">
        <f t="shared" si="3"/>
        <v>0</v>
      </c>
      <c r="AH21" s="479">
        <v>153570704.60532618</v>
      </c>
      <c r="AI21" s="480">
        <f>[7]CONSOLIDATED!AA21</f>
        <v>115635677.22261</v>
      </c>
    </row>
    <row r="22" spans="1:35" customFormat="1" ht="15.75" thickTop="1">
      <c r="A22" s="3">
        <v>5601</v>
      </c>
      <c r="B22" s="3" t="s">
        <v>52</v>
      </c>
      <c r="C22" s="437">
        <f>[1]Consolidated!C22+[2]Consoli!C22*5.09+[3]Consoli!C22*0.985+[4]Consolidated!C22*9.38+[5]Consolidated!C22*9.61+[6]Consolidated!C22*0.967</f>
        <v>0</v>
      </c>
      <c r="D22" s="22">
        <f>C22/C$12</f>
        <v>0</v>
      </c>
      <c r="E22" s="437">
        <f>[1]Consolidated!E22+[2]Consoli!E22*5.09+[3]Consoli!E22*0.985+[4]Consolidated!E22*9.38+[5]Consolidated!E22*9.61+[6]Consolidated!E22*0.967</f>
        <v>0</v>
      </c>
      <c r="F22" s="22">
        <f>E22/E$12</f>
        <v>0</v>
      </c>
      <c r="G22" s="437">
        <f>[1]Consolidated!G22+[2]Consoli!G22*5.09+[3]Consoli!G22*0.985+[4]Consolidated!G22*9.38+[5]Consolidated!G22*9.61+[6]Consolidated!G22*0.967</f>
        <v>0</v>
      </c>
      <c r="H22" s="22">
        <f>G22/G$12</f>
        <v>0</v>
      </c>
      <c r="I22" s="437">
        <f>[1]Consolidated!I22+[2]Consoli!I22*5.09+[3]Consoli!I22*0.985+[4]Consolidated!I22*9.38+[5]Consolidated!I22*9.61+[6]Consolidated!I22*0.967</f>
        <v>0</v>
      </c>
      <c r="J22" s="22">
        <f>I22/I$12</f>
        <v>0</v>
      </c>
      <c r="K22" s="437">
        <f>[1]Consolidated!K22+[2]Consoli!K22*5.09+[3]Consoli!K22*0.985+[4]Consolidated!K22*9.38+[5]Consolidated!K22*9.61+[6]Consolidated!K22*0.967</f>
        <v>0</v>
      </c>
      <c r="L22" s="22">
        <f>K22/K$12</f>
        <v>0</v>
      </c>
      <c r="M22" s="437">
        <f>[1]Consolidated!M22+[2]Consoli!M22*5.09+[3]Consoli!M22*0.985+[4]Consolidated!M22*9.38+[5]Consolidated!M22*9.61+[6]Consolidated!M22*0.967</f>
        <v>0</v>
      </c>
      <c r="N22" s="22">
        <f>M22/M$12</f>
        <v>0</v>
      </c>
      <c r="O22" s="437">
        <f>[1]Consolidated!O22+[2]Consoli!O22*5.09+[3]Consoli!O22*0.985+[4]Consolidated!O22*9.38+[5]Consolidated!O22*9.61+[6]Consolidated!O22*0.967</f>
        <v>0</v>
      </c>
      <c r="P22" s="22">
        <f>O22/O$12</f>
        <v>0</v>
      </c>
      <c r="Q22" s="437">
        <f>[1]Consolidated!Q22+[2]Consoli!Q22*5.09+[3]Consoli!Q22*0.985+[4]Consolidated!Q22*9.38+[5]Consolidated!Q22*9.61+[6]Consolidated!Q22*0.967</f>
        <v>0</v>
      </c>
      <c r="R22" s="22">
        <f>Q22/Q$12</f>
        <v>0</v>
      </c>
      <c r="S22" s="437">
        <f>[1]Consolidated!S22+[2]Consoli!S22*5.09+[3]Consoli!S22*0.985+[4]Consolidated!S22*9.38+[5]Consolidated!S22*9.61+[6]Consolidated!S22*0.967</f>
        <v>0</v>
      </c>
      <c r="T22" s="22">
        <f>S22/S$12</f>
        <v>0</v>
      </c>
      <c r="U22" s="437">
        <f>[1]Consolidated!U22+[2]Consoli!U22*5.09+[3]Consoli!U22*0.985+[4]Consolidated!U22*9.38+[5]Consolidated!U22*9.61+[6]Consolidated!U22*0.967</f>
        <v>0</v>
      </c>
      <c r="V22" s="22">
        <f>U22/U$12</f>
        <v>0</v>
      </c>
      <c r="W22" s="437">
        <f>[1]Consolidated!W22+[2]Consoli!W22*5.09+[3]Consoli!W22*0.985+[4]Consolidated!W22*9.38+[5]Consolidated!W22*9.61+[6]Consolidated!W22*0.967</f>
        <v>0</v>
      </c>
      <c r="X22" s="22">
        <f>W22/W$12</f>
        <v>0</v>
      </c>
      <c r="Y22" s="437">
        <f>[1]Consolidated!Y22+[2]Consoli!Y22*5.09+[3]Consoli!Y22*0.985+[4]Consolidated!Y22*9.38+[5]Consolidated!Y22*9.61+[6]Consolidated!Y22*0.967</f>
        <v>0</v>
      </c>
      <c r="Z22" s="22">
        <f>Y22/Y$12</f>
        <v>0</v>
      </c>
      <c r="AA22" s="43">
        <f t="shared" si="16"/>
        <v>0</v>
      </c>
      <c r="AB22" s="22">
        <f>AA22/AA$12</f>
        <v>0</v>
      </c>
      <c r="AC22" s="37">
        <f t="shared" si="18"/>
        <v>0</v>
      </c>
      <c r="AD22" s="22">
        <f>AC22/AC$12</f>
        <v>0</v>
      </c>
      <c r="AF22" s="24">
        <f t="shared" si="2"/>
        <v>0</v>
      </c>
      <c r="AG22" s="24">
        <f t="shared" si="3"/>
        <v>0</v>
      </c>
      <c r="AH22" s="477">
        <v>0</v>
      </c>
      <c r="AI22" s="478">
        <f>[7]CONSOLIDATED!AA22</f>
        <v>0</v>
      </c>
    </row>
    <row r="23" spans="1:35" customFormat="1">
      <c r="A23" s="3">
        <v>5602</v>
      </c>
      <c r="B23" s="3" t="s">
        <v>53</v>
      </c>
      <c r="C23" s="437">
        <f>[1]Consolidated!C23+[2]Consoli!C23*5.09+[3]Consoli!C23*0.985+[4]Consolidated!C23*9.38+[5]Consolidated!C23*9.61+[6]Consolidated!C23*0.967</f>
        <v>0</v>
      </c>
      <c r="D23" s="22">
        <f t="shared" ref="D23:F76" si="47">C23/C$12</f>
        <v>0</v>
      </c>
      <c r="E23" s="437">
        <f>[1]Consolidated!E23+[2]Consoli!E23*5.09+[3]Consoli!E23*0.985+[4]Consolidated!E23*9.38+[5]Consolidated!E23*9.61+[6]Consolidated!E23*0.967</f>
        <v>0</v>
      </c>
      <c r="F23" s="22">
        <f t="shared" si="47"/>
        <v>0</v>
      </c>
      <c r="G23" s="437">
        <f>[1]Consolidated!G23+[2]Consoli!G23*5.09+[3]Consoli!G23*0.985+[4]Consolidated!G23*9.38+[5]Consolidated!G23*9.61+[6]Consolidated!G23*0.967</f>
        <v>0</v>
      </c>
      <c r="H23" s="22">
        <f t="shared" ref="H23" si="48">G23/G$12</f>
        <v>0</v>
      </c>
      <c r="I23" s="437">
        <f>[1]Consolidated!I23+[2]Consoli!I23*5.09+[3]Consoli!I23*0.985+[4]Consolidated!I23*9.38+[5]Consolidated!I23*9.61+[6]Consolidated!I23*0.967</f>
        <v>0</v>
      </c>
      <c r="J23" s="22">
        <f t="shared" ref="J23" si="49">I23/I$12</f>
        <v>0</v>
      </c>
      <c r="K23" s="437">
        <f>[1]Consolidated!K23+[2]Consoli!K23*5.09+[3]Consoli!K23*0.985+[4]Consolidated!K23*9.38+[5]Consolidated!K23*9.61+[6]Consolidated!K23*0.967</f>
        <v>0</v>
      </c>
      <c r="L23" s="22">
        <f t="shared" ref="L23" si="50">K23/K$12</f>
        <v>0</v>
      </c>
      <c r="M23" s="437">
        <f>[1]Consolidated!M23+[2]Consoli!M23*5.09+[3]Consoli!M23*0.985+[4]Consolidated!M23*9.38+[5]Consolidated!M23*9.61+[6]Consolidated!M23*0.967</f>
        <v>0</v>
      </c>
      <c r="N23" s="22">
        <f t="shared" ref="N23" si="51">M23/M$12</f>
        <v>0</v>
      </c>
      <c r="O23" s="437">
        <f>[1]Consolidated!O23+[2]Consoli!O23*5.09+[3]Consoli!O23*0.985+[4]Consolidated!O23*9.38+[5]Consolidated!O23*9.61+[6]Consolidated!O23*0.967</f>
        <v>0</v>
      </c>
      <c r="P23" s="22">
        <f t="shared" ref="P23" si="52">O23/O$12</f>
        <v>0</v>
      </c>
      <c r="Q23" s="437">
        <f>[1]Consolidated!Q23+[2]Consoli!Q23*5.09+[3]Consoli!Q23*0.985+[4]Consolidated!Q23*9.38+[5]Consolidated!Q23*9.61+[6]Consolidated!Q23*0.967</f>
        <v>0</v>
      </c>
      <c r="R23" s="22">
        <f t="shared" ref="R23" si="53">Q23/Q$12</f>
        <v>0</v>
      </c>
      <c r="S23" s="437">
        <f>[1]Consolidated!S23+[2]Consoli!S23*5.09+[3]Consoli!S23*0.985+[4]Consolidated!S23*9.38+[5]Consolidated!S23*9.61+[6]Consolidated!S23*0.967</f>
        <v>0</v>
      </c>
      <c r="T23" s="22">
        <f t="shared" ref="T23" si="54">S23/S$12</f>
        <v>0</v>
      </c>
      <c r="U23" s="437">
        <f>[1]Consolidated!U23+[2]Consoli!U23*5.09+[3]Consoli!U23*0.985+[4]Consolidated!U23*9.38+[5]Consolidated!U23*9.61+[6]Consolidated!U23*0.967</f>
        <v>0</v>
      </c>
      <c r="V23" s="22">
        <f t="shared" ref="V23" si="55">U23/U$12</f>
        <v>0</v>
      </c>
      <c r="W23" s="437">
        <f>[1]Consolidated!W23+[2]Consoli!W23*5.09+[3]Consoli!W23*0.985+[4]Consolidated!W23*9.38+[5]Consolidated!W23*9.61+[6]Consolidated!W23*0.967</f>
        <v>0</v>
      </c>
      <c r="X23" s="22">
        <f t="shared" ref="X23" si="56">W23/W$12</f>
        <v>0</v>
      </c>
      <c r="Y23" s="437">
        <f>[1]Consolidated!Y23+[2]Consoli!Y23*5.09+[3]Consoli!Y23*0.985+[4]Consolidated!Y23*9.38+[5]Consolidated!Y23*9.61+[6]Consolidated!Y23*0.967</f>
        <v>0</v>
      </c>
      <c r="Z23" s="22">
        <f t="shared" ref="Z23" si="57">Y23/Y$12</f>
        <v>0</v>
      </c>
      <c r="AA23" s="43">
        <f t="shared" si="16"/>
        <v>0</v>
      </c>
      <c r="AB23" s="22">
        <f t="shared" ref="AB23" si="58">AA23/AA$12</f>
        <v>0</v>
      </c>
      <c r="AC23" s="37">
        <f t="shared" si="18"/>
        <v>0</v>
      </c>
      <c r="AD23" s="38">
        <f t="shared" ref="AD23" si="59">AC23/AC$12</f>
        <v>0</v>
      </c>
      <c r="AF23" s="24">
        <f t="shared" si="2"/>
        <v>0</v>
      </c>
      <c r="AG23" s="24">
        <f t="shared" si="3"/>
        <v>0</v>
      </c>
      <c r="AH23" s="477">
        <v>0</v>
      </c>
      <c r="AI23" s="478">
        <f>[7]CONSOLIDATED!AA23</f>
        <v>0</v>
      </c>
    </row>
    <row r="24" spans="1:35" customFormat="1">
      <c r="A24" s="3">
        <v>5603</v>
      </c>
      <c r="B24" s="3" t="s">
        <v>54</v>
      </c>
      <c r="C24" s="437">
        <f>[1]Consolidated!C24+[2]Consoli!C24*5.09+[3]Consoli!C24*0.985+[4]Consolidated!C24*9.38+[5]Consolidated!C24*9.61+[6]Consolidated!C24*0.967</f>
        <v>0</v>
      </c>
      <c r="D24" s="22">
        <f t="shared" si="47"/>
        <v>0</v>
      </c>
      <c r="E24" s="437">
        <f>[1]Consolidated!E24+[2]Consoli!E24*5.09+[3]Consoli!E24*0.985+[4]Consolidated!E24*9.38+[5]Consolidated!E24*9.61+[6]Consolidated!E24*0.967</f>
        <v>0</v>
      </c>
      <c r="F24" s="22">
        <f t="shared" si="47"/>
        <v>0</v>
      </c>
      <c r="G24" s="437">
        <f>[1]Consolidated!G24+[2]Consoli!G24*5.09+[3]Consoli!G24*0.985+[4]Consolidated!G24*9.38+[5]Consolidated!G24*9.61+[6]Consolidated!G24*0.967</f>
        <v>0</v>
      </c>
      <c r="H24" s="22">
        <f t="shared" ref="H24" si="60">G24/G$12</f>
        <v>0</v>
      </c>
      <c r="I24" s="437">
        <f>[1]Consolidated!I24+[2]Consoli!I24*5.09+[3]Consoli!I24*0.985+[4]Consolidated!I24*9.38+[5]Consolidated!I24*9.61+[6]Consolidated!I24*0.967</f>
        <v>0</v>
      </c>
      <c r="J24" s="22">
        <f t="shared" ref="J24" si="61">I24/I$12</f>
        <v>0</v>
      </c>
      <c r="K24" s="437">
        <f>[1]Consolidated!K24+[2]Consoli!K24*5.09+[3]Consoli!K24*0.985+[4]Consolidated!K24*9.38+[5]Consolidated!K24*9.61+[6]Consolidated!K24*0.967</f>
        <v>0</v>
      </c>
      <c r="L24" s="22">
        <f t="shared" ref="L24" si="62">K24/K$12</f>
        <v>0</v>
      </c>
      <c r="M24" s="437">
        <f>[1]Consolidated!M24+[2]Consoli!M24*5.09+[3]Consoli!M24*0.985+[4]Consolidated!M24*9.38+[5]Consolidated!M24*9.61+[6]Consolidated!M24*0.967</f>
        <v>0</v>
      </c>
      <c r="N24" s="22">
        <f t="shared" ref="N24" si="63">M24/M$12</f>
        <v>0</v>
      </c>
      <c r="O24" s="437">
        <f>[1]Consolidated!O24+[2]Consoli!O24*5.09+[3]Consoli!O24*0.985+[4]Consolidated!O24*9.38+[5]Consolidated!O24*9.61+[6]Consolidated!O24*0.967</f>
        <v>0</v>
      </c>
      <c r="P24" s="22">
        <f t="shared" ref="P24" si="64">O24/O$12</f>
        <v>0</v>
      </c>
      <c r="Q24" s="437">
        <f>[1]Consolidated!Q24+[2]Consoli!Q24*5.09+[3]Consoli!Q24*0.985+[4]Consolidated!Q24*9.38+[5]Consolidated!Q24*9.61+[6]Consolidated!Q24*0.967</f>
        <v>0</v>
      </c>
      <c r="R24" s="22">
        <f t="shared" ref="R24" si="65">Q24/Q$12</f>
        <v>0</v>
      </c>
      <c r="S24" s="437">
        <f>[1]Consolidated!S24+[2]Consoli!S24*5.09+[3]Consoli!S24*0.985+[4]Consolidated!S24*9.38+[5]Consolidated!S24*9.61+[6]Consolidated!S24*0.967</f>
        <v>0</v>
      </c>
      <c r="T24" s="22">
        <f t="shared" ref="T24" si="66">S24/S$12</f>
        <v>0</v>
      </c>
      <c r="U24" s="437">
        <f>[1]Consolidated!U24+[2]Consoli!U24*5.09+[3]Consoli!U24*0.985+[4]Consolidated!U24*9.38+[5]Consolidated!U24*9.61+[6]Consolidated!U24*0.967</f>
        <v>0</v>
      </c>
      <c r="V24" s="22">
        <f t="shared" ref="V24" si="67">U24/U$12</f>
        <v>0</v>
      </c>
      <c r="W24" s="437">
        <f>[1]Consolidated!W24+[2]Consoli!W24*5.09+[3]Consoli!W24*0.985+[4]Consolidated!W24*9.38+[5]Consolidated!W24*9.61+[6]Consolidated!W24*0.967</f>
        <v>0</v>
      </c>
      <c r="X24" s="22">
        <f t="shared" ref="X24" si="68">W24/W$12</f>
        <v>0</v>
      </c>
      <c r="Y24" s="437">
        <f>[1]Consolidated!Y24+[2]Consoli!Y24*5.09+[3]Consoli!Y24*0.985+[4]Consolidated!Y24*9.38+[5]Consolidated!Y24*9.61+[6]Consolidated!Y24*0.967</f>
        <v>0</v>
      </c>
      <c r="Z24" s="22">
        <f t="shared" ref="Z24" si="69">Y24/Y$12</f>
        <v>0</v>
      </c>
      <c r="AA24" s="43">
        <f t="shared" si="16"/>
        <v>0</v>
      </c>
      <c r="AB24" s="22">
        <f t="shared" ref="AB24" si="70">AA24/AA$12</f>
        <v>0</v>
      </c>
      <c r="AC24" s="37">
        <f t="shared" si="18"/>
        <v>0</v>
      </c>
      <c r="AD24" s="38">
        <f t="shared" ref="AD24" si="71">AC24/AC$12</f>
        <v>0</v>
      </c>
      <c r="AF24" s="24">
        <f t="shared" si="2"/>
        <v>0</v>
      </c>
      <c r="AG24" s="24">
        <f t="shared" si="3"/>
        <v>0</v>
      </c>
      <c r="AH24" s="477">
        <v>0</v>
      </c>
      <c r="AI24" s="478">
        <f>[7]CONSOLIDATED!AA24</f>
        <v>0</v>
      </c>
    </row>
    <row r="25" spans="1:35" customFormat="1">
      <c r="A25" s="3">
        <v>5604</v>
      </c>
      <c r="B25" s="3" t="s">
        <v>55</v>
      </c>
      <c r="C25" s="437">
        <f>[1]Consolidated!C25+[2]Consoli!C25*5.09+[3]Consoli!C25*0.985+[4]Consolidated!C25*9.38+[5]Consolidated!C25*9.61+[6]Consolidated!C25*0.967</f>
        <v>8788.1999999999989</v>
      </c>
      <c r="D25" s="22">
        <f t="shared" si="47"/>
        <v>4.3050041240856509E-4</v>
      </c>
      <c r="E25" s="437">
        <f>[1]Consolidated!E25+[2]Consoli!E25*5.09+[3]Consoli!E25*0.985+[4]Consolidated!E25*9.38+[5]Consolidated!E25*9.61+[6]Consolidated!E25*0.967</f>
        <v>8788.1999999999989</v>
      </c>
      <c r="F25" s="22">
        <f t="shared" si="47"/>
        <v>5.5334140474255181E-4</v>
      </c>
      <c r="G25" s="437">
        <f>[1]Consolidated!G25+[2]Consoli!G25*5.09+[3]Consoli!G25*0.985+[4]Consolidated!G25*9.38+[5]Consolidated!G25*9.61+[6]Consolidated!G25*0.967</f>
        <v>8788.1999999999989</v>
      </c>
      <c r="H25" s="22">
        <f t="shared" ref="H25" si="72">G25/G$12</f>
        <v>3.3358375417369667E-4</v>
      </c>
      <c r="I25" s="437">
        <f>[1]Consolidated!I25+[2]Consoli!I25*5.09+[3]Consoli!I25*0.985+[4]Consolidated!I25*9.38+[5]Consolidated!I25*9.61+[6]Consolidated!I25*0.967</f>
        <v>8788.1999999999989</v>
      </c>
      <c r="J25" s="22">
        <f t="shared" ref="J25" si="73">I25/I$12</f>
        <v>3.7778699875581863E-4</v>
      </c>
      <c r="K25" s="437">
        <f>[1]Consolidated!K25+[2]Consoli!K25*5.09+[3]Consoli!K25*0.985+[4]Consolidated!K25*9.38+[5]Consolidated!K25*9.61+[6]Consolidated!K25*0.967</f>
        <v>8788.1999999999989</v>
      </c>
      <c r="L25" s="22">
        <f t="shared" ref="L25" si="74">K25/K$12</f>
        <v>4.1306169769359847E-4</v>
      </c>
      <c r="M25" s="437">
        <f>[1]Consolidated!M25+[2]Consoli!M25*5.09+[3]Consoli!M25*0.985+[4]Consolidated!M25*9.38+[5]Consolidated!M25*9.61+[6]Consolidated!M25*0.967</f>
        <v>8788.1999999999989</v>
      </c>
      <c r="N25" s="22">
        <f t="shared" ref="N25" si="75">M25/M$12</f>
        <v>2.9130164116468698E-4</v>
      </c>
      <c r="O25" s="437">
        <f>[1]Consolidated!O25+[2]Consoli!O25*5.09+[3]Consoli!O25*0.985+[4]Consolidated!O25*9.38+[5]Consolidated!O25*9.61+[6]Consolidated!O25*0.967</f>
        <v>8788.1999999999989</v>
      </c>
      <c r="P25" s="22">
        <f t="shared" ref="P25" si="76">O25/O$12</f>
        <v>4.6011182231369573E-4</v>
      </c>
      <c r="Q25" s="437">
        <f>[1]Consolidated!Q25+[2]Consoli!Q25*5.09+[3]Consoli!Q25*0.985+[4]Consolidated!Q25*9.38+[5]Consolidated!Q25*9.61+[6]Consolidated!Q25*0.967</f>
        <v>8788.1999999999989</v>
      </c>
      <c r="R25" s="22">
        <f t="shared" ref="R25" si="77">Q25/Q$12</f>
        <v>3.7053826639016493E-4</v>
      </c>
      <c r="S25" s="437">
        <f>[1]Consolidated!S25+[2]Consoli!S25*5.09+[3]Consoli!S25*0.985+[4]Consolidated!S25*9.38+[5]Consolidated!S25*9.61+[6]Consolidated!S25*0.967</f>
        <v>8788.1999999999989</v>
      </c>
      <c r="T25" s="22">
        <f t="shared" ref="T25" si="78">S25/S$12</f>
        <v>3.6782398642572878E-4</v>
      </c>
      <c r="U25" s="437">
        <f>[1]Consolidated!U25+[2]Consoli!U25*5.09+[3]Consoli!U25*0.985+[4]Consolidated!U25*9.38+[5]Consolidated!U25*9.61+[6]Consolidated!U25*0.967</f>
        <v>8788.1999999999989</v>
      </c>
      <c r="V25" s="22">
        <f t="shared" ref="V25" si="79">U25/U$12</f>
        <v>4.6371780309027022E-4</v>
      </c>
      <c r="W25" s="437">
        <f>[1]Consolidated!W25+[2]Consoli!W25*5.09+[3]Consoli!W25*0.985+[4]Consolidated!W25*9.38+[5]Consolidated!W25*9.61+[6]Consolidated!W25*0.967</f>
        <v>8788.1999999999989</v>
      </c>
      <c r="X25" s="22">
        <f t="shared" ref="X25" si="80">W25/W$12</f>
        <v>4.5576850337554638E-4</v>
      </c>
      <c r="Y25" s="437">
        <f>[1]Consolidated!Y25+[2]Consoli!Y25*5.09+[3]Consoli!Y25*0.985+[4]Consolidated!Y25*9.38+[5]Consolidated!Y25*9.61+[6]Consolidated!Y25*0.967</f>
        <v>8788.1999999999989</v>
      </c>
      <c r="Z25" s="22">
        <f t="shared" ref="Z25" si="81">Y25/Y$12</f>
        <v>3.0170088092440467E-4</v>
      </c>
      <c r="AA25" s="43">
        <f t="shared" si="16"/>
        <v>105458.39999999998</v>
      </c>
      <c r="AB25" s="22">
        <f t="shared" ref="AB25" si="82">AA25/AA$12</f>
        <v>3.8854302141250299E-4</v>
      </c>
      <c r="AC25" s="37">
        <f t="shared" si="18"/>
        <v>8788.1999999999989</v>
      </c>
      <c r="AD25" s="38">
        <f t="shared" ref="AD25" si="83">AC25/AC$12</f>
        <v>3.8854302141250305E-4</v>
      </c>
      <c r="AF25" s="24">
        <f t="shared" si="2"/>
        <v>105458.39999999998</v>
      </c>
      <c r="AG25" s="24">
        <f t="shared" si="3"/>
        <v>0</v>
      </c>
      <c r="AH25" s="477">
        <v>93459</v>
      </c>
      <c r="AI25" s="478">
        <f>[7]CONSOLIDATED!AA25</f>
        <v>48775.235529999991</v>
      </c>
    </row>
    <row r="26" spans="1:35" customFormat="1">
      <c r="A26" s="3">
        <v>5605</v>
      </c>
      <c r="B26" s="3" t="s">
        <v>14</v>
      </c>
      <c r="C26" s="437">
        <f>[1]Consolidated!C26+[2]Consoli!C26*5.09+[3]Consoli!C26*0.985+[4]Consolidated!C26*9.38+[5]Consolidated!C26*9.61+[6]Consolidated!C26*0.967</f>
        <v>0</v>
      </c>
      <c r="D26" s="22">
        <f t="shared" si="47"/>
        <v>0</v>
      </c>
      <c r="E26" s="437">
        <f>[1]Consolidated!E26+[2]Consoli!E26*5.09+[3]Consoli!E26*0.985+[4]Consolidated!E26*9.38+[5]Consolidated!E26*9.61+[6]Consolidated!E26*0.967</f>
        <v>0</v>
      </c>
      <c r="F26" s="22">
        <f t="shared" si="47"/>
        <v>0</v>
      </c>
      <c r="G26" s="437">
        <f>[1]Consolidated!G26+[2]Consoli!G26*5.09+[3]Consoli!G26*0.985+[4]Consolidated!G26*9.38+[5]Consolidated!G26*9.61+[6]Consolidated!G26*0.967</f>
        <v>0</v>
      </c>
      <c r="H26" s="22">
        <f t="shared" ref="H26" si="84">G26/G$12</f>
        <v>0</v>
      </c>
      <c r="I26" s="437">
        <f>[1]Consolidated!I26+[2]Consoli!I26*5.09+[3]Consoli!I26*0.985+[4]Consolidated!I26*9.38+[5]Consolidated!I26*9.61+[6]Consolidated!I26*0.967</f>
        <v>0</v>
      </c>
      <c r="J26" s="22">
        <f t="shared" ref="J26" si="85">I26/I$12</f>
        <v>0</v>
      </c>
      <c r="K26" s="437">
        <f>[1]Consolidated!K26+[2]Consoli!K26*5.09+[3]Consoli!K26*0.985+[4]Consolidated!K26*9.38+[5]Consolidated!K26*9.61+[6]Consolidated!K26*0.967</f>
        <v>0</v>
      </c>
      <c r="L26" s="22">
        <f t="shared" ref="L26" si="86">K26/K$12</f>
        <v>0</v>
      </c>
      <c r="M26" s="437">
        <f>[1]Consolidated!M26+[2]Consoli!M26*5.09+[3]Consoli!M26*0.985+[4]Consolidated!M26*9.38+[5]Consolidated!M26*9.61+[6]Consolidated!M26*0.967</f>
        <v>0</v>
      </c>
      <c r="N26" s="22">
        <f t="shared" ref="N26" si="87">M26/M$12</f>
        <v>0</v>
      </c>
      <c r="O26" s="437">
        <f>[1]Consolidated!O26+[2]Consoli!O26*5.09+[3]Consoli!O26*0.985+[4]Consolidated!O26*9.38+[5]Consolidated!O26*9.61+[6]Consolidated!O26*0.967</f>
        <v>0</v>
      </c>
      <c r="P26" s="22">
        <f t="shared" ref="P26" si="88">O26/O$12</f>
        <v>0</v>
      </c>
      <c r="Q26" s="437">
        <f>[1]Consolidated!Q26+[2]Consoli!Q26*5.09+[3]Consoli!Q26*0.985+[4]Consolidated!Q26*9.38+[5]Consolidated!Q26*9.61+[6]Consolidated!Q26*0.967</f>
        <v>0</v>
      </c>
      <c r="R26" s="22">
        <f t="shared" ref="R26" si="89">Q26/Q$12</f>
        <v>0</v>
      </c>
      <c r="S26" s="437">
        <f>[1]Consolidated!S26+[2]Consoli!S26*5.09+[3]Consoli!S26*0.985+[4]Consolidated!S26*9.38+[5]Consolidated!S26*9.61+[6]Consolidated!S26*0.967</f>
        <v>0</v>
      </c>
      <c r="T26" s="22">
        <f t="shared" ref="T26" si="90">S26/S$12</f>
        <v>0</v>
      </c>
      <c r="U26" s="437">
        <f>[1]Consolidated!U26+[2]Consoli!U26*5.09+[3]Consoli!U26*0.985+[4]Consolidated!U26*9.38+[5]Consolidated!U26*9.61+[6]Consolidated!U26*0.967</f>
        <v>0</v>
      </c>
      <c r="V26" s="22">
        <f t="shared" ref="V26" si="91">U26/U$12</f>
        <v>0</v>
      </c>
      <c r="W26" s="437">
        <f>[1]Consolidated!W26+[2]Consoli!W26*5.09+[3]Consoli!W26*0.985+[4]Consolidated!W26*9.38+[5]Consolidated!W26*9.61+[6]Consolidated!W26*0.967</f>
        <v>0</v>
      </c>
      <c r="X26" s="22">
        <f t="shared" ref="X26" si="92">W26/W$12</f>
        <v>0</v>
      </c>
      <c r="Y26" s="437">
        <f>[1]Consolidated!Y26+[2]Consoli!Y26*5.09+[3]Consoli!Y26*0.985+[4]Consolidated!Y26*9.38+[5]Consolidated!Y26*9.61+[6]Consolidated!Y26*0.967</f>
        <v>0</v>
      </c>
      <c r="Z26" s="22">
        <f t="shared" ref="Z26" si="93">Y26/Y$12</f>
        <v>0</v>
      </c>
      <c r="AA26" s="43">
        <f t="shared" si="16"/>
        <v>0</v>
      </c>
      <c r="AB26" s="22">
        <f t="shared" ref="AB26" si="94">AA26/AA$12</f>
        <v>0</v>
      </c>
      <c r="AC26" s="37">
        <f t="shared" si="18"/>
        <v>0</v>
      </c>
      <c r="AD26" s="38">
        <f t="shared" ref="AD26" si="95">AC26/AC$12</f>
        <v>0</v>
      </c>
      <c r="AF26" s="24">
        <f t="shared" si="2"/>
        <v>0</v>
      </c>
      <c r="AG26" s="24">
        <f t="shared" si="3"/>
        <v>0</v>
      </c>
      <c r="AH26" s="477">
        <v>0</v>
      </c>
      <c r="AI26" s="478">
        <f>[7]CONSOLIDATED!AA26</f>
        <v>0</v>
      </c>
    </row>
    <row r="27" spans="1:35" customFormat="1">
      <c r="A27" s="3">
        <v>5606</v>
      </c>
      <c r="B27" s="3" t="s">
        <v>76</v>
      </c>
      <c r="C27" s="437">
        <f>[1]Consolidated!C27+[2]Consoli!C27*5.09+[3]Consoli!C27*0.985+[4]Consolidated!C27*9.38+[5]Consolidated!C27*9.61+[6]Consolidated!C27*0.967</f>
        <v>66143.698080506583</v>
      </c>
      <c r="D27" s="22">
        <f t="shared" si="47"/>
        <v>3.2401275917577775E-3</v>
      </c>
      <c r="E27" s="437">
        <f>[1]Consolidated!E27+[2]Consoli!E27*5.09+[3]Consoli!E27*0.985+[4]Consolidated!E27*9.38+[5]Consolidated!E27*9.61+[6]Consolidated!E27*0.967</f>
        <v>51660.994106943166</v>
      </c>
      <c r="F27" s="22">
        <f t="shared" si="47"/>
        <v>3.2527897691828392E-3</v>
      </c>
      <c r="G27" s="437">
        <f>[1]Consolidated!G27+[2]Consoli!G27*5.09+[3]Consoli!G27*0.985+[4]Consolidated!G27*9.38+[5]Consolidated!G27*9.61+[6]Consolidated!G27*0.967</f>
        <v>85103.506645167043</v>
      </c>
      <c r="H27" s="22">
        <f t="shared" ref="H27" si="96">G27/G$12</f>
        <v>3.2303710930612602E-3</v>
      </c>
      <c r="I27" s="437">
        <f>[1]Consolidated!I27+[2]Consoli!I27*5.09+[3]Consoli!I27*0.985+[4]Consolidated!I27*9.38+[5]Consolidated!I27*9.61+[6]Consolidated!I27*0.967</f>
        <v>75505.588483932457</v>
      </c>
      <c r="J27" s="22">
        <f t="shared" ref="J27" si="97">I27/I$12</f>
        <v>3.2458330104727642E-3</v>
      </c>
      <c r="K27" s="437">
        <f>[1]Consolidated!K27+[2]Consoli!K27*5.09+[3]Consoli!K27*0.985+[4]Consolidated!K27*9.38+[5]Consolidated!K27*9.61+[6]Consolidated!K27*0.967</f>
        <v>68976.94405217786</v>
      </c>
      <c r="L27" s="22">
        <f t="shared" ref="L27" si="98">K27/K$12</f>
        <v>3.2420442880122151E-3</v>
      </c>
      <c r="M27" s="437">
        <f>[1]Consolidated!M27+[2]Consoli!M27*5.09+[3]Consoli!M27*0.985+[4]Consolidated!M27*9.38+[5]Consolidated!M27*9.61+[6]Consolidated!M27*0.967</f>
        <v>97713.634757428386</v>
      </c>
      <c r="N27" s="22">
        <f t="shared" ref="N27" si="99">M27/M$12</f>
        <v>3.2389046868534729E-3</v>
      </c>
      <c r="O27" s="437">
        <f>[1]Consolidated!O27+[2]Consoli!O27*5.09+[3]Consoli!O27*0.985+[4]Consolidated!O27*9.38+[5]Consolidated!O27*9.61+[6]Consolidated!O27*0.967</f>
        <v>62341.109413505495</v>
      </c>
      <c r="P27" s="22">
        <f t="shared" ref="P27" si="100">O27/O$12</f>
        <v>3.2639085884829098E-3</v>
      </c>
      <c r="Q27" s="437">
        <f>[1]Consolidated!Q27+[2]Consoli!Q27*5.09+[3]Consoli!Q27*0.985+[4]Consolidated!Q27*9.38+[5]Consolidated!Q27*9.61+[6]Consolidated!Q27*0.967</f>
        <v>77055.227683520192</v>
      </c>
      <c r="R27" s="22">
        <f t="shared" ref="R27" si="101">Q27/Q$12</f>
        <v>3.2488917505463033E-3</v>
      </c>
      <c r="S27" s="437">
        <f>[1]Consolidated!S27+[2]Consoli!S27*5.09+[3]Consoli!S27*0.985+[4]Consolidated!S27*9.38+[5]Consolidated!S27*9.61+[6]Consolidated!S27*0.967</f>
        <v>77510.866619053602</v>
      </c>
      <c r="T27" s="22">
        <f t="shared" ref="T27" si="102">S27/S$12</f>
        <v>3.244163304332315E-3</v>
      </c>
      <c r="U27" s="437">
        <f>[1]Consolidated!U27+[2]Consoli!U27*5.09+[3]Consoli!U27*0.985+[4]Consolidated!U27*9.38+[5]Consolidated!U27*9.61+[6]Consolidated!U27*0.967</f>
        <v>61476.201335037345</v>
      </c>
      <c r="V27" s="22">
        <f t="shared" ref="V27" si="103">U27/U$12</f>
        <v>3.2438507345552742E-3</v>
      </c>
      <c r="W27" s="437">
        <f>[1]Consolidated!W27+[2]Consoli!W27*5.09+[3]Consoli!W27*0.985+[4]Consolidated!W27*9.38+[5]Consolidated!W27*9.61+[6]Consolidated!W27*0.967</f>
        <v>62509.933265158928</v>
      </c>
      <c r="X27" s="22">
        <f t="shared" ref="X27" si="104">W27/W$12</f>
        <v>3.2418537050097596E-3</v>
      </c>
      <c r="Y27" s="437">
        <f>[1]Consolidated!Y27+[2]Consoli!Y27*5.09+[3]Consoli!Y27*0.985+[4]Consolidated!Y27*9.38+[5]Consolidated!Y27*9.61+[6]Consolidated!Y27*0.967</f>
        <v>94089.560525776178</v>
      </c>
      <c r="Z27" s="22">
        <f t="shared" ref="Z27" si="105">Y27/Y$12</f>
        <v>3.2301157570852699E-3</v>
      </c>
      <c r="AA27" s="43">
        <f t="shared" si="16"/>
        <v>880087.26496820711</v>
      </c>
      <c r="AB27" s="22">
        <f t="shared" ref="AB27" si="106">AA27/AA$12</f>
        <v>3.2425275277968694E-3</v>
      </c>
      <c r="AC27" s="37">
        <f t="shared" si="18"/>
        <v>73340.605414017264</v>
      </c>
      <c r="AD27" s="38">
        <f t="shared" ref="AD27" si="107">AC27/AC$12</f>
        <v>3.2425275277968694E-3</v>
      </c>
      <c r="AF27" s="24">
        <f t="shared" si="2"/>
        <v>880087.26496820711</v>
      </c>
      <c r="AG27" s="24">
        <f t="shared" si="3"/>
        <v>0</v>
      </c>
      <c r="AH27" s="477">
        <v>1070618.7910617692</v>
      </c>
      <c r="AI27" s="478">
        <f>[7]CONSOLIDATED!AA27</f>
        <v>652441.22624000011</v>
      </c>
    </row>
    <row r="28" spans="1:35" customFormat="1">
      <c r="A28" s="3">
        <v>5607</v>
      </c>
      <c r="B28" s="3" t="s">
        <v>56</v>
      </c>
      <c r="C28" s="437">
        <f>[1]Consolidated!C28+[2]Consoli!C28*5.09+[3]Consoli!C28*0.985+[4]Consolidated!C28*9.38+[5]Consolidated!C28*9.61+[6]Consolidated!C28*0.967</f>
        <v>0</v>
      </c>
      <c r="D28" s="22">
        <f t="shared" si="47"/>
        <v>0</v>
      </c>
      <c r="E28" s="437">
        <f>[1]Consolidated!E28+[2]Consoli!E28*5.09+[3]Consoli!E28*0.985+[4]Consolidated!E28*9.38+[5]Consolidated!E28*9.61+[6]Consolidated!E28*0.967</f>
        <v>0</v>
      </c>
      <c r="F28" s="22">
        <f t="shared" si="47"/>
        <v>0</v>
      </c>
      <c r="G28" s="437">
        <f>[1]Consolidated!G28+[2]Consoli!G28*5.09+[3]Consoli!G28*0.985+[4]Consolidated!G28*9.38+[5]Consolidated!G28*9.61+[6]Consolidated!G28*0.967</f>
        <v>0</v>
      </c>
      <c r="H28" s="22">
        <f t="shared" ref="H28" si="108">G28/G$12</f>
        <v>0</v>
      </c>
      <c r="I28" s="437">
        <f>[1]Consolidated!I28+[2]Consoli!I28*5.09+[3]Consoli!I28*0.985+[4]Consolidated!I28*9.38+[5]Consolidated!I28*9.61+[6]Consolidated!I28*0.967</f>
        <v>0</v>
      </c>
      <c r="J28" s="22">
        <f t="shared" ref="J28" si="109">I28/I$12</f>
        <v>0</v>
      </c>
      <c r="K28" s="437">
        <f>[1]Consolidated!K28+[2]Consoli!K28*5.09+[3]Consoli!K28*0.985+[4]Consolidated!K28*9.38+[5]Consolidated!K28*9.61+[6]Consolidated!K28*0.967</f>
        <v>0</v>
      </c>
      <c r="L28" s="22">
        <f t="shared" ref="L28" si="110">K28/K$12</f>
        <v>0</v>
      </c>
      <c r="M28" s="437">
        <f>[1]Consolidated!M28+[2]Consoli!M28*5.09+[3]Consoli!M28*0.985+[4]Consolidated!M28*9.38+[5]Consolidated!M28*9.61+[6]Consolidated!M28*0.967</f>
        <v>0</v>
      </c>
      <c r="N28" s="22">
        <f t="shared" ref="N28" si="111">M28/M$12</f>
        <v>0</v>
      </c>
      <c r="O28" s="437">
        <f>[1]Consolidated!O28+[2]Consoli!O28*5.09+[3]Consoli!O28*0.985+[4]Consolidated!O28*9.38+[5]Consolidated!O28*9.61+[6]Consolidated!O28*0.967</f>
        <v>0</v>
      </c>
      <c r="P28" s="22">
        <f t="shared" ref="P28" si="112">O28/O$12</f>
        <v>0</v>
      </c>
      <c r="Q28" s="437">
        <f>[1]Consolidated!Q28+[2]Consoli!Q28*5.09+[3]Consoli!Q28*0.985+[4]Consolidated!Q28*9.38+[5]Consolidated!Q28*9.61+[6]Consolidated!Q28*0.967</f>
        <v>0</v>
      </c>
      <c r="R28" s="22">
        <f t="shared" ref="R28" si="113">Q28/Q$12</f>
        <v>0</v>
      </c>
      <c r="S28" s="437">
        <f>[1]Consolidated!S28+[2]Consoli!S28*5.09+[3]Consoli!S28*0.985+[4]Consolidated!S28*9.38+[5]Consolidated!S28*9.61+[6]Consolidated!S28*0.967</f>
        <v>0</v>
      </c>
      <c r="T28" s="22">
        <f t="shared" ref="T28" si="114">S28/S$12</f>
        <v>0</v>
      </c>
      <c r="U28" s="437">
        <f>[1]Consolidated!U28+[2]Consoli!U28*5.09+[3]Consoli!U28*0.985+[4]Consolidated!U28*9.38+[5]Consolidated!U28*9.61+[6]Consolidated!U28*0.967</f>
        <v>0</v>
      </c>
      <c r="V28" s="22">
        <f t="shared" ref="V28" si="115">U28/U$12</f>
        <v>0</v>
      </c>
      <c r="W28" s="437">
        <f>[1]Consolidated!W28+[2]Consoli!W28*5.09+[3]Consoli!W28*0.985+[4]Consolidated!W28*9.38+[5]Consolidated!W28*9.61+[6]Consolidated!W28*0.967</f>
        <v>0</v>
      </c>
      <c r="X28" s="22">
        <f t="shared" ref="X28" si="116">W28/W$12</f>
        <v>0</v>
      </c>
      <c r="Y28" s="437">
        <f>[1]Consolidated!Y28+[2]Consoli!Y28*5.09+[3]Consoli!Y28*0.985+[4]Consolidated!Y28*9.38+[5]Consolidated!Y28*9.61+[6]Consolidated!Y28*0.967</f>
        <v>0</v>
      </c>
      <c r="Z28" s="22">
        <f t="shared" ref="Z28" si="117">Y28/Y$12</f>
        <v>0</v>
      </c>
      <c r="AA28" s="43">
        <f t="shared" si="16"/>
        <v>0</v>
      </c>
      <c r="AB28" s="22">
        <f t="shared" ref="AB28" si="118">AA28/AA$12</f>
        <v>0</v>
      </c>
      <c r="AC28" s="37">
        <f t="shared" si="18"/>
        <v>0</v>
      </c>
      <c r="AD28" s="38">
        <f t="shared" ref="AD28" si="119">AC28/AC$12</f>
        <v>0</v>
      </c>
      <c r="AF28" s="24">
        <f t="shared" si="2"/>
        <v>0</v>
      </c>
      <c r="AG28" s="24">
        <f t="shared" si="3"/>
        <v>0</v>
      </c>
      <c r="AH28" s="477">
        <v>0</v>
      </c>
      <c r="AI28" s="478">
        <f>[7]CONSOLIDATED!AA28</f>
        <v>0</v>
      </c>
    </row>
    <row r="29" spans="1:35" customFormat="1">
      <c r="A29" s="3">
        <v>5608</v>
      </c>
      <c r="B29" s="3" t="s">
        <v>57</v>
      </c>
      <c r="C29" s="437">
        <f>[1]Consolidated!C29+[2]Consoli!C29*5.09+[3]Consoli!C29*0.985+[4]Consolidated!C29*9.38+[5]Consolidated!C29*9.61+[6]Consolidated!C29*0.967</f>
        <v>0</v>
      </c>
      <c r="D29" s="22">
        <f t="shared" si="47"/>
        <v>0</v>
      </c>
      <c r="E29" s="437">
        <f>[1]Consolidated!E29+[2]Consoli!E29*5.09+[3]Consoli!E29*0.985+[4]Consolidated!E29*9.38+[5]Consolidated!E29*9.61+[6]Consolidated!E29*0.967</f>
        <v>0</v>
      </c>
      <c r="F29" s="22">
        <f t="shared" si="47"/>
        <v>0</v>
      </c>
      <c r="G29" s="437">
        <f>[1]Consolidated!G29+[2]Consoli!G29*5.09+[3]Consoli!G29*0.985+[4]Consolidated!G29*9.38+[5]Consolidated!G29*9.61+[6]Consolidated!G29*0.967</f>
        <v>0</v>
      </c>
      <c r="H29" s="22">
        <f t="shared" ref="H29" si="120">G29/G$12</f>
        <v>0</v>
      </c>
      <c r="I29" s="437">
        <f>[1]Consolidated!I29+[2]Consoli!I29*5.09+[3]Consoli!I29*0.985+[4]Consolidated!I29*9.38+[5]Consolidated!I29*9.61+[6]Consolidated!I29*0.967</f>
        <v>0</v>
      </c>
      <c r="J29" s="22">
        <f t="shared" ref="J29" si="121">I29/I$12</f>
        <v>0</v>
      </c>
      <c r="K29" s="437">
        <f>[1]Consolidated!K29+[2]Consoli!K29*5.09+[3]Consoli!K29*0.985+[4]Consolidated!K29*9.38+[5]Consolidated!K29*9.61+[6]Consolidated!K29*0.967</f>
        <v>0</v>
      </c>
      <c r="L29" s="22">
        <f t="shared" ref="L29" si="122">K29/K$12</f>
        <v>0</v>
      </c>
      <c r="M29" s="437">
        <f>[1]Consolidated!M29+[2]Consoli!M29*5.09+[3]Consoli!M29*0.985+[4]Consolidated!M29*9.38+[5]Consolidated!M29*9.61+[6]Consolidated!M29*0.967</f>
        <v>0</v>
      </c>
      <c r="N29" s="22">
        <f t="shared" ref="N29" si="123">M29/M$12</f>
        <v>0</v>
      </c>
      <c r="O29" s="437">
        <f>[1]Consolidated!O29+[2]Consoli!O29*5.09+[3]Consoli!O29*0.985+[4]Consolidated!O29*9.38+[5]Consolidated!O29*9.61+[6]Consolidated!O29*0.967</f>
        <v>0</v>
      </c>
      <c r="P29" s="22">
        <f t="shared" ref="P29" si="124">O29/O$12</f>
        <v>0</v>
      </c>
      <c r="Q29" s="437">
        <f>[1]Consolidated!Q29+[2]Consoli!Q29*5.09+[3]Consoli!Q29*0.985+[4]Consolidated!Q29*9.38+[5]Consolidated!Q29*9.61+[6]Consolidated!Q29*0.967</f>
        <v>0</v>
      </c>
      <c r="R29" s="22">
        <f t="shared" ref="R29" si="125">Q29/Q$12</f>
        <v>0</v>
      </c>
      <c r="S29" s="437">
        <f>[1]Consolidated!S29+[2]Consoli!S29*5.09+[3]Consoli!S29*0.985+[4]Consolidated!S29*9.38+[5]Consolidated!S29*9.61+[6]Consolidated!S29*0.967</f>
        <v>0</v>
      </c>
      <c r="T29" s="22">
        <f t="shared" ref="T29" si="126">S29/S$12</f>
        <v>0</v>
      </c>
      <c r="U29" s="437">
        <f>[1]Consolidated!U29+[2]Consoli!U29*5.09+[3]Consoli!U29*0.985+[4]Consolidated!U29*9.38+[5]Consolidated!U29*9.61+[6]Consolidated!U29*0.967</f>
        <v>0</v>
      </c>
      <c r="V29" s="22">
        <f t="shared" ref="V29" si="127">U29/U$12</f>
        <v>0</v>
      </c>
      <c r="W29" s="437">
        <f>[1]Consolidated!W29+[2]Consoli!W29*5.09+[3]Consoli!W29*0.985+[4]Consolidated!W29*9.38+[5]Consolidated!W29*9.61+[6]Consolidated!W29*0.967</f>
        <v>0</v>
      </c>
      <c r="X29" s="22">
        <f t="shared" ref="X29" si="128">W29/W$12</f>
        <v>0</v>
      </c>
      <c r="Y29" s="437">
        <f>[1]Consolidated!Y29+[2]Consoli!Y29*5.09+[3]Consoli!Y29*0.985+[4]Consolidated!Y29*9.38+[5]Consolidated!Y29*9.61+[6]Consolidated!Y29*0.967</f>
        <v>0</v>
      </c>
      <c r="Z29" s="22">
        <f t="shared" ref="Z29" si="129">Y29/Y$12</f>
        <v>0</v>
      </c>
      <c r="AA29" s="43">
        <f t="shared" si="16"/>
        <v>0</v>
      </c>
      <c r="AB29" s="22">
        <f t="shared" ref="AB29" si="130">AA29/AA$12</f>
        <v>0</v>
      </c>
      <c r="AC29" s="37">
        <f t="shared" si="18"/>
        <v>0</v>
      </c>
      <c r="AD29" s="38">
        <f t="shared" ref="AD29" si="131">AC29/AC$12</f>
        <v>0</v>
      </c>
      <c r="AF29" s="24">
        <f t="shared" si="2"/>
        <v>0</v>
      </c>
      <c r="AG29" s="24">
        <f t="shared" si="3"/>
        <v>0</v>
      </c>
      <c r="AH29" s="477">
        <v>0</v>
      </c>
      <c r="AI29" s="478">
        <f>[7]CONSOLIDATED!AA29</f>
        <v>0</v>
      </c>
    </row>
    <row r="30" spans="1:35" customFormat="1">
      <c r="A30" s="3">
        <v>5609</v>
      </c>
      <c r="B30" s="3" t="s">
        <v>58</v>
      </c>
      <c r="C30" s="437">
        <f>[1]Consolidated!C30+[2]Consoli!C30*5.09+[3]Consoli!C30*0.985+[4]Consolidated!C30*9.38+[5]Consolidated!C30*9.61+[6]Consolidated!C30*0.967</f>
        <v>0</v>
      </c>
      <c r="D30" s="22">
        <f t="shared" si="47"/>
        <v>0</v>
      </c>
      <c r="E30" s="437">
        <f>[1]Consolidated!E30+[2]Consoli!E30*5.09+[3]Consoli!E30*0.985+[4]Consolidated!E30*9.38+[5]Consolidated!E30*9.61+[6]Consolidated!E30*0.967</f>
        <v>0</v>
      </c>
      <c r="F30" s="22">
        <f t="shared" si="47"/>
        <v>0</v>
      </c>
      <c r="G30" s="437">
        <f>[1]Consolidated!G30+[2]Consoli!G30*5.09+[3]Consoli!G30*0.985+[4]Consolidated!G30*9.38+[5]Consolidated!G30*9.61+[6]Consolidated!G30*0.967</f>
        <v>0</v>
      </c>
      <c r="H30" s="22">
        <f t="shared" ref="H30" si="132">G30/G$12</f>
        <v>0</v>
      </c>
      <c r="I30" s="437">
        <f>[1]Consolidated!I30+[2]Consoli!I30*5.09+[3]Consoli!I30*0.985+[4]Consolidated!I30*9.38+[5]Consolidated!I30*9.61+[6]Consolidated!I30*0.967</f>
        <v>0</v>
      </c>
      <c r="J30" s="22">
        <f t="shared" ref="J30" si="133">I30/I$12</f>
        <v>0</v>
      </c>
      <c r="K30" s="437">
        <f>[1]Consolidated!K30+[2]Consoli!K30*5.09+[3]Consoli!K30*0.985+[4]Consolidated!K30*9.38+[5]Consolidated!K30*9.61+[6]Consolidated!K30*0.967</f>
        <v>0</v>
      </c>
      <c r="L30" s="22">
        <f t="shared" ref="L30" si="134">K30/K$12</f>
        <v>0</v>
      </c>
      <c r="M30" s="437">
        <f>[1]Consolidated!M30+[2]Consoli!M30*5.09+[3]Consoli!M30*0.985+[4]Consolidated!M30*9.38+[5]Consolidated!M30*9.61+[6]Consolidated!M30*0.967</f>
        <v>0</v>
      </c>
      <c r="N30" s="22">
        <f t="shared" ref="N30" si="135">M30/M$12</f>
        <v>0</v>
      </c>
      <c r="O30" s="437">
        <f>[1]Consolidated!O30+[2]Consoli!O30*5.09+[3]Consoli!O30*0.985+[4]Consolidated!O30*9.38+[5]Consolidated!O30*9.61+[6]Consolidated!O30*0.967</f>
        <v>0</v>
      </c>
      <c r="P30" s="22">
        <f t="shared" ref="P30" si="136">O30/O$12</f>
        <v>0</v>
      </c>
      <c r="Q30" s="437">
        <f>[1]Consolidated!Q30+[2]Consoli!Q30*5.09+[3]Consoli!Q30*0.985+[4]Consolidated!Q30*9.38+[5]Consolidated!Q30*9.61+[6]Consolidated!Q30*0.967</f>
        <v>0</v>
      </c>
      <c r="R30" s="22">
        <f t="shared" ref="R30" si="137">Q30/Q$12</f>
        <v>0</v>
      </c>
      <c r="S30" s="437">
        <f>[1]Consolidated!S30+[2]Consoli!S30*5.09+[3]Consoli!S30*0.985+[4]Consolidated!S30*9.38+[5]Consolidated!S30*9.61+[6]Consolidated!S30*0.967</f>
        <v>0</v>
      </c>
      <c r="T30" s="22">
        <f t="shared" ref="T30" si="138">S30/S$12</f>
        <v>0</v>
      </c>
      <c r="U30" s="437">
        <f>[1]Consolidated!U30+[2]Consoli!U30*5.09+[3]Consoli!U30*0.985+[4]Consolidated!U30*9.38+[5]Consolidated!U30*9.61+[6]Consolidated!U30*0.967</f>
        <v>0</v>
      </c>
      <c r="V30" s="22">
        <f t="shared" ref="V30" si="139">U30/U$12</f>
        <v>0</v>
      </c>
      <c r="W30" s="437">
        <f>[1]Consolidated!W30+[2]Consoli!W30*5.09+[3]Consoli!W30*0.985+[4]Consolidated!W30*9.38+[5]Consolidated!W30*9.61+[6]Consolidated!W30*0.967</f>
        <v>0</v>
      </c>
      <c r="X30" s="22">
        <f t="shared" ref="X30" si="140">W30/W$12</f>
        <v>0</v>
      </c>
      <c r="Y30" s="437">
        <f>[1]Consolidated!Y30+[2]Consoli!Y30*5.09+[3]Consoli!Y30*0.985+[4]Consolidated!Y30*9.38+[5]Consolidated!Y30*9.61+[6]Consolidated!Y30*0.967</f>
        <v>0</v>
      </c>
      <c r="Z30" s="22">
        <f t="shared" ref="Z30" si="141">Y30/Y$12</f>
        <v>0</v>
      </c>
      <c r="AA30" s="43">
        <f t="shared" si="16"/>
        <v>0</v>
      </c>
      <c r="AB30" s="22">
        <f t="shared" ref="AB30" si="142">AA30/AA$12</f>
        <v>0</v>
      </c>
      <c r="AC30" s="37">
        <f t="shared" si="18"/>
        <v>0</v>
      </c>
      <c r="AD30" s="38">
        <f t="shared" ref="AD30" si="143">AC30/AC$12</f>
        <v>0</v>
      </c>
      <c r="AF30" s="24">
        <f t="shared" si="2"/>
        <v>0</v>
      </c>
      <c r="AG30" s="24">
        <f t="shared" si="3"/>
        <v>0</v>
      </c>
      <c r="AH30" s="477">
        <v>0</v>
      </c>
      <c r="AI30" s="478">
        <f>[7]CONSOLIDATED!AA30</f>
        <v>0</v>
      </c>
    </row>
    <row r="31" spans="1:35" customFormat="1">
      <c r="A31" s="3">
        <v>5610</v>
      </c>
      <c r="B31" s="3" t="s">
        <v>59</v>
      </c>
      <c r="C31" s="437">
        <f>[1]Consolidated!C31+[2]Consoli!C31*5.09+[3]Consoli!C31*0.985+[4]Consolidated!C31*9.38+[5]Consolidated!C31*9.61+[6]Consolidated!C31*0.967</f>
        <v>0</v>
      </c>
      <c r="D31" s="22">
        <f t="shared" si="47"/>
        <v>0</v>
      </c>
      <c r="E31" s="437">
        <f>[1]Consolidated!E31+[2]Consoli!E31*5.09+[3]Consoli!E31*0.985+[4]Consolidated!E31*9.38+[5]Consolidated!E31*9.61+[6]Consolidated!E31*0.967</f>
        <v>0</v>
      </c>
      <c r="F31" s="22">
        <f t="shared" si="47"/>
        <v>0</v>
      </c>
      <c r="G31" s="437">
        <f>[1]Consolidated!G31+[2]Consoli!G31*5.09+[3]Consoli!G31*0.985+[4]Consolidated!G31*9.38+[5]Consolidated!G31*9.61+[6]Consolidated!G31*0.967</f>
        <v>0</v>
      </c>
      <c r="H31" s="22">
        <f t="shared" ref="H31" si="144">G31/G$12</f>
        <v>0</v>
      </c>
      <c r="I31" s="437">
        <f>[1]Consolidated!I31+[2]Consoli!I31*5.09+[3]Consoli!I31*0.985+[4]Consolidated!I31*9.38+[5]Consolidated!I31*9.61+[6]Consolidated!I31*0.967</f>
        <v>0</v>
      </c>
      <c r="J31" s="22">
        <f t="shared" ref="J31" si="145">I31/I$12</f>
        <v>0</v>
      </c>
      <c r="K31" s="437">
        <f>[1]Consolidated!K31+[2]Consoli!K31*5.09+[3]Consoli!K31*0.985+[4]Consolidated!K31*9.38+[5]Consolidated!K31*9.61+[6]Consolidated!K31*0.967</f>
        <v>0</v>
      </c>
      <c r="L31" s="22">
        <f t="shared" ref="L31" si="146">K31/K$12</f>
        <v>0</v>
      </c>
      <c r="M31" s="437">
        <f>[1]Consolidated!M31+[2]Consoli!M31*5.09+[3]Consoli!M31*0.985+[4]Consolidated!M31*9.38+[5]Consolidated!M31*9.61+[6]Consolidated!M31*0.967</f>
        <v>0</v>
      </c>
      <c r="N31" s="22">
        <f t="shared" ref="N31" si="147">M31/M$12</f>
        <v>0</v>
      </c>
      <c r="O31" s="437">
        <f>[1]Consolidated!O31+[2]Consoli!O31*5.09+[3]Consoli!O31*0.985+[4]Consolidated!O31*9.38+[5]Consolidated!O31*9.61+[6]Consolidated!O31*0.967</f>
        <v>0</v>
      </c>
      <c r="P31" s="22">
        <f t="shared" ref="P31" si="148">O31/O$12</f>
        <v>0</v>
      </c>
      <c r="Q31" s="437">
        <f>[1]Consolidated!Q31+[2]Consoli!Q31*5.09+[3]Consoli!Q31*0.985+[4]Consolidated!Q31*9.38+[5]Consolidated!Q31*9.61+[6]Consolidated!Q31*0.967</f>
        <v>0</v>
      </c>
      <c r="R31" s="22">
        <f t="shared" ref="R31" si="149">Q31/Q$12</f>
        <v>0</v>
      </c>
      <c r="S31" s="437">
        <f>[1]Consolidated!S31+[2]Consoli!S31*5.09+[3]Consoli!S31*0.985+[4]Consolidated!S31*9.38+[5]Consolidated!S31*9.61+[6]Consolidated!S31*0.967</f>
        <v>0</v>
      </c>
      <c r="T31" s="22">
        <f t="shared" ref="T31" si="150">S31/S$12</f>
        <v>0</v>
      </c>
      <c r="U31" s="437">
        <f>[1]Consolidated!U31+[2]Consoli!U31*5.09+[3]Consoli!U31*0.985+[4]Consolidated!U31*9.38+[5]Consolidated!U31*9.61+[6]Consolidated!U31*0.967</f>
        <v>0</v>
      </c>
      <c r="V31" s="22">
        <f t="shared" ref="V31" si="151">U31/U$12</f>
        <v>0</v>
      </c>
      <c r="W31" s="437">
        <f>[1]Consolidated!W31+[2]Consoli!W31*5.09+[3]Consoli!W31*0.985+[4]Consolidated!W31*9.38+[5]Consolidated!W31*9.61+[6]Consolidated!W31*0.967</f>
        <v>0</v>
      </c>
      <c r="X31" s="22">
        <f t="shared" ref="X31" si="152">W31/W$12</f>
        <v>0</v>
      </c>
      <c r="Y31" s="437">
        <f>[1]Consolidated!Y31+[2]Consoli!Y31*5.09+[3]Consoli!Y31*0.985+[4]Consolidated!Y31*9.38+[5]Consolidated!Y31*9.61+[6]Consolidated!Y31*0.967</f>
        <v>0</v>
      </c>
      <c r="Z31" s="22">
        <f t="shared" ref="Z31" si="153">Y31/Y$12</f>
        <v>0</v>
      </c>
      <c r="AA31" s="43">
        <f t="shared" si="16"/>
        <v>0</v>
      </c>
      <c r="AB31" s="22">
        <f t="shared" ref="AB31" si="154">AA31/AA$12</f>
        <v>0</v>
      </c>
      <c r="AC31" s="37">
        <f t="shared" si="18"/>
        <v>0</v>
      </c>
      <c r="AD31" s="38">
        <f t="shared" ref="AD31" si="155">AC31/AC$12</f>
        <v>0</v>
      </c>
      <c r="AF31" s="24">
        <f t="shared" si="2"/>
        <v>0</v>
      </c>
      <c r="AG31" s="24">
        <f t="shared" si="3"/>
        <v>0</v>
      </c>
      <c r="AH31" s="477">
        <v>0</v>
      </c>
      <c r="AI31" s="478">
        <f>[7]CONSOLIDATED!AA31</f>
        <v>0</v>
      </c>
    </row>
    <row r="32" spans="1:35" customFormat="1">
      <c r="A32" s="3">
        <v>5611</v>
      </c>
      <c r="B32" s="3" t="s">
        <v>95</v>
      </c>
      <c r="C32" s="437">
        <f>[1]Consolidated!C32+[2]Consoli!C32*5.09+[3]Consoli!C32*0.985+[4]Consolidated!C32*9.38+[5]Consolidated!C32*9.61+[6]Consolidated!C32*0.967</f>
        <v>0</v>
      </c>
      <c r="D32" s="22">
        <f t="shared" si="47"/>
        <v>0</v>
      </c>
      <c r="E32" s="437">
        <f>[1]Consolidated!E32+[2]Consoli!E32*5.09+[3]Consoli!E32*0.985+[4]Consolidated!E32*9.38+[5]Consolidated!E32*9.61+[6]Consolidated!E32*0.967</f>
        <v>0</v>
      </c>
      <c r="F32" s="22">
        <f t="shared" si="47"/>
        <v>0</v>
      </c>
      <c r="G32" s="437">
        <f>[1]Consolidated!G32+[2]Consoli!G32*5.09+[3]Consoli!G32*0.985+[4]Consolidated!G32*9.38+[5]Consolidated!G32*9.61+[6]Consolidated!G32*0.967</f>
        <v>0</v>
      </c>
      <c r="H32" s="22">
        <f t="shared" ref="H32" si="156">G32/G$12</f>
        <v>0</v>
      </c>
      <c r="I32" s="437">
        <f>[1]Consolidated!I32+[2]Consoli!I32*5.09+[3]Consoli!I32*0.985+[4]Consolidated!I32*9.38+[5]Consolidated!I32*9.61+[6]Consolidated!I32*0.967</f>
        <v>0</v>
      </c>
      <c r="J32" s="22">
        <f t="shared" ref="J32" si="157">I32/I$12</f>
        <v>0</v>
      </c>
      <c r="K32" s="437">
        <f>[1]Consolidated!K32+[2]Consoli!K32*5.09+[3]Consoli!K32*0.985+[4]Consolidated!K32*9.38+[5]Consolidated!K32*9.61+[6]Consolidated!K32*0.967</f>
        <v>0</v>
      </c>
      <c r="L32" s="22">
        <f t="shared" ref="L32" si="158">K32/K$12</f>
        <v>0</v>
      </c>
      <c r="M32" s="437">
        <f>[1]Consolidated!M32+[2]Consoli!M32*5.09+[3]Consoli!M32*0.985+[4]Consolidated!M32*9.38+[5]Consolidated!M32*9.61+[6]Consolidated!M32*0.967</f>
        <v>0</v>
      </c>
      <c r="N32" s="22">
        <f t="shared" ref="N32" si="159">M32/M$12</f>
        <v>0</v>
      </c>
      <c r="O32" s="437">
        <f>[1]Consolidated!O32+[2]Consoli!O32*5.09+[3]Consoli!O32*0.985+[4]Consolidated!O32*9.38+[5]Consolidated!O32*9.61+[6]Consolidated!O32*0.967</f>
        <v>0</v>
      </c>
      <c r="P32" s="22">
        <f t="shared" ref="P32" si="160">O32/O$12</f>
        <v>0</v>
      </c>
      <c r="Q32" s="437">
        <f>[1]Consolidated!Q32+[2]Consoli!Q32*5.09+[3]Consoli!Q32*0.985+[4]Consolidated!Q32*9.38+[5]Consolidated!Q32*9.61+[6]Consolidated!Q32*0.967</f>
        <v>0</v>
      </c>
      <c r="R32" s="22">
        <f t="shared" ref="R32" si="161">Q32/Q$12</f>
        <v>0</v>
      </c>
      <c r="S32" s="437">
        <f>[1]Consolidated!S32+[2]Consoli!S32*5.09+[3]Consoli!S32*0.985+[4]Consolidated!S32*9.38+[5]Consolidated!S32*9.61+[6]Consolidated!S32*0.967</f>
        <v>0</v>
      </c>
      <c r="T32" s="22">
        <f t="shared" ref="T32" si="162">S32/S$12</f>
        <v>0</v>
      </c>
      <c r="U32" s="437">
        <f>[1]Consolidated!U32+[2]Consoli!U32*5.09+[3]Consoli!U32*0.985+[4]Consolidated!U32*9.38+[5]Consolidated!U32*9.61+[6]Consolidated!U32*0.967</f>
        <v>0</v>
      </c>
      <c r="V32" s="22">
        <f t="shared" ref="V32" si="163">U32/U$12</f>
        <v>0</v>
      </c>
      <c r="W32" s="437">
        <f>[1]Consolidated!W32+[2]Consoli!W32*5.09+[3]Consoli!W32*0.985+[4]Consolidated!W32*9.38+[5]Consolidated!W32*9.61+[6]Consolidated!W32*0.967</f>
        <v>0</v>
      </c>
      <c r="X32" s="22">
        <f t="shared" ref="X32" si="164">W32/W$12</f>
        <v>0</v>
      </c>
      <c r="Y32" s="437">
        <f>[1]Consolidated!Y32+[2]Consoli!Y32*5.09+[3]Consoli!Y32*0.985+[4]Consolidated!Y32*9.38+[5]Consolidated!Y32*9.61+[6]Consolidated!Y32*0.967</f>
        <v>0</v>
      </c>
      <c r="Z32" s="22">
        <f t="shared" ref="Z32" si="165">Y32/Y$12</f>
        <v>0</v>
      </c>
      <c r="AA32" s="43">
        <f t="shared" si="16"/>
        <v>0</v>
      </c>
      <c r="AB32" s="22">
        <f t="shared" ref="AB32" si="166">AA32/AA$12</f>
        <v>0</v>
      </c>
      <c r="AC32" s="37">
        <f t="shared" si="18"/>
        <v>0</v>
      </c>
      <c r="AD32" s="38">
        <f t="shared" ref="AD32" si="167">AC32/AC$12</f>
        <v>0</v>
      </c>
      <c r="AF32" s="24">
        <f t="shared" si="2"/>
        <v>0</v>
      </c>
      <c r="AG32" s="24">
        <f t="shared" si="3"/>
        <v>0</v>
      </c>
      <c r="AH32" s="477">
        <v>0</v>
      </c>
      <c r="AI32" s="478">
        <f>[7]CONSOLIDATED!AA32</f>
        <v>0</v>
      </c>
    </row>
    <row r="33" spans="1:35" customFormat="1">
      <c r="A33" s="3">
        <v>5612</v>
      </c>
      <c r="B33" s="3" t="s">
        <v>60</v>
      </c>
      <c r="C33" s="437">
        <f>[1]Consolidated!C33+[2]Consoli!C33*5.09+[3]Consoli!C33*0.985+[4]Consolidated!C33*9.38+[5]Consolidated!C33*9.61+[6]Consolidated!C33*0.967</f>
        <v>0</v>
      </c>
      <c r="D33" s="22">
        <f t="shared" si="47"/>
        <v>0</v>
      </c>
      <c r="E33" s="437">
        <f>[1]Consolidated!E33+[2]Consoli!E33*5.09+[3]Consoli!E33*0.985+[4]Consolidated!E33*9.38+[5]Consolidated!E33*9.61+[6]Consolidated!E33*0.967</f>
        <v>0</v>
      </c>
      <c r="F33" s="22">
        <f t="shared" si="47"/>
        <v>0</v>
      </c>
      <c r="G33" s="437">
        <f>[1]Consolidated!G33+[2]Consoli!G33*5.09+[3]Consoli!G33*0.985+[4]Consolidated!G33*9.38+[5]Consolidated!G33*9.61+[6]Consolidated!G33*0.967</f>
        <v>0</v>
      </c>
      <c r="H33" s="22">
        <f t="shared" ref="H33" si="168">G33/G$12</f>
        <v>0</v>
      </c>
      <c r="I33" s="437">
        <f>[1]Consolidated!I33+[2]Consoli!I33*5.09+[3]Consoli!I33*0.985+[4]Consolidated!I33*9.38+[5]Consolidated!I33*9.61+[6]Consolidated!I33*0.967</f>
        <v>0</v>
      </c>
      <c r="J33" s="22">
        <f t="shared" ref="J33" si="169">I33/I$12</f>
        <v>0</v>
      </c>
      <c r="K33" s="437">
        <f>[1]Consolidated!K33+[2]Consoli!K33*5.09+[3]Consoli!K33*0.985+[4]Consolidated!K33*9.38+[5]Consolidated!K33*9.61+[6]Consolidated!K33*0.967</f>
        <v>0</v>
      </c>
      <c r="L33" s="22">
        <f t="shared" ref="L33" si="170">K33/K$12</f>
        <v>0</v>
      </c>
      <c r="M33" s="437">
        <f>[1]Consolidated!M33+[2]Consoli!M33*5.09+[3]Consoli!M33*0.985+[4]Consolidated!M33*9.38+[5]Consolidated!M33*9.61+[6]Consolidated!M33*0.967</f>
        <v>0</v>
      </c>
      <c r="N33" s="22">
        <f t="shared" ref="N33" si="171">M33/M$12</f>
        <v>0</v>
      </c>
      <c r="O33" s="437">
        <f>[1]Consolidated!O33+[2]Consoli!O33*5.09+[3]Consoli!O33*0.985+[4]Consolidated!O33*9.38+[5]Consolidated!O33*9.61+[6]Consolidated!O33*0.967</f>
        <v>0</v>
      </c>
      <c r="P33" s="22">
        <f t="shared" ref="P33" si="172">O33/O$12</f>
        <v>0</v>
      </c>
      <c r="Q33" s="437">
        <f>[1]Consolidated!Q33+[2]Consoli!Q33*5.09+[3]Consoli!Q33*0.985+[4]Consolidated!Q33*9.38+[5]Consolidated!Q33*9.61+[6]Consolidated!Q33*0.967</f>
        <v>0</v>
      </c>
      <c r="R33" s="22">
        <f t="shared" ref="R33" si="173">Q33/Q$12</f>
        <v>0</v>
      </c>
      <c r="S33" s="437">
        <f>[1]Consolidated!S33+[2]Consoli!S33*5.09+[3]Consoli!S33*0.985+[4]Consolidated!S33*9.38+[5]Consolidated!S33*9.61+[6]Consolidated!S33*0.967</f>
        <v>0</v>
      </c>
      <c r="T33" s="22">
        <f t="shared" ref="T33" si="174">S33/S$12</f>
        <v>0</v>
      </c>
      <c r="U33" s="437">
        <f>[1]Consolidated!U33+[2]Consoli!U33*5.09+[3]Consoli!U33*0.985+[4]Consolidated!U33*9.38+[5]Consolidated!U33*9.61+[6]Consolidated!U33*0.967</f>
        <v>0</v>
      </c>
      <c r="V33" s="22">
        <f t="shared" ref="V33" si="175">U33/U$12</f>
        <v>0</v>
      </c>
      <c r="W33" s="437">
        <f>[1]Consolidated!W33+[2]Consoli!W33*5.09+[3]Consoli!W33*0.985+[4]Consolidated!W33*9.38+[5]Consolidated!W33*9.61+[6]Consolidated!W33*0.967</f>
        <v>0</v>
      </c>
      <c r="X33" s="22">
        <f t="shared" ref="X33" si="176">W33/W$12</f>
        <v>0</v>
      </c>
      <c r="Y33" s="437">
        <f>[1]Consolidated!Y33+[2]Consoli!Y33*5.09+[3]Consoli!Y33*0.985+[4]Consolidated!Y33*9.38+[5]Consolidated!Y33*9.61+[6]Consolidated!Y33*0.967</f>
        <v>0</v>
      </c>
      <c r="Z33" s="22">
        <f t="shared" ref="Z33" si="177">Y33/Y$12</f>
        <v>0</v>
      </c>
      <c r="AA33" s="43">
        <f t="shared" si="16"/>
        <v>0</v>
      </c>
      <c r="AB33" s="22">
        <f t="shared" ref="AB33" si="178">AA33/AA$12</f>
        <v>0</v>
      </c>
      <c r="AC33" s="37">
        <f t="shared" si="18"/>
        <v>0</v>
      </c>
      <c r="AD33" s="38">
        <f t="shared" ref="AD33" si="179">AC33/AC$12</f>
        <v>0</v>
      </c>
      <c r="AF33" s="24">
        <f t="shared" si="2"/>
        <v>0</v>
      </c>
      <c r="AG33" s="24">
        <f t="shared" si="3"/>
        <v>0</v>
      </c>
      <c r="AH33" s="477">
        <v>0</v>
      </c>
      <c r="AI33" s="478">
        <f>[7]CONSOLIDATED!AA33</f>
        <v>0</v>
      </c>
    </row>
    <row r="34" spans="1:35" customFormat="1">
      <c r="A34" s="3">
        <v>5613</v>
      </c>
      <c r="B34" s="3" t="s">
        <v>61</v>
      </c>
      <c r="C34" s="437">
        <f>[1]Consolidated!C34+[2]Consoli!C34*5.09+[3]Consoli!C34*0.985+[4]Consolidated!C34*9.38+[5]Consolidated!C34*9.61+[6]Consolidated!C34*0.967</f>
        <v>0</v>
      </c>
      <c r="D34" s="22">
        <f t="shared" si="47"/>
        <v>0</v>
      </c>
      <c r="E34" s="437">
        <f>[1]Consolidated!E34+[2]Consoli!E34*5.09+[3]Consoli!E34*0.985+[4]Consolidated!E34*9.38+[5]Consolidated!E34*9.61+[6]Consolidated!E34*0.967</f>
        <v>0</v>
      </c>
      <c r="F34" s="22">
        <f t="shared" si="47"/>
        <v>0</v>
      </c>
      <c r="G34" s="437">
        <f>[1]Consolidated!G34+[2]Consoli!G34*5.09+[3]Consoli!G34*0.985+[4]Consolidated!G34*9.38+[5]Consolidated!G34*9.61+[6]Consolidated!G34*0.967</f>
        <v>0</v>
      </c>
      <c r="H34" s="22">
        <f t="shared" ref="H34:H37" si="180">G34/G$12</f>
        <v>0</v>
      </c>
      <c r="I34" s="437">
        <f>[1]Consolidated!I34+[2]Consoli!I34*5.09+[3]Consoli!I34*0.985+[4]Consolidated!I34*9.38+[5]Consolidated!I34*9.61+[6]Consolidated!I34*0.967</f>
        <v>0</v>
      </c>
      <c r="J34" s="22">
        <f t="shared" ref="J34:J37" si="181">I34/I$12</f>
        <v>0</v>
      </c>
      <c r="K34" s="437">
        <f>[1]Consolidated!K34+[2]Consoli!K34*5.09+[3]Consoli!K34*0.985+[4]Consolidated!K34*9.38+[5]Consolidated!K34*9.61+[6]Consolidated!K34*0.967</f>
        <v>0</v>
      </c>
      <c r="L34" s="22">
        <f t="shared" ref="L34:L37" si="182">K34/K$12</f>
        <v>0</v>
      </c>
      <c r="M34" s="437">
        <f>[1]Consolidated!M34+[2]Consoli!M34*5.09+[3]Consoli!M34*0.985+[4]Consolidated!M34*9.38+[5]Consolidated!M34*9.61+[6]Consolidated!M34*0.967</f>
        <v>0</v>
      </c>
      <c r="N34" s="22">
        <f t="shared" ref="N34:N37" si="183">M34/M$12</f>
        <v>0</v>
      </c>
      <c r="O34" s="437">
        <f>[1]Consolidated!O34+[2]Consoli!O34*5.09+[3]Consoli!O34*0.985+[4]Consolidated!O34*9.38+[5]Consolidated!O34*9.61+[6]Consolidated!O34*0.967</f>
        <v>0</v>
      </c>
      <c r="P34" s="22">
        <f t="shared" ref="P34:P37" si="184">O34/O$12</f>
        <v>0</v>
      </c>
      <c r="Q34" s="437">
        <f>[1]Consolidated!Q34+[2]Consoli!Q34*5.09+[3]Consoli!Q34*0.985+[4]Consolidated!Q34*9.38+[5]Consolidated!Q34*9.61+[6]Consolidated!Q34*0.967</f>
        <v>0</v>
      </c>
      <c r="R34" s="22">
        <f t="shared" ref="R34:R37" si="185">Q34/Q$12</f>
        <v>0</v>
      </c>
      <c r="S34" s="437">
        <f>[1]Consolidated!S34+[2]Consoli!S34*5.09+[3]Consoli!S34*0.985+[4]Consolidated!S34*9.38+[5]Consolidated!S34*9.61+[6]Consolidated!S34*0.967</f>
        <v>0</v>
      </c>
      <c r="T34" s="22">
        <f t="shared" ref="T34:T37" si="186">S34/S$12</f>
        <v>0</v>
      </c>
      <c r="U34" s="437">
        <f>[1]Consolidated!U34+[2]Consoli!U34*5.09+[3]Consoli!U34*0.985+[4]Consolidated!U34*9.38+[5]Consolidated!U34*9.61+[6]Consolidated!U34*0.967</f>
        <v>0</v>
      </c>
      <c r="V34" s="22">
        <f t="shared" ref="V34:V37" si="187">U34/U$12</f>
        <v>0</v>
      </c>
      <c r="W34" s="437">
        <f>[1]Consolidated!W34+[2]Consoli!W34*5.09+[3]Consoli!W34*0.985+[4]Consolidated!W34*9.38+[5]Consolidated!W34*9.61+[6]Consolidated!W34*0.967</f>
        <v>0</v>
      </c>
      <c r="X34" s="22">
        <f t="shared" ref="X34:X37" si="188">W34/W$12</f>
        <v>0</v>
      </c>
      <c r="Y34" s="437">
        <f>[1]Consolidated!Y34+[2]Consoli!Y34*5.09+[3]Consoli!Y34*0.985+[4]Consolidated!Y34*9.38+[5]Consolidated!Y34*9.61+[6]Consolidated!Y34*0.967</f>
        <v>0</v>
      </c>
      <c r="Z34" s="22">
        <f t="shared" ref="Z34:Z37" si="189">Y34/Y$12</f>
        <v>0</v>
      </c>
      <c r="AA34" s="43">
        <f t="shared" si="16"/>
        <v>0</v>
      </c>
      <c r="AB34" s="22">
        <f t="shared" ref="AB34" si="190">AA34/AA$12</f>
        <v>0</v>
      </c>
      <c r="AC34" s="37">
        <f t="shared" si="18"/>
        <v>0</v>
      </c>
      <c r="AD34" s="38">
        <f t="shared" ref="AD34" si="191">AC34/AC$12</f>
        <v>0</v>
      </c>
      <c r="AF34" s="24">
        <f t="shared" si="2"/>
        <v>0</v>
      </c>
      <c r="AG34" s="24">
        <f t="shared" si="3"/>
        <v>0</v>
      </c>
      <c r="AH34" s="477">
        <v>0</v>
      </c>
      <c r="AI34" s="478">
        <f>[7]CONSOLIDATED!AA34</f>
        <v>0</v>
      </c>
    </row>
    <row r="35" spans="1:35" customFormat="1">
      <c r="A35" s="6">
        <v>5699</v>
      </c>
      <c r="B35" s="6" t="s">
        <v>96</v>
      </c>
      <c r="C35" s="441">
        <f>SUM(C22:C34)</f>
        <v>74931.89808050658</v>
      </c>
      <c r="D35" s="98">
        <f t="shared" si="47"/>
        <v>3.6706280041663426E-3</v>
      </c>
      <c r="E35" s="441">
        <f>SUM(E22:E34)</f>
        <v>60449.194106943163</v>
      </c>
      <c r="F35" s="98">
        <f t="shared" si="47"/>
        <v>3.8061311739253909E-3</v>
      </c>
      <c r="G35" s="441">
        <f>SUM(G22:G34)</f>
        <v>93891.70664516704</v>
      </c>
      <c r="H35" s="98">
        <f t="shared" si="180"/>
        <v>3.5639548472349565E-3</v>
      </c>
      <c r="I35" s="441">
        <f>SUM(I22:I34)</f>
        <v>84293.788483932454</v>
      </c>
      <c r="J35" s="98">
        <f t="shared" si="181"/>
        <v>3.6236200092285829E-3</v>
      </c>
      <c r="K35" s="441">
        <f>SUM(K22:K34)</f>
        <v>77765.144052177857</v>
      </c>
      <c r="L35" s="98">
        <f t="shared" si="182"/>
        <v>3.6551059857058135E-3</v>
      </c>
      <c r="M35" s="441">
        <f>SUM(M22:M34)</f>
        <v>106501.83475742838</v>
      </c>
      <c r="N35" s="98">
        <f t="shared" si="183"/>
        <v>3.5302063280181597E-3</v>
      </c>
      <c r="O35" s="441">
        <f>SUM(O22:O34)</f>
        <v>71129.3094135055</v>
      </c>
      <c r="P35" s="98">
        <f t="shared" si="184"/>
        <v>3.7240204107966057E-3</v>
      </c>
      <c r="Q35" s="441">
        <f>SUM(Q22:Q34)</f>
        <v>85843.427683520189</v>
      </c>
      <c r="R35" s="98">
        <f t="shared" si="185"/>
        <v>3.6194300169364682E-3</v>
      </c>
      <c r="S35" s="441">
        <f>SUM(S22:S34)</f>
        <v>86299.066619053599</v>
      </c>
      <c r="T35" s="98">
        <f t="shared" si="186"/>
        <v>3.6119872907580436E-3</v>
      </c>
      <c r="U35" s="441">
        <f>SUM(U22:U34)</f>
        <v>70264.401335037343</v>
      </c>
      <c r="V35" s="98">
        <f t="shared" si="187"/>
        <v>3.707568537645544E-3</v>
      </c>
      <c r="W35" s="441">
        <f>SUM(W22:W34)</f>
        <v>71298.133265158933</v>
      </c>
      <c r="X35" s="98">
        <f t="shared" si="188"/>
        <v>3.6976222083853062E-3</v>
      </c>
      <c r="Y35" s="441">
        <f>SUM(Y22:Y34)</f>
        <v>102877.76052577618</v>
      </c>
      <c r="Z35" s="98">
        <f t="shared" si="189"/>
        <v>3.5318166380096747E-3</v>
      </c>
      <c r="AA35" s="45">
        <f t="shared" si="16"/>
        <v>985545.66496820713</v>
      </c>
      <c r="AB35" s="98">
        <f t="shared" ref="AB35" si="192">AA35/AA$12</f>
        <v>3.6310705492093726E-3</v>
      </c>
      <c r="AC35" s="39">
        <f t="shared" si="18"/>
        <v>82128.805414017261</v>
      </c>
      <c r="AD35" s="51">
        <f t="shared" ref="AD35" si="193">AC35/AC$12</f>
        <v>3.6310705492093726E-3</v>
      </c>
      <c r="AF35" s="24">
        <f t="shared" si="2"/>
        <v>985545.66496820713</v>
      </c>
      <c r="AG35" s="24">
        <f t="shared" si="3"/>
        <v>0</v>
      </c>
      <c r="AH35" s="485">
        <v>1164077.7910617692</v>
      </c>
      <c r="AI35" s="486">
        <f>[7]CONSOLIDATED!AA35</f>
        <v>701216.46177000005</v>
      </c>
    </row>
    <row r="36" spans="1:35" customFormat="1">
      <c r="A36" s="6">
        <v>5999</v>
      </c>
      <c r="B36" s="6" t="s">
        <v>97</v>
      </c>
      <c r="C36" s="441">
        <f>C21+C35</f>
        <v>10674483.480917223</v>
      </c>
      <c r="D36" s="98">
        <f t="shared" si="47"/>
        <v>0.52290224855866729</v>
      </c>
      <c r="E36" s="441">
        <f>E21+E35</f>
        <v>7408266.3582871584</v>
      </c>
      <c r="F36" s="98">
        <f t="shared" si="47"/>
        <v>0.46645507764975824</v>
      </c>
      <c r="G36" s="441">
        <f>G21+G35</f>
        <v>13671392.643274216</v>
      </c>
      <c r="H36" s="98">
        <f t="shared" si="180"/>
        <v>0.51894067985777192</v>
      </c>
      <c r="I36" s="441">
        <f>I21+I35</f>
        <v>11126633.982941145</v>
      </c>
      <c r="J36" s="98">
        <f t="shared" si="181"/>
        <v>0.47831156080537951</v>
      </c>
      <c r="K36" s="441">
        <f>K21+K35</f>
        <v>9303795.3525916319</v>
      </c>
      <c r="L36" s="98">
        <f t="shared" si="182"/>
        <v>0.4372956354356195</v>
      </c>
      <c r="M36" s="441">
        <f>M21+M35</f>
        <v>16261788.337344816</v>
      </c>
      <c r="N36" s="98">
        <f t="shared" si="183"/>
        <v>0.53902797284327986</v>
      </c>
      <c r="O36" s="441">
        <f>O21+O35</f>
        <v>9254710.1646487899</v>
      </c>
      <c r="P36" s="98">
        <f t="shared" si="184"/>
        <v>0.48453625985317111</v>
      </c>
      <c r="Q36" s="441">
        <f>Q21+Q35</f>
        <v>11348114.057164384</v>
      </c>
      <c r="R36" s="98">
        <f t="shared" si="185"/>
        <v>0.47847232761425007</v>
      </c>
      <c r="S36" s="441">
        <f>S21+S35</f>
        <v>11948423.827268947</v>
      </c>
      <c r="T36" s="98">
        <f t="shared" si="186"/>
        <v>0.50009295232814777</v>
      </c>
      <c r="U36" s="441">
        <f>U21+U35</f>
        <v>8960125.5440744702</v>
      </c>
      <c r="V36" s="98">
        <f t="shared" si="187"/>
        <v>0.47278961934312214</v>
      </c>
      <c r="W36" s="441">
        <f>W21+W35</f>
        <v>8720949.9377717227</v>
      </c>
      <c r="X36" s="98">
        <f t="shared" si="188"/>
        <v>0.45228081986655777</v>
      </c>
      <c r="Y36" s="441">
        <f>Y21+Y35</f>
        <v>15076243.040632796</v>
      </c>
      <c r="Z36" s="98">
        <f t="shared" si="189"/>
        <v>0.51757081158705309</v>
      </c>
      <c r="AA36" s="45">
        <f t="shared" si="16"/>
        <v>133754926.7269173</v>
      </c>
      <c r="AB36" s="98">
        <f t="shared" ref="AB36" si="194">AA36/AA$12</f>
        <v>0.49279662273734864</v>
      </c>
      <c r="AC36" s="39">
        <f t="shared" si="18"/>
        <v>11146243.893909775</v>
      </c>
      <c r="AD36" s="51">
        <f t="shared" ref="AD36" si="195">AC36/AC$12</f>
        <v>0.49279662273734864</v>
      </c>
      <c r="AF36" s="24">
        <f t="shared" si="2"/>
        <v>133754926.7269173</v>
      </c>
      <c r="AG36" s="24">
        <f t="shared" si="3"/>
        <v>0</v>
      </c>
      <c r="AH36" s="485">
        <v>154734782.39638796</v>
      </c>
      <c r="AI36" s="486">
        <f>[7]CONSOLIDATED!AA36</f>
        <v>116336893.68437998</v>
      </c>
    </row>
    <row r="37" spans="1:35" customFormat="1" ht="15.75" thickBot="1">
      <c r="A37" s="7"/>
      <c r="B37" s="7" t="s">
        <v>67</v>
      </c>
      <c r="C37" s="440">
        <f>(C16-C36)</f>
        <v>9739434.2452743724</v>
      </c>
      <c r="D37" s="28">
        <f t="shared" si="47"/>
        <v>0.47709775144133265</v>
      </c>
      <c r="E37" s="440">
        <f>(E16-E36)</f>
        <v>8473791.1286070421</v>
      </c>
      <c r="F37" s="28">
        <f t="shared" si="47"/>
        <v>0.53354492235024176</v>
      </c>
      <c r="G37" s="440">
        <f>(G16-G36)</f>
        <v>12673415.489750134</v>
      </c>
      <c r="H37" s="28">
        <f t="shared" si="180"/>
        <v>0.48105932014222802</v>
      </c>
      <c r="I37" s="440">
        <f>(I16-I36)</f>
        <v>12135680.59246319</v>
      </c>
      <c r="J37" s="28">
        <f t="shared" si="181"/>
        <v>0.5216884400543802</v>
      </c>
      <c r="K37" s="440">
        <f>(K16-K36)</f>
        <v>11971960.906268572</v>
      </c>
      <c r="L37" s="28">
        <f t="shared" si="182"/>
        <v>0.56270436456438044</v>
      </c>
      <c r="M37" s="440">
        <f>(M16-M36)</f>
        <v>13906939.727316467</v>
      </c>
      <c r="N37" s="28">
        <f t="shared" si="183"/>
        <v>0.46097202682525107</v>
      </c>
      <c r="O37" s="440">
        <f>(O16-O36)</f>
        <v>9845429.3531929553</v>
      </c>
      <c r="P37" s="28">
        <f t="shared" si="184"/>
        <v>0.51546374014682894</v>
      </c>
      <c r="Q37" s="440">
        <f>(Q16-Q36)</f>
        <v>12369274.394009253</v>
      </c>
      <c r="R37" s="28">
        <f t="shared" si="185"/>
        <v>0.52152767238574993</v>
      </c>
      <c r="S37" s="440">
        <f>(S16-S36)</f>
        <v>11943982.117753666</v>
      </c>
      <c r="T37" s="28">
        <f t="shared" si="186"/>
        <v>0.49990704767185229</v>
      </c>
      <c r="U37" s="440">
        <f>(U16-U36)</f>
        <v>9991486.7111255582</v>
      </c>
      <c r="V37" s="28">
        <f t="shared" si="187"/>
        <v>0.52721038065687786</v>
      </c>
      <c r="W37" s="440">
        <f>(W16-W36)</f>
        <v>10561207.418237265</v>
      </c>
      <c r="X37" s="28">
        <f t="shared" si="188"/>
        <v>0.54771918013344223</v>
      </c>
      <c r="Y37" s="440">
        <f>(Y16-Y36)</f>
        <v>14052607.936113287</v>
      </c>
      <c r="Z37" s="28">
        <f t="shared" si="189"/>
        <v>0.48242918841294685</v>
      </c>
      <c r="AA37" s="21">
        <f t="shared" si="16"/>
        <v>137665210.02011177</v>
      </c>
      <c r="AB37" s="413">
        <f t="shared" ref="AB37" si="196">AA37/AA$12</f>
        <v>0.50720337729949461</v>
      </c>
      <c r="AC37" s="21">
        <f t="shared" si="18"/>
        <v>11472100.835009314</v>
      </c>
      <c r="AD37" s="28">
        <f t="shared" ref="AD37" si="197">AC37/AC$12</f>
        <v>0.50720337729949461</v>
      </c>
      <c r="AF37" s="24">
        <f t="shared" si="2"/>
        <v>137665210.02011177</v>
      </c>
      <c r="AG37" s="24">
        <f t="shared" si="3"/>
        <v>0</v>
      </c>
      <c r="AH37" s="483">
        <v>139321116.64104405</v>
      </c>
      <c r="AI37" s="484">
        <f>[7]CONSOLIDATED!AA37</f>
        <v>135322306.53758997</v>
      </c>
    </row>
    <row r="38" spans="1:35" customFormat="1" ht="15.75" thickTop="1">
      <c r="A38" s="2">
        <v>6002</v>
      </c>
      <c r="B38" s="2" t="s">
        <v>44</v>
      </c>
      <c r="C38" s="437">
        <f>[1]Consolidated!C38+[2]Consoli!C38*5.09+[3]Consoli!C38*0.985+[4]Consolidated!C38*9.38+[5]Consolidated!C38*9.61+[6]Consolidated!C38*0.967</f>
        <v>0</v>
      </c>
      <c r="D38" s="22">
        <f t="shared" si="47"/>
        <v>0</v>
      </c>
      <c r="E38" s="437">
        <f>[1]Consolidated!E38+[2]Consoli!E38*5.09+[3]Consoli!E38*0.985+[4]Consolidated!E38*9.38+[5]Consolidated!E38*9.61+[6]Consolidated!E38*0.967</f>
        <v>0</v>
      </c>
      <c r="F38" s="22">
        <f t="shared" si="47"/>
        <v>0</v>
      </c>
      <c r="G38" s="437">
        <f>[1]Consolidated!G38+[2]Consoli!G38*5.09+[3]Consoli!G38*0.985+[4]Consolidated!G38*9.38+[5]Consolidated!G38*9.61+[6]Consolidated!G38*0.967</f>
        <v>0</v>
      </c>
      <c r="H38" s="22">
        <f t="shared" ref="H38" si="198">G38/G$12</f>
        <v>0</v>
      </c>
      <c r="I38" s="437">
        <f>[1]Consolidated!I38+[2]Consoli!I38*5.09+[3]Consoli!I38*0.985+[4]Consolidated!I38*9.38+[5]Consolidated!I38*9.61+[6]Consolidated!I38*0.967</f>
        <v>0</v>
      </c>
      <c r="J38" s="22">
        <f t="shared" ref="J38" si="199">I38/I$12</f>
        <v>0</v>
      </c>
      <c r="K38" s="437">
        <f>[1]Consolidated!K38+[2]Consoli!K38*5.09+[3]Consoli!K38*0.985+[4]Consolidated!K38*9.38+[5]Consolidated!K38*9.61+[6]Consolidated!K38*0.967</f>
        <v>0</v>
      </c>
      <c r="L38" s="22">
        <f t="shared" ref="L38" si="200">K38/K$12</f>
        <v>0</v>
      </c>
      <c r="M38" s="437">
        <f>[1]Consolidated!M38+[2]Consoli!M38*5.09+[3]Consoli!M38*0.985+[4]Consolidated!M38*9.38+[5]Consolidated!M38*9.61+[6]Consolidated!M38*0.967</f>
        <v>0</v>
      </c>
      <c r="N38" s="22">
        <f t="shared" ref="N38" si="201">M38/M$12</f>
        <v>0</v>
      </c>
      <c r="O38" s="437">
        <f>[1]Consolidated!O38+[2]Consoli!O38*5.09+[3]Consoli!O38*0.985+[4]Consolidated!O38*9.38+[5]Consolidated!O38*9.61+[6]Consolidated!O38*0.967</f>
        <v>0</v>
      </c>
      <c r="P38" s="22">
        <f t="shared" ref="P38" si="202">O38/O$12</f>
        <v>0</v>
      </c>
      <c r="Q38" s="437">
        <f>[1]Consolidated!Q38+[2]Consoli!Q38*5.09+[3]Consoli!Q38*0.985+[4]Consolidated!Q38*9.38+[5]Consolidated!Q38*9.61+[6]Consolidated!Q38*0.967</f>
        <v>0</v>
      </c>
      <c r="R38" s="22">
        <f t="shared" ref="R38" si="203">Q38/Q$12</f>
        <v>0</v>
      </c>
      <c r="S38" s="437">
        <f>[1]Consolidated!S38+[2]Consoli!S38*5.09+[3]Consoli!S38*0.985+[4]Consolidated!S38*9.38+[5]Consolidated!S38*9.61+[6]Consolidated!S38*0.967</f>
        <v>0</v>
      </c>
      <c r="T38" s="22">
        <f t="shared" ref="T38" si="204">S38/S$12</f>
        <v>0</v>
      </c>
      <c r="U38" s="437">
        <f>[1]Consolidated!U38+[2]Consoli!U38*5.09+[3]Consoli!U38*0.985+[4]Consolidated!U38*9.38+[5]Consolidated!U38*9.61+[6]Consolidated!U38*0.967</f>
        <v>0</v>
      </c>
      <c r="V38" s="22">
        <f t="shared" ref="V38" si="205">U38/U$12</f>
        <v>0</v>
      </c>
      <c r="W38" s="437">
        <f>[1]Consolidated!W38+[2]Consoli!W38*5.09+[3]Consoli!W38*0.985+[4]Consolidated!W38*9.38+[5]Consolidated!W38*9.61+[6]Consolidated!W38*0.967</f>
        <v>0</v>
      </c>
      <c r="X38" s="22">
        <f t="shared" ref="X38" si="206">W38/W$12</f>
        <v>0</v>
      </c>
      <c r="Y38" s="437">
        <f>[1]Consolidated!Y38+[2]Consoli!Y38*5.09+[3]Consoli!Y38*0.985+[4]Consolidated!Y38*9.38+[5]Consolidated!Y38*9.61+[6]Consolidated!Y38*0.967</f>
        <v>0</v>
      </c>
      <c r="Z38" s="22">
        <f t="shared" ref="Z38" si="207">Y38/Y$12</f>
        <v>0</v>
      </c>
      <c r="AA38" s="43">
        <f t="shared" si="16"/>
        <v>0</v>
      </c>
      <c r="AB38" s="22">
        <f t="shared" ref="AB38" si="208">AA38/AA$12</f>
        <v>0</v>
      </c>
      <c r="AC38" s="37">
        <f t="shared" si="18"/>
        <v>0</v>
      </c>
      <c r="AD38" s="38">
        <f t="shared" ref="AD38" si="209">AC38/AC$12</f>
        <v>0</v>
      </c>
      <c r="AF38" s="24">
        <f t="shared" si="2"/>
        <v>0</v>
      </c>
      <c r="AG38" s="24">
        <f t="shared" si="3"/>
        <v>0</v>
      </c>
      <c r="AH38" s="477">
        <v>0</v>
      </c>
      <c r="AI38" s="478">
        <f>[7]CONSOLIDATED!AA38</f>
        <v>0</v>
      </c>
    </row>
    <row r="39" spans="1:35" customFormat="1">
      <c r="A39" s="2">
        <v>6003</v>
      </c>
      <c r="B39" s="2" t="s">
        <v>0</v>
      </c>
      <c r="C39" s="437">
        <f>[1]Consolidated!C39+[2]Consoli!C39*5.09+[3]Consoli!C39*0.985+[4]Consolidated!C39*9.38+[5]Consolidated!C39*9.61+[6]Consolidated!C39*0.967</f>
        <v>36500</v>
      </c>
      <c r="D39" s="22">
        <f t="shared" si="47"/>
        <v>1.7879958413455118E-3</v>
      </c>
      <c r="E39" s="437">
        <f>[1]Consolidated!E39+[2]Consoli!E39*5.09+[3]Consoli!E39*0.985+[4]Consolidated!E39*9.38+[5]Consolidated!E39*9.61+[6]Consolidated!E39*0.967</f>
        <v>36500</v>
      </c>
      <c r="F39" s="22">
        <f t="shared" si="47"/>
        <v>2.2981909006512305E-3</v>
      </c>
      <c r="G39" s="437">
        <f>[1]Consolidated!G39+[2]Consoli!G39*5.09+[3]Consoli!G39*0.985+[4]Consolidated!G39*9.38+[5]Consolidated!G39*9.61+[6]Consolidated!G39*0.967</f>
        <v>36500</v>
      </c>
      <c r="H39" s="22">
        <f t="shared" ref="H39" si="210">G39/G$12</f>
        <v>1.3854722272296862E-3</v>
      </c>
      <c r="I39" s="437">
        <f>[1]Consolidated!I39+[2]Consoli!I39*5.09+[3]Consoli!I39*0.985+[4]Consolidated!I39*9.38+[5]Consolidated!I39*9.61+[6]Consolidated!I39*0.967</f>
        <v>36500</v>
      </c>
      <c r="J39" s="22">
        <f t="shared" ref="J39" si="211">I39/I$12</f>
        <v>1.5690614067257664E-3</v>
      </c>
      <c r="K39" s="437">
        <f>[1]Consolidated!K39+[2]Consoli!K39*5.09+[3]Consoli!K39*0.985+[4]Consolidated!K39*9.38+[5]Consolidated!K39*9.61+[6]Consolidated!K39*0.967</f>
        <v>36500</v>
      </c>
      <c r="L39" s="22">
        <f t="shared" ref="L39" si="212">K39/K$12</f>
        <v>1.715567689153222E-3</v>
      </c>
      <c r="M39" s="437">
        <f>[1]Consolidated!M39+[2]Consoli!M39*5.09+[3]Consoli!M39*0.985+[4]Consolidated!M39*9.38+[5]Consolidated!M39*9.61+[6]Consolidated!M39*0.967</f>
        <v>36500</v>
      </c>
      <c r="N39" s="22">
        <f t="shared" ref="N39" si="213">M39/M$12</f>
        <v>1.2098620767063877E-3</v>
      </c>
      <c r="O39" s="437">
        <f>[1]Consolidated!O39+[2]Consoli!O39*5.09+[3]Consoli!O39*0.985+[4]Consolidated!O39*9.38+[5]Consolidated!O39*9.61+[6]Consolidated!O39*0.967</f>
        <v>36500</v>
      </c>
      <c r="P39" s="22">
        <f t="shared" ref="P39" si="214">O39/O$12</f>
        <v>1.9109808054493407E-3</v>
      </c>
      <c r="Q39" s="437">
        <f>[1]Consolidated!Q39+[2]Consoli!Q39*5.09+[3]Consoli!Q39*0.985+[4]Consolidated!Q39*9.38+[5]Consolidated!Q39*9.61+[6]Consolidated!Q39*0.967</f>
        <v>36500</v>
      </c>
      <c r="R39" s="22">
        <f t="shared" ref="R39" si="215">Q39/Q$12</f>
        <v>1.5389552722105803E-3</v>
      </c>
      <c r="S39" s="437">
        <f>[1]Consolidated!S39+[2]Consoli!S39*5.09+[3]Consoli!S39*0.985+[4]Consolidated!S39*9.38+[5]Consolidated!S39*9.61+[6]Consolidated!S39*0.967</f>
        <v>36500</v>
      </c>
      <c r="T39" s="22">
        <f t="shared" ref="T39" si="216">S39/S$12</f>
        <v>1.5276820628273254E-3</v>
      </c>
      <c r="U39" s="437">
        <f>[1]Consolidated!U39+[2]Consoli!U39*5.09+[3]Consoli!U39*0.985+[4]Consolidated!U39*9.38+[5]Consolidated!U39*9.61+[6]Consolidated!U39*0.967</f>
        <v>36500</v>
      </c>
      <c r="V39" s="22">
        <f t="shared" ref="V39" si="217">U39/U$12</f>
        <v>1.9259575126641252E-3</v>
      </c>
      <c r="W39" s="437">
        <f>[1]Consolidated!W39+[2]Consoli!W39*5.09+[3]Consoli!W39*0.985+[4]Consolidated!W39*9.38+[5]Consolidated!W39*9.61+[6]Consolidated!W39*0.967</f>
        <v>36500</v>
      </c>
      <c r="X39" s="22">
        <f t="shared" ref="X39" si="218">W39/W$12</f>
        <v>1.8929417142540504E-3</v>
      </c>
      <c r="Y39" s="437">
        <f>[1]Consolidated!Y39+[2]Consoli!Y39*5.09+[3]Consoli!Y39*0.985+[4]Consolidated!Y39*9.38+[5]Consolidated!Y39*9.61+[6]Consolidated!Y39*0.967</f>
        <v>36500</v>
      </c>
      <c r="Z39" s="22">
        <f t="shared" ref="Z39" si="219">Y39/Y$12</f>
        <v>1.2530532024465503E-3</v>
      </c>
      <c r="AA39" s="43">
        <f t="shared" si="16"/>
        <v>438000</v>
      </c>
      <c r="AB39" s="22">
        <f t="shared" ref="AB39" si="220">AA39/AA$12</f>
        <v>1.6137343576109286E-3</v>
      </c>
      <c r="AC39" s="37">
        <f t="shared" si="18"/>
        <v>36500</v>
      </c>
      <c r="AD39" s="38">
        <f t="shared" ref="AD39" si="221">AC39/AC$12</f>
        <v>1.6137343576109286E-3</v>
      </c>
      <c r="AF39" s="24">
        <f t="shared" si="2"/>
        <v>438000</v>
      </c>
      <c r="AG39" s="24">
        <f t="shared" si="3"/>
        <v>0</v>
      </c>
      <c r="AH39" s="477">
        <v>474500</v>
      </c>
      <c r="AI39" s="478">
        <f>[7]CONSOLIDATED!AA39</f>
        <v>394491</v>
      </c>
    </row>
    <row r="40" spans="1:35" customFormat="1">
      <c r="A40" s="2">
        <v>6004</v>
      </c>
      <c r="B40" s="2" t="s">
        <v>1</v>
      </c>
      <c r="C40" s="437">
        <f>[1]Consolidated!C40+[2]Consoli!C40*5.09+[3]Consoli!C40*0.985+[4]Consolidated!C40*9.38+[5]Consolidated!C40*9.61+[6]Consolidated!C40*0.967</f>
        <v>0</v>
      </c>
      <c r="D40" s="22">
        <f t="shared" si="47"/>
        <v>0</v>
      </c>
      <c r="E40" s="437">
        <f>[1]Consolidated!E40+[2]Consoli!E40*5.09+[3]Consoli!E40*0.985+[4]Consolidated!E40*9.38+[5]Consolidated!E40*9.61+[6]Consolidated!E40*0.967</f>
        <v>0</v>
      </c>
      <c r="F40" s="22">
        <f t="shared" si="47"/>
        <v>0</v>
      </c>
      <c r="G40" s="437">
        <f>[1]Consolidated!G40+[2]Consoli!G40*5.09+[3]Consoli!G40*0.985+[4]Consolidated!G40*9.38+[5]Consolidated!G40*9.61+[6]Consolidated!G40*0.967</f>
        <v>0</v>
      </c>
      <c r="H40" s="22">
        <f t="shared" ref="H40:H41" si="222">G40/G$12</f>
        <v>0</v>
      </c>
      <c r="I40" s="437">
        <f>[1]Consolidated!I40+[2]Consoli!I40*5.09+[3]Consoli!I40*0.985+[4]Consolidated!I40*9.38+[5]Consolidated!I40*9.61+[6]Consolidated!I40*0.967</f>
        <v>0</v>
      </c>
      <c r="J40" s="22">
        <f t="shared" ref="J40:J41" si="223">I40/I$12</f>
        <v>0</v>
      </c>
      <c r="K40" s="437">
        <f>[1]Consolidated!K40+[2]Consoli!K40*5.09+[3]Consoli!K40*0.985+[4]Consolidated!K40*9.38+[5]Consolidated!K40*9.61+[6]Consolidated!K40*0.967</f>
        <v>0</v>
      </c>
      <c r="L40" s="22">
        <f t="shared" ref="L40:L41" si="224">K40/K$12</f>
        <v>0</v>
      </c>
      <c r="M40" s="437">
        <f>[1]Consolidated!M40+[2]Consoli!M40*5.09+[3]Consoli!M40*0.985+[4]Consolidated!M40*9.38+[5]Consolidated!M40*9.61+[6]Consolidated!M40*0.967</f>
        <v>0</v>
      </c>
      <c r="N40" s="22">
        <f t="shared" ref="N40:N41" si="225">M40/M$12</f>
        <v>0</v>
      </c>
      <c r="O40" s="437">
        <f>[1]Consolidated!O40+[2]Consoli!O40*5.09+[3]Consoli!O40*0.985+[4]Consolidated!O40*9.38+[5]Consolidated!O40*9.61+[6]Consolidated!O40*0.967</f>
        <v>0</v>
      </c>
      <c r="P40" s="22">
        <f t="shared" ref="P40:P41" si="226">O40/O$12</f>
        <v>0</v>
      </c>
      <c r="Q40" s="437">
        <f>[1]Consolidated!Q40+[2]Consoli!Q40*5.09+[3]Consoli!Q40*0.985+[4]Consolidated!Q40*9.38+[5]Consolidated!Q40*9.61+[6]Consolidated!Q40*0.967</f>
        <v>0</v>
      </c>
      <c r="R40" s="22">
        <f t="shared" ref="R40:R41" si="227">Q40/Q$12</f>
        <v>0</v>
      </c>
      <c r="S40" s="437">
        <f>[1]Consolidated!S40+[2]Consoli!S40*5.09+[3]Consoli!S40*0.985+[4]Consolidated!S40*9.38+[5]Consolidated!S40*9.61+[6]Consolidated!S40*0.967</f>
        <v>0</v>
      </c>
      <c r="T40" s="22">
        <f t="shared" ref="T40:T41" si="228">S40/S$12</f>
        <v>0</v>
      </c>
      <c r="U40" s="437">
        <f>[1]Consolidated!U40+[2]Consoli!U40*5.09+[3]Consoli!U40*0.985+[4]Consolidated!U40*9.38+[5]Consolidated!U40*9.61+[6]Consolidated!U40*0.967</f>
        <v>0</v>
      </c>
      <c r="V40" s="22">
        <f t="shared" ref="V40:V41" si="229">U40/U$12</f>
        <v>0</v>
      </c>
      <c r="W40" s="437">
        <f>[1]Consolidated!W40+[2]Consoli!W40*5.09+[3]Consoli!W40*0.985+[4]Consolidated!W40*9.38+[5]Consolidated!W40*9.61+[6]Consolidated!W40*0.967</f>
        <v>0</v>
      </c>
      <c r="X40" s="22">
        <f t="shared" ref="X40:X41" si="230">W40/W$12</f>
        <v>0</v>
      </c>
      <c r="Y40" s="437">
        <f>[1]Consolidated!Y40+[2]Consoli!Y40*5.09+[3]Consoli!Y40*0.985+[4]Consolidated!Y40*9.38+[5]Consolidated!Y40*9.61+[6]Consolidated!Y40*0.967</f>
        <v>0</v>
      </c>
      <c r="Z40" s="22">
        <f t="shared" ref="Z40:Z41" si="231">Y40/Y$12</f>
        <v>0</v>
      </c>
      <c r="AA40" s="43">
        <f t="shared" si="16"/>
        <v>0</v>
      </c>
      <c r="AB40" s="22">
        <f t="shared" ref="AB40:AB41" si="232">AA40/AA$12</f>
        <v>0</v>
      </c>
      <c r="AC40" s="37">
        <f t="shared" si="18"/>
        <v>0</v>
      </c>
      <c r="AD40" s="38">
        <f t="shared" ref="AD40:AD41" si="233">AC40/AC$12</f>
        <v>0</v>
      </c>
      <c r="AF40" s="24">
        <f t="shared" si="2"/>
        <v>0</v>
      </c>
      <c r="AG40" s="24">
        <f t="shared" si="3"/>
        <v>0</v>
      </c>
      <c r="AH40" s="477">
        <v>0</v>
      </c>
      <c r="AI40" s="478">
        <f>[7]CONSOLIDATED!AA40</f>
        <v>0</v>
      </c>
    </row>
    <row r="41" spans="1:35" customFormat="1" ht="15.75" thickBot="1">
      <c r="A41" s="101">
        <v>6099</v>
      </c>
      <c r="B41" s="101" t="s">
        <v>98</v>
      </c>
      <c r="C41" s="438">
        <f>SUM(C38:C40)</f>
        <v>36500</v>
      </c>
      <c r="D41" s="102">
        <f t="shared" si="47"/>
        <v>1.7879958413455118E-3</v>
      </c>
      <c r="E41" s="438">
        <f>SUM(E38:E40)</f>
        <v>36500</v>
      </c>
      <c r="F41" s="102">
        <f t="shared" si="47"/>
        <v>2.2981909006512305E-3</v>
      </c>
      <c r="G41" s="438">
        <f>SUM(G38:G40)</f>
        <v>36500</v>
      </c>
      <c r="H41" s="102">
        <f t="shared" si="222"/>
        <v>1.3854722272296862E-3</v>
      </c>
      <c r="I41" s="438">
        <f>SUM(I38:I40)</f>
        <v>36500</v>
      </c>
      <c r="J41" s="102">
        <f t="shared" si="223"/>
        <v>1.5690614067257664E-3</v>
      </c>
      <c r="K41" s="438">
        <f>SUM(K38:K40)</f>
        <v>36500</v>
      </c>
      <c r="L41" s="102">
        <f t="shared" si="224"/>
        <v>1.715567689153222E-3</v>
      </c>
      <c r="M41" s="438">
        <f>SUM(M38:M40)</f>
        <v>36500</v>
      </c>
      <c r="N41" s="102">
        <f t="shared" si="225"/>
        <v>1.2098620767063877E-3</v>
      </c>
      <c r="O41" s="438">
        <f>SUM(O38:O40)</f>
        <v>36500</v>
      </c>
      <c r="P41" s="102">
        <f t="shared" si="226"/>
        <v>1.9109808054493407E-3</v>
      </c>
      <c r="Q41" s="438">
        <f>SUM(Q38:Q40)</f>
        <v>36500</v>
      </c>
      <c r="R41" s="102">
        <f t="shared" si="227"/>
        <v>1.5389552722105803E-3</v>
      </c>
      <c r="S41" s="438">
        <f>SUM(S38:S40)</f>
        <v>36500</v>
      </c>
      <c r="T41" s="102">
        <f t="shared" si="228"/>
        <v>1.5276820628273254E-3</v>
      </c>
      <c r="U41" s="438">
        <f>SUM(U38:U40)</f>
        <v>36500</v>
      </c>
      <c r="V41" s="102">
        <f t="shared" si="229"/>
        <v>1.9259575126641252E-3</v>
      </c>
      <c r="W41" s="438">
        <f>SUM(W38:W40)</f>
        <v>36500</v>
      </c>
      <c r="X41" s="102">
        <f t="shared" si="230"/>
        <v>1.8929417142540504E-3</v>
      </c>
      <c r="Y41" s="438">
        <f>SUM(Y38:Y40)</f>
        <v>36500</v>
      </c>
      <c r="Z41" s="102">
        <f t="shared" si="231"/>
        <v>1.2530532024465503E-3</v>
      </c>
      <c r="AA41" s="454">
        <f>SUM(AA38:AA40)</f>
        <v>438000</v>
      </c>
      <c r="AB41" s="406">
        <f t="shared" si="232"/>
        <v>1.6137343576109286E-3</v>
      </c>
      <c r="AC41" s="103">
        <f>SUM(AC38:AC40)</f>
        <v>36500</v>
      </c>
      <c r="AD41" s="102">
        <f t="shared" si="233"/>
        <v>1.6137343576109286E-3</v>
      </c>
      <c r="AF41" s="24">
        <f t="shared" si="2"/>
        <v>438000</v>
      </c>
      <c r="AG41" s="24">
        <f t="shared" si="3"/>
        <v>0</v>
      </c>
      <c r="AH41" s="487">
        <v>474500</v>
      </c>
      <c r="AI41" s="488">
        <f>[7]CONSOLIDATED!AA41</f>
        <v>394491</v>
      </c>
    </row>
    <row r="42" spans="1:35" customFormat="1" ht="15.75" thickTop="1">
      <c r="A42" s="54">
        <v>6101</v>
      </c>
      <c r="B42" s="2" t="s">
        <v>2</v>
      </c>
      <c r="C42" s="437">
        <f>[1]Consolidated!C42+[2]Consoli!C42*5.09+[3]Consoli!C42*0.985+[4]Consolidated!C42*9.38+[5]Consolidated!C42*9.61+[6]Consolidated!C42*0.967</f>
        <v>2575425.5761521421</v>
      </c>
      <c r="D42" s="22">
        <f t="shared" si="47"/>
        <v>0.12616027999602464</v>
      </c>
      <c r="E42" s="437">
        <f>[1]Consolidated!E42+[2]Consoli!E42*5.09+[3]Consoli!E42*0.985+[4]Consolidated!E42*9.38+[5]Consolidated!E42*9.61+[6]Consolidated!E42*0.967</f>
        <v>2498073.969825319</v>
      </c>
      <c r="F42" s="22">
        <f t="shared" si="47"/>
        <v>0.15728906483852725</v>
      </c>
      <c r="G42" s="437">
        <f>[1]Consolidated!G42+[2]Consoli!G42*5.09+[3]Consoli!G42*0.985+[4]Consolidated!G42*9.38+[5]Consolidated!G42*9.61+[6]Consolidated!G42*0.967</f>
        <v>2631023.0153092127</v>
      </c>
      <c r="H42" s="22">
        <f t="shared" ref="H42" si="234">G42/G$12</f>
        <v>9.9868748408575889E-2</v>
      </c>
      <c r="I42" s="437">
        <f>[1]Consolidated!I42+[2]Consoli!I42*5.09+[3]Consoli!I42*0.985+[4]Consolidated!I42*9.38+[5]Consolidated!I42*9.61+[6]Consolidated!I42*0.967</f>
        <v>2465781.4816000895</v>
      </c>
      <c r="J42" s="22">
        <f t="shared" ref="J42" si="235">I42/I$12</f>
        <v>0.105998974251994</v>
      </c>
      <c r="K42" s="437">
        <f>[1]Consolidated!K42+[2]Consoli!K42*5.09+[3]Consoli!K42*0.985+[4]Consolidated!K42*9.38+[5]Consolidated!K42*9.61+[6]Consolidated!K42*0.967</f>
        <v>2440538.4709987701</v>
      </c>
      <c r="L42" s="22">
        <f t="shared" ref="L42" si="236">K42/K$12</f>
        <v>0.11470983410906568</v>
      </c>
      <c r="M42" s="437">
        <f>[1]Consolidated!M42+[2]Consoli!M42*5.09+[3]Consoli!M42*0.985+[4]Consolidated!M42*9.38+[5]Consolidated!M42*9.61+[6]Consolidated!M42*0.967</f>
        <v>2553540.5433824174</v>
      </c>
      <c r="N42" s="22">
        <f t="shared" ref="N42" si="237">M42/M$12</f>
        <v>8.4641968897824896E-2</v>
      </c>
      <c r="O42" s="437">
        <f>[1]Consolidated!O42+[2]Consoli!O42*5.09+[3]Consoli!O42*0.985+[4]Consolidated!O42*9.38+[5]Consolidated!O42*9.61+[6]Consolidated!O42*0.967</f>
        <v>2520330.8582347874</v>
      </c>
      <c r="P42" s="22">
        <f t="shared" ref="P42" si="238">O42/O$12</f>
        <v>0.13195353132789978</v>
      </c>
      <c r="Q42" s="437">
        <f>[1]Consolidated!Q42+[2]Consoli!Q42*5.09+[3]Consoli!Q42*0.985+[4]Consolidated!Q42*9.38+[5]Consolidated!Q42*9.61+[6]Consolidated!Q42*0.967</f>
        <v>2591656.660084629</v>
      </c>
      <c r="R42" s="22">
        <f t="shared" ref="R42" si="239">Q42/Q$12</f>
        <v>0.10927242961087408</v>
      </c>
      <c r="S42" s="437">
        <f>[1]Consolidated!S42+[2]Consoli!S42*5.09+[3]Consoli!S42*0.985+[4]Consolidated!S42*9.38+[5]Consolidated!S42*9.61+[6]Consolidated!S42*0.967</f>
        <v>2593438.8823407004</v>
      </c>
      <c r="T42" s="22">
        <f t="shared" ref="T42" si="240">S42/S$12</f>
        <v>0.10854657702988588</v>
      </c>
      <c r="U42" s="437">
        <f>[1]Consolidated!U42+[2]Consoli!U42*5.09+[3]Consoli!U42*0.985+[4]Consolidated!U42*9.38+[5]Consolidated!U42*9.61+[6]Consolidated!U42*0.967</f>
        <v>2543114.3127541626</v>
      </c>
      <c r="V42" s="22">
        <f t="shared" ref="V42" si="241">U42/U$12</f>
        <v>0.13418986619760392</v>
      </c>
      <c r="W42" s="437">
        <f>[1]Consolidated!W42+[2]Consoli!W42*5.09+[3]Consoli!W42*0.985+[4]Consolidated!W42*9.38+[5]Consolidated!W42*9.61+[6]Consolidated!W42*0.967</f>
        <v>2546480.3024055762</v>
      </c>
      <c r="X42" s="22">
        <f t="shared" ref="X42" si="242">W42/W$12</f>
        <v>0.13206407640958312</v>
      </c>
      <c r="Y42" s="437">
        <f>[1]Consolidated!Y42+[2]Consoli!Y42*5.09+[3]Consoli!Y42*0.985+[4]Consolidated!Y42*9.38+[5]Consolidated!Y42*9.61+[6]Consolidated!Y42*0.967</f>
        <v>2658115.0415387303</v>
      </c>
      <c r="Z42" s="22">
        <f t="shared" ref="Z42" si="243">Y42/Y$12</f>
        <v>9.1253686719765775E-2</v>
      </c>
      <c r="AA42" s="43">
        <f t="shared" si="16"/>
        <v>30617519.114626534</v>
      </c>
      <c r="AB42" s="22">
        <f t="shared" ref="AB42" si="244">AA42/AA$12</f>
        <v>0.11280489164402323</v>
      </c>
      <c r="AC42" s="37">
        <f t="shared" si="18"/>
        <v>2551459.926218878</v>
      </c>
      <c r="AD42" s="38">
        <f t="shared" ref="AD42" si="245">AC42/AC$12</f>
        <v>0.11280489164402324</v>
      </c>
      <c r="AF42" s="24">
        <f t="shared" si="2"/>
        <v>30617519.114626534</v>
      </c>
      <c r="AG42" s="24">
        <f t="shared" si="3"/>
        <v>0</v>
      </c>
      <c r="AH42" s="477">
        <v>29678759.731170159</v>
      </c>
      <c r="AI42" s="478">
        <f>[7]CONSOLIDATED!AA42</f>
        <v>28585660.213390164</v>
      </c>
    </row>
    <row r="43" spans="1:35" customFormat="1">
      <c r="A43" s="54">
        <v>6102</v>
      </c>
      <c r="B43" s="2" t="s">
        <v>3</v>
      </c>
      <c r="C43" s="437">
        <f>[1]Consolidated!C43+[2]Consoli!C43*5.09+[3]Consoli!C43*0.985+[4]Consolidated!C43*9.38+[5]Consolidated!C43*9.61+[6]Consolidated!C43*0.967</f>
        <v>337791.90879000002</v>
      </c>
      <c r="D43" s="22">
        <f t="shared" ref="D43:D75" si="246">C43/C$12</f>
        <v>1.654713775771733E-2</v>
      </c>
      <c r="E43" s="437">
        <f>[1]Consolidated!E43+[2]Consoli!E43*5.09+[3]Consoli!E43*0.985+[4]Consolidated!E43*9.38+[5]Consolidated!E43*9.61+[6]Consolidated!E43*0.967</f>
        <v>345876.118655</v>
      </c>
      <c r="F43" s="22">
        <f t="shared" ref="F43:F75" si="247">E43/E$12</f>
        <v>2.177779037384894E-2</v>
      </c>
      <c r="G43" s="437">
        <f>[1]Consolidated!G43+[2]Consoli!G43*5.09+[3]Consoli!G43*0.985+[4]Consolidated!G43*9.38+[5]Consolidated!G43*9.61+[6]Consolidated!G43*0.967</f>
        <v>338021.43623499997</v>
      </c>
      <c r="H43" s="22">
        <f t="shared" ref="H43:H75" si="248">G43/G$12</f>
        <v>1.2830666085257063E-2</v>
      </c>
      <c r="I43" s="437">
        <f>[1]Consolidated!I43+[2]Consoli!I43*5.09+[3]Consoli!I43*0.985+[4]Consolidated!I43*9.38+[5]Consolidated!I43*9.61+[6]Consolidated!I43*0.967</f>
        <v>348507.59727000003</v>
      </c>
      <c r="J43" s="22">
        <f t="shared" ref="J43:J75" si="249">I43/I$12</f>
        <v>1.4981638926769401E-2</v>
      </c>
      <c r="K43" s="437">
        <f>[1]Consolidated!K43+[2]Consoli!K43*5.09+[3]Consoli!K43*0.985+[4]Consolidated!K43*9.38+[5]Consolidated!K43*9.61+[6]Consolidated!K43*0.967</f>
        <v>349816.27740499994</v>
      </c>
      <c r="L43" s="22">
        <f t="shared" ref="L43:L75" si="250">K43/K$12</f>
        <v>1.6442013771393923E-2</v>
      </c>
      <c r="M43" s="437">
        <f>[1]Consolidated!M43+[2]Consoli!M43*5.09+[3]Consoli!M43*0.985+[4]Consolidated!M43*9.38+[5]Consolidated!M43*9.61+[6]Consolidated!M43*0.967</f>
        <v>358767.36496000004</v>
      </c>
      <c r="N43" s="22">
        <f t="shared" ref="N43:N75" si="251">M43/M$12</f>
        <v>1.1892028197944771E-2</v>
      </c>
      <c r="O43" s="437">
        <f>[1]Consolidated!O43+[2]Consoli!O43*5.09+[3]Consoli!O43*0.985+[4]Consolidated!O43*9.38+[5]Consolidated!O43*9.61+[6]Consolidated!O43*0.967</f>
        <v>372905.85353999992</v>
      </c>
      <c r="P43" s="22">
        <f t="shared" ref="P43:P75" si="252">O43/O$12</f>
        <v>1.9523724064510764E-2</v>
      </c>
      <c r="Q43" s="437">
        <f>[1]Consolidated!Q43+[2]Consoli!Q43*5.09+[3]Consoli!Q43*0.985+[4]Consolidated!Q43*9.38+[5]Consolidated!Q43*9.61+[6]Consolidated!Q43*0.967</f>
        <v>365117.58172499994</v>
      </c>
      <c r="R43" s="22">
        <f t="shared" ref="R43:R75" si="253">Q43/Q$12</f>
        <v>1.5394510338971674E-2</v>
      </c>
      <c r="S43" s="437">
        <f>[1]Consolidated!S43+[2]Consoli!S43*5.09+[3]Consoli!S43*0.985+[4]Consolidated!S43*9.38+[5]Consolidated!S43*9.61+[6]Consolidated!S43*0.967</f>
        <v>375495.42252000002</v>
      </c>
      <c r="T43" s="22">
        <f t="shared" ref="T43:T75" si="254">S43/S$12</f>
        <v>1.5716099223495119E-2</v>
      </c>
      <c r="U43" s="437">
        <f>[1]Consolidated!U43+[2]Consoli!U43*5.09+[3]Consoli!U43*0.985+[4]Consolidated!U43*9.38+[5]Consolidated!U43*9.61+[6]Consolidated!U43*0.967</f>
        <v>364081.988885</v>
      </c>
      <c r="V43" s="22">
        <f t="shared" ref="V43:V75" si="255">U43/U$12</f>
        <v>1.9211135389555132E-2</v>
      </c>
      <c r="W43" s="437">
        <f>[1]Consolidated!W43+[2]Consoli!W43*5.09+[3]Consoli!W43*0.985+[4]Consolidated!W43*9.38+[5]Consolidated!W43*9.61+[6]Consolidated!W43*0.967</f>
        <v>364044.63421499997</v>
      </c>
      <c r="X43" s="22">
        <f t="shared" ref="X43:X75" si="256">W43/W$12</f>
        <v>1.8879870519340567E-2</v>
      </c>
      <c r="Y43" s="437">
        <f>[1]Consolidated!Y43+[2]Consoli!Y43*5.09+[3]Consoli!Y43*0.985+[4]Consolidated!Y43*9.38+[5]Consolidated!Y43*9.61+[6]Consolidated!Y43*0.967</f>
        <v>361633.75571499998</v>
      </c>
      <c r="Z43" s="22">
        <f t="shared" ref="Z43:Z75" si="257">Y43/Y$12</f>
        <v>1.2414968101683676E-2</v>
      </c>
      <c r="AA43" s="43">
        <f t="shared" ref="AA43:AA75" si="258">C43+E43+G43+I43+K43+M43+O43+Q43+S43+U43+W43+Y43</f>
        <v>4282059.9399149995</v>
      </c>
      <c r="AB43" s="22">
        <f t="shared" ref="AB43:AB75" si="259">AA43/AA$12</f>
        <v>1.5776500562534757E-2</v>
      </c>
      <c r="AC43" s="37">
        <f t="shared" ref="AC43:AC75" si="260">AA43/12</f>
        <v>356838.32832624996</v>
      </c>
      <c r="AD43" s="38">
        <f t="shared" ref="AD43:AD75" si="261">AC43/AC$12</f>
        <v>1.5776500562534757E-2</v>
      </c>
      <c r="AF43" s="24">
        <f t="shared" si="2"/>
        <v>4282059.9399149995</v>
      </c>
      <c r="AG43" s="24">
        <f t="shared" si="3"/>
        <v>0</v>
      </c>
      <c r="AH43" s="477">
        <v>3782164.4270274998</v>
      </c>
      <c r="AI43" s="478">
        <f>[7]CONSOLIDATED!AA43</f>
        <v>3585999.1620749999</v>
      </c>
    </row>
    <row r="44" spans="1:35" customFormat="1">
      <c r="A44" s="2">
        <v>6103</v>
      </c>
      <c r="B44" s="2" t="s">
        <v>4</v>
      </c>
      <c r="C44" s="437">
        <f>[1]Consolidated!C44+[2]Consoli!C44*5.09+[3]Consoli!C44*0.985+[4]Consolidated!C44*9.38+[5]Consolidated!C44*9.61+[6]Consolidated!C44*0.967</f>
        <v>51.627870000000001</v>
      </c>
      <c r="D44" s="22">
        <f t="shared" si="246"/>
        <v>2.5290525166445677E-6</v>
      </c>
      <c r="E44" s="437">
        <f>[1]Consolidated!E44+[2]Consoli!E44*5.09+[3]Consoli!E44*0.985+[4]Consolidated!E44*9.38+[5]Consolidated!E44*9.61+[6]Consolidated!E44*0.967</f>
        <v>51.627870000000001</v>
      </c>
      <c r="F44" s="22">
        <f t="shared" si="247"/>
        <v>3.2507041384658809E-6</v>
      </c>
      <c r="G44" s="437">
        <f>[1]Consolidated!G44+[2]Consoli!G44*5.09+[3]Consoli!G44*0.985+[4]Consolidated!G44*9.38+[5]Consolidated!G44*9.61+[6]Consolidated!G44*0.967</f>
        <v>51.627870000000001</v>
      </c>
      <c r="H44" s="22">
        <f t="shared" si="248"/>
        <v>1.9596980831787591E-6</v>
      </c>
      <c r="I44" s="437">
        <f>[1]Consolidated!I44+[2]Consoli!I44*5.09+[3]Consoli!I44*0.985+[4]Consolidated!I44*9.38+[5]Consolidated!I44*9.61+[6]Consolidated!I44*0.967</f>
        <v>51.627870000000001</v>
      </c>
      <c r="J44" s="22">
        <f t="shared" si="249"/>
        <v>2.2193780363960275E-6</v>
      </c>
      <c r="K44" s="437">
        <f>[1]Consolidated!K44+[2]Consoli!K44*5.09+[3]Consoli!K44*0.985+[4]Consolidated!K44*9.38+[5]Consolidated!K44*9.61+[6]Consolidated!K44*0.967</f>
        <v>51.627870000000001</v>
      </c>
      <c r="L44" s="22">
        <f t="shared" si="250"/>
        <v>2.4266056337480264E-6</v>
      </c>
      <c r="M44" s="437">
        <f>[1]Consolidated!M44+[2]Consoli!M44*5.09+[3]Consoli!M44*0.985+[4]Consolidated!M44*9.38+[5]Consolidated!M44*9.61+[6]Consolidated!M44*0.967</f>
        <v>51.627870000000001</v>
      </c>
      <c r="N44" s="22">
        <f t="shared" si="251"/>
        <v>1.7113041647706139E-6</v>
      </c>
      <c r="O44" s="437">
        <f>[1]Consolidated!O44+[2]Consoli!O44*5.09+[3]Consoli!O44*0.985+[4]Consolidated!O44*9.38+[5]Consolidated!O44*9.61+[6]Consolidated!O44*0.967</f>
        <v>51.627870000000001</v>
      </c>
      <c r="P44" s="22">
        <f t="shared" si="252"/>
        <v>2.7030100985269551E-6</v>
      </c>
      <c r="Q44" s="437">
        <f>[1]Consolidated!Q44+[2]Consoli!Q44*5.09+[3]Consoli!Q44*0.985+[4]Consolidated!Q44*9.38+[5]Consolidated!Q44*9.61+[6]Consolidated!Q44*0.967</f>
        <v>51.627870000000001</v>
      </c>
      <c r="R44" s="22">
        <f t="shared" si="253"/>
        <v>2.176794047383629E-6</v>
      </c>
      <c r="S44" s="437">
        <f>[1]Consolidated!S44+[2]Consoli!S44*5.09+[3]Consoli!S44*0.985+[4]Consolidated!S44*9.38+[5]Consolidated!S44*9.61+[6]Consolidated!S44*0.967</f>
        <v>51.627870000000001</v>
      </c>
      <c r="T44" s="22">
        <f t="shared" si="254"/>
        <v>2.1608485189309864E-6</v>
      </c>
      <c r="U44" s="437">
        <f>[1]Consolidated!U44+[2]Consoli!U44*5.09+[3]Consoli!U44*0.985+[4]Consolidated!U44*9.38+[5]Consolidated!U44*9.61+[6]Consolidated!U44*0.967</f>
        <v>51.627870000000001</v>
      </c>
      <c r="V44" s="22">
        <f t="shared" si="255"/>
        <v>2.7241940846396389E-6</v>
      </c>
      <c r="W44" s="437">
        <f>[1]Consolidated!W44+[2]Consoli!W44*5.09+[3]Consoli!W44*0.985+[4]Consolidated!W44*9.38+[5]Consolidated!W44*9.61+[6]Consolidated!W44*0.967</f>
        <v>51.627870000000001</v>
      </c>
      <c r="X44" s="22">
        <f t="shared" si="256"/>
        <v>2.6774944860571306E-6</v>
      </c>
      <c r="Y44" s="437">
        <f>[1]Consolidated!Y44+[2]Consoli!Y44*5.09+[3]Consoli!Y44*0.985+[4]Consolidated!Y44*9.38+[5]Consolidated!Y44*9.61+[6]Consolidated!Y44*0.967</f>
        <v>51.627870000000001</v>
      </c>
      <c r="Z44" s="22">
        <f t="shared" si="257"/>
        <v>1.7723963791505254E-6</v>
      </c>
      <c r="AA44" s="43">
        <f t="shared" si="258"/>
        <v>619.53444000000025</v>
      </c>
      <c r="AB44" s="22">
        <f t="shared" si="259"/>
        <v>2.2825662364183715E-6</v>
      </c>
      <c r="AC44" s="37">
        <f t="shared" si="260"/>
        <v>51.627870000000023</v>
      </c>
      <c r="AD44" s="38">
        <f t="shared" si="261"/>
        <v>2.2825662364183715E-6</v>
      </c>
      <c r="AF44" s="24">
        <f t="shared" si="2"/>
        <v>619.53444000000025</v>
      </c>
      <c r="AG44" s="24">
        <f t="shared" si="3"/>
        <v>0</v>
      </c>
      <c r="AH44" s="477">
        <v>619.53444000000025</v>
      </c>
      <c r="AI44" s="478">
        <f>[7]CONSOLIDATED!AA44</f>
        <v>327.79599999999994</v>
      </c>
    </row>
    <row r="45" spans="1:35" customFormat="1">
      <c r="A45" s="2">
        <v>6104</v>
      </c>
      <c r="B45" s="2" t="s">
        <v>5</v>
      </c>
      <c r="C45" s="437">
        <f>[1]Consolidated!C45+[2]Consoli!C45*5.09+[3]Consoli!C45*0.985+[4]Consolidated!C45*9.38+[5]Consolidated!C45*9.61+[6]Consolidated!C45*0.967</f>
        <v>62099.856050000009</v>
      </c>
      <c r="D45" s="22">
        <f t="shared" si="246"/>
        <v>3.0420351880973955E-3</v>
      </c>
      <c r="E45" s="437">
        <f>[1]Consolidated!E45+[2]Consoli!E45*5.09+[3]Consoli!E45*0.985+[4]Consolidated!E45*9.38+[5]Consolidated!E45*9.61+[6]Consolidated!E45*0.967</f>
        <v>62303.061549999999</v>
      </c>
      <c r="F45" s="22">
        <f t="shared" si="247"/>
        <v>3.9228583325184533E-3</v>
      </c>
      <c r="G45" s="437">
        <f>[1]Consolidated!G45+[2]Consoli!G45*5.09+[3]Consoli!G45*0.985+[4]Consolidated!G45*9.38+[5]Consolidated!G45*9.61+[6]Consolidated!G45*0.967</f>
        <v>62198.602299999999</v>
      </c>
      <c r="H45" s="22">
        <f t="shared" si="248"/>
        <v>2.3609434536754656E-3</v>
      </c>
      <c r="I45" s="437">
        <f>[1]Consolidated!I45+[2]Consoli!I45*5.09+[3]Consoli!I45*0.985+[4]Consolidated!I45*9.38+[5]Consolidated!I45*9.61+[6]Consolidated!I45*0.967</f>
        <v>62317.511499999993</v>
      </c>
      <c r="J45" s="22">
        <f t="shared" si="249"/>
        <v>2.6789041714476471E-3</v>
      </c>
      <c r="K45" s="437">
        <f>[1]Consolidated!K45+[2]Consoli!K45*5.09+[3]Consoli!K45*0.985+[4]Consolidated!K45*9.38+[5]Consolidated!K45*9.61+[6]Consolidated!K45*0.967</f>
        <v>62068.336050000005</v>
      </c>
      <c r="L45" s="22">
        <f t="shared" si="250"/>
        <v>2.9173268999146337E-3</v>
      </c>
      <c r="M45" s="437">
        <f>[1]Consolidated!M45+[2]Consoli!M45*5.09+[3]Consoli!M45*0.985+[4]Consolidated!M45*9.38+[5]Consolidated!M45*9.61+[6]Consolidated!M45*0.967</f>
        <v>62638.099449999994</v>
      </c>
      <c r="N45" s="22">
        <f t="shared" si="251"/>
        <v>2.0762592077128283E-3</v>
      </c>
      <c r="O45" s="437">
        <f>[1]Consolidated!O45+[2]Consoli!O45*5.09+[3]Consoli!O45*0.985+[4]Consolidated!O45*9.38+[5]Consolidated!O45*9.61+[6]Consolidated!O45*0.967</f>
        <v>62321.254499999995</v>
      </c>
      <c r="P45" s="22">
        <f t="shared" si="252"/>
        <v>3.2628690718088586E-3</v>
      </c>
      <c r="Q45" s="437">
        <f>[1]Consolidated!Q45+[2]Consoli!Q45*5.09+[3]Consoli!Q45*0.985+[4]Consolidated!Q45*9.38+[5]Consolidated!Q45*9.61+[6]Consolidated!Q45*0.967</f>
        <v>62484.163649999995</v>
      </c>
      <c r="R45" s="22">
        <f t="shared" si="253"/>
        <v>2.6345296733927726E-3</v>
      </c>
      <c r="S45" s="437">
        <f>[1]Consolidated!S45+[2]Consoli!S45*5.09+[3]Consoli!S45*0.985+[4]Consolidated!S45*9.38+[5]Consolidated!S45*9.61+[6]Consolidated!S45*0.967</f>
        <v>61897.940900000001</v>
      </c>
      <c r="T45" s="22">
        <f t="shared" si="254"/>
        <v>2.5906951791472843E-3</v>
      </c>
      <c r="U45" s="437">
        <f>[1]Consolidated!U45+[2]Consoli!U45*5.09+[3]Consoli!U45*0.985+[4]Consolidated!U45*9.38+[5]Consolidated!U45*9.61+[6]Consolidated!U45*0.967</f>
        <v>62886.94</v>
      </c>
      <c r="V45" s="22">
        <f t="shared" si="255"/>
        <v>3.318289713464605E-3</v>
      </c>
      <c r="W45" s="437">
        <f>[1]Consolidated!W45+[2]Consoli!W45*5.09+[3]Consoli!W45*0.985+[4]Consolidated!W45*9.38+[5]Consolidated!W45*9.61+[6]Consolidated!W45*0.967</f>
        <v>62886.94</v>
      </c>
      <c r="X45" s="22">
        <f t="shared" si="256"/>
        <v>3.261405808432647E-3</v>
      </c>
      <c r="Y45" s="437">
        <f>[1]Consolidated!Y45+[2]Consoli!Y45*5.09+[3]Consoli!Y45*0.985+[4]Consolidated!Y45*9.38+[5]Consolidated!Y45*9.61+[6]Consolidated!Y45*0.967</f>
        <v>62886.94</v>
      </c>
      <c r="Z45" s="22">
        <f t="shared" si="257"/>
        <v>2.1589227824401112E-3</v>
      </c>
      <c r="AA45" s="43">
        <f t="shared" si="258"/>
        <v>748989.6459499998</v>
      </c>
      <c r="AB45" s="22">
        <f t="shared" si="259"/>
        <v>2.7595212903295885E-3</v>
      </c>
      <c r="AC45" s="37">
        <f t="shared" si="260"/>
        <v>62415.803829166653</v>
      </c>
      <c r="AD45" s="38">
        <f t="shared" si="261"/>
        <v>2.7595212903295885E-3</v>
      </c>
      <c r="AF45" s="24">
        <f t="shared" si="2"/>
        <v>748989.6459499998</v>
      </c>
      <c r="AG45" s="24">
        <f t="shared" si="3"/>
        <v>0</v>
      </c>
      <c r="AH45" s="477">
        <v>744267.54</v>
      </c>
      <c r="AI45" s="478">
        <f>[7]CONSOLIDATED!AA45</f>
        <v>643713.74041999993</v>
      </c>
    </row>
    <row r="46" spans="1:35" customFormat="1">
      <c r="A46" s="2">
        <v>6105</v>
      </c>
      <c r="B46" s="2" t="s">
        <v>38</v>
      </c>
      <c r="C46" s="437">
        <f>[1]Consolidated!C46+[2]Consoli!C46*5.09+[3]Consoli!C46*0.985+[4]Consolidated!C46*9.38+[5]Consolidated!C46*9.61+[6]Consolidated!C46*0.967</f>
        <v>60566.091322679422</v>
      </c>
      <c r="D46" s="22">
        <f t="shared" si="246"/>
        <v>2.9669019016850219E-3</v>
      </c>
      <c r="E46" s="437">
        <f>[1]Consolidated!E46+[2]Consoli!E46*5.09+[3]Consoli!E46*0.985+[4]Consolidated!E46*9.38+[5]Consolidated!E46*9.61+[6]Consolidated!E46*0.967</f>
        <v>54159.971066485028</v>
      </c>
      <c r="F46" s="22">
        <f t="shared" si="247"/>
        <v>3.4101356899871181E-3</v>
      </c>
      <c r="G46" s="437">
        <f>[1]Consolidated!G46+[2]Consoli!G46*5.09+[3]Consoli!G46*0.985+[4]Consolidated!G46*9.38+[5]Consolidated!G46*9.61+[6]Consolidated!G46*0.967</f>
        <v>68949.837749079423</v>
      </c>
      <c r="H46" s="22">
        <f t="shared" si="248"/>
        <v>2.6172078157080158E-3</v>
      </c>
      <c r="I46" s="437">
        <f>[1]Consolidated!I46+[2]Consoli!I46*5.09+[3]Consoli!I46*0.985+[4]Consolidated!I46*9.38+[5]Consolidated!I46*9.61+[6]Consolidated!I46*0.967</f>
        <v>64592.504969736809</v>
      </c>
      <c r="J46" s="22">
        <f t="shared" si="249"/>
        <v>2.776701553746748E-3</v>
      </c>
      <c r="K46" s="437">
        <f>[1]Consolidated!K46+[2]Consoli!K46*5.09+[3]Consoli!K46*0.985+[4]Consolidated!K46*9.38+[5]Consolidated!K46*9.61+[6]Consolidated!K46*0.967</f>
        <v>61784.358154020578</v>
      </c>
      <c r="L46" s="22">
        <f t="shared" si="250"/>
        <v>2.9039794121673455E-3</v>
      </c>
      <c r="M46" s="437">
        <f>[1]Consolidated!M46+[2]Consoli!M46*5.09+[3]Consoli!M46*0.985+[4]Consolidated!M46*9.38+[5]Consolidated!M46*9.61+[6]Consolidated!M46*0.967</f>
        <v>74355.232444344379</v>
      </c>
      <c r="N46" s="22">
        <f t="shared" si="251"/>
        <v>2.464645916139744E-3</v>
      </c>
      <c r="O46" s="437">
        <f>[1]Consolidated!O46+[2]Consoli!O46*5.09+[3]Consoli!O46*0.985+[4]Consolidated!O46*9.38+[5]Consolidated!O46*9.61+[6]Consolidated!O46*0.967</f>
        <v>58708.961906125813</v>
      </c>
      <c r="P46" s="22">
        <f t="shared" si="252"/>
        <v>3.0737451865880264E-3</v>
      </c>
      <c r="Q46" s="437">
        <f>[1]Consolidated!Q46+[2]Consoli!Q46*5.09+[3]Consoli!Q46*0.985+[4]Consolidated!Q46*9.38+[5]Consolidated!Q46*9.61+[6]Consolidated!Q46*0.967</f>
        <v>65235.785880548312</v>
      </c>
      <c r="R46" s="22">
        <f t="shared" si="253"/>
        <v>2.7505467566485029E-3</v>
      </c>
      <c r="S46" s="437">
        <f>[1]Consolidated!S46+[2]Consoli!S46*5.09+[3]Consoli!S46*0.985+[4]Consolidated!S46*9.38+[5]Consolidated!S46*9.61+[6]Consolidated!S46*0.967</f>
        <v>65483.185585741492</v>
      </c>
      <c r="T46" s="22">
        <f t="shared" si="254"/>
        <v>2.740753096880278E-3</v>
      </c>
      <c r="U46" s="437">
        <f>[1]Consolidated!U46+[2]Consoli!U46*5.09+[3]Consoli!U46*0.985+[4]Consolidated!U46*9.38+[5]Consolidated!U46*9.61+[6]Consolidated!U46*0.967</f>
        <v>58499.0079273835</v>
      </c>
      <c r="V46" s="22">
        <f t="shared" si="255"/>
        <v>3.0867562685244513E-3</v>
      </c>
      <c r="W46" s="437">
        <f>[1]Consolidated!W46+[2]Consoli!W46*5.09+[3]Consoli!W46*0.985+[4]Consolidated!W46*9.38+[5]Consolidated!W46*9.61+[6]Consolidated!W46*0.967</f>
        <v>58966.257915365364</v>
      </c>
      <c r="X46" s="22">
        <f t="shared" si="256"/>
        <v>3.0580736805878952E-3</v>
      </c>
      <c r="Y46" s="437">
        <f>[1]Consolidated!Y46+[2]Consoli!Y46*5.09+[3]Consoli!Y46*0.985+[4]Consolidated!Y46*9.38+[5]Consolidated!Y46*9.61+[6]Consolidated!Y46*0.967</f>
        <v>72885.288827306562</v>
      </c>
      <c r="Z46" s="22">
        <f t="shared" si="257"/>
        <v>2.5021683445561166E-3</v>
      </c>
      <c r="AA46" s="43">
        <f t="shared" si="258"/>
        <v>764186.48374881677</v>
      </c>
      <c r="AB46" s="22">
        <f t="shared" si="259"/>
        <v>2.8155113800167834E-3</v>
      </c>
      <c r="AC46" s="37">
        <f t="shared" si="260"/>
        <v>63682.206979068062</v>
      </c>
      <c r="AD46" s="38">
        <f t="shared" si="261"/>
        <v>2.8155113800167834E-3</v>
      </c>
      <c r="AF46" s="24">
        <f t="shared" si="2"/>
        <v>764186.48374881677</v>
      </c>
      <c r="AG46" s="24">
        <f t="shared" si="3"/>
        <v>0</v>
      </c>
      <c r="AH46" s="477">
        <v>789633.87075189571</v>
      </c>
      <c r="AI46" s="478">
        <f>[7]CONSOLIDATED!AA46</f>
        <v>566621.28101892001</v>
      </c>
    </row>
    <row r="47" spans="1:35" customFormat="1">
      <c r="A47" s="2">
        <v>6106</v>
      </c>
      <c r="B47" s="2" t="s">
        <v>6</v>
      </c>
      <c r="C47" s="437">
        <f>[1]Consolidated!C47+[2]Consoli!C47*5.09+[3]Consoli!C47*0.985+[4]Consolidated!C47*9.38+[5]Consolidated!C47*9.61+[6]Consolidated!C47*0.967</f>
        <v>28559.25</v>
      </c>
      <c r="D47" s="22">
        <f t="shared" si="246"/>
        <v>1.3990087734779947E-3</v>
      </c>
      <c r="E47" s="437">
        <f>[1]Consolidated!E47+[2]Consoli!E47*5.09+[3]Consoli!E47*0.985+[4]Consolidated!E47*9.38+[5]Consolidated!E47*9.61+[6]Consolidated!E47*0.967</f>
        <v>28559.25</v>
      </c>
      <c r="F47" s="22">
        <f t="shared" si="247"/>
        <v>1.7982084514910591E-3</v>
      </c>
      <c r="G47" s="437">
        <f>[1]Consolidated!G47+[2]Consoli!G47*5.09+[3]Consoli!G47*0.985+[4]Consolidated!G47*9.38+[5]Consolidated!G47*9.61+[6]Consolidated!G47*0.967</f>
        <v>28559.25</v>
      </c>
      <c r="H47" s="22">
        <f t="shared" si="248"/>
        <v>1.084056101520806E-3</v>
      </c>
      <c r="I47" s="437">
        <f>[1]Consolidated!I47+[2]Consoli!I47*5.09+[3]Consoli!I47*0.985+[4]Consolidated!I47*9.38+[5]Consolidated!I47*9.61+[6]Consolidated!I47*0.967</f>
        <v>28559.25</v>
      </c>
      <c r="J47" s="22">
        <f t="shared" si="249"/>
        <v>1.2277045747954205E-3</v>
      </c>
      <c r="K47" s="437">
        <f>[1]Consolidated!K47+[2]Consoli!K47*5.09+[3]Consoli!K47*0.985+[4]Consolidated!K47*9.38+[5]Consolidated!K47*9.61+[6]Consolidated!K47*0.967</f>
        <v>28559.25</v>
      </c>
      <c r="L47" s="22">
        <f t="shared" si="250"/>
        <v>1.3423377130534016E-3</v>
      </c>
      <c r="M47" s="437">
        <f>[1]Consolidated!M47+[2]Consoli!M47*5.09+[3]Consoli!M47*0.985+[4]Consolidated!M47*9.38+[5]Consolidated!M47*9.61+[6]Consolidated!M47*0.967</f>
        <v>28559.25</v>
      </c>
      <c r="N47" s="22">
        <f t="shared" si="251"/>
        <v>9.4665078121032597E-4</v>
      </c>
      <c r="O47" s="437">
        <f>[1]Consolidated!O47+[2]Consoli!O47*5.09+[3]Consoli!O47*0.985+[4]Consolidated!O47*9.38+[5]Consolidated!O47*9.61+[6]Consolidated!O47*0.967</f>
        <v>28559.25</v>
      </c>
      <c r="P47" s="22">
        <f t="shared" si="252"/>
        <v>1.4952377689870981E-3</v>
      </c>
      <c r="Q47" s="437">
        <f>[1]Consolidated!Q47+[2]Consoli!Q47*5.09+[3]Consoli!Q47*0.985+[4]Consolidated!Q47*9.38+[5]Consolidated!Q47*9.61+[6]Consolidated!Q47*0.967</f>
        <v>28559.25</v>
      </c>
      <c r="R47" s="22">
        <f t="shared" si="253"/>
        <v>1.2041481741884936E-3</v>
      </c>
      <c r="S47" s="437">
        <f>[1]Consolidated!S47+[2]Consoli!S47*5.09+[3]Consoli!S47*0.985+[4]Consolidated!S47*9.38+[5]Consolidated!S47*9.61+[6]Consolidated!S47*0.967</f>
        <v>28559.25</v>
      </c>
      <c r="T47" s="22">
        <f t="shared" si="254"/>
        <v>1.1953275055561999E-3</v>
      </c>
      <c r="U47" s="437">
        <f>[1]Consolidated!U47+[2]Consoli!U47*5.09+[3]Consoli!U47*0.985+[4]Consolidated!U47*9.38+[5]Consolidated!U47*9.61+[6]Consolidated!U47*0.967</f>
        <v>28559.25</v>
      </c>
      <c r="V47" s="22">
        <f t="shared" si="255"/>
        <v>1.5069562217411758E-3</v>
      </c>
      <c r="W47" s="437">
        <f>[1]Consolidated!W47+[2]Consoli!W47*5.09+[3]Consoli!W47*0.985+[4]Consolidated!W47*9.38+[5]Consolidated!W47*9.61+[6]Consolidated!W47*0.967</f>
        <v>28559.25</v>
      </c>
      <c r="X47" s="22">
        <f t="shared" si="256"/>
        <v>1.4811231685701366E-3</v>
      </c>
      <c r="Y47" s="437">
        <f>[1]Consolidated!Y47+[2]Consoli!Y47*5.09+[3]Consoli!Y47*0.985+[4]Consolidated!Y47*9.38+[5]Consolidated!Y47*9.61+[6]Consolidated!Y47*0.967</f>
        <v>28559.25</v>
      </c>
      <c r="Z47" s="22">
        <f t="shared" si="257"/>
        <v>9.8044547046497637E-4</v>
      </c>
      <c r="AA47" s="43">
        <f t="shared" si="258"/>
        <v>342711</v>
      </c>
      <c r="AB47" s="22">
        <f t="shared" si="259"/>
        <v>1.2626587110301346E-3</v>
      </c>
      <c r="AC47" s="37">
        <f t="shared" si="260"/>
        <v>28559.25</v>
      </c>
      <c r="AD47" s="38">
        <f t="shared" si="261"/>
        <v>1.2626587110301346E-3</v>
      </c>
      <c r="AF47" s="24">
        <f t="shared" si="2"/>
        <v>342711</v>
      </c>
      <c r="AG47" s="24">
        <f t="shared" si="3"/>
        <v>0</v>
      </c>
      <c r="AH47" s="477">
        <v>149881.5</v>
      </c>
      <c r="AI47" s="478">
        <f>[7]CONSOLIDATED!AA47</f>
        <v>266094.37059000001</v>
      </c>
    </row>
    <row r="48" spans="1:35" customFormat="1">
      <c r="A48" s="2">
        <v>6107</v>
      </c>
      <c r="B48" s="2" t="s">
        <v>7</v>
      </c>
      <c r="C48" s="437">
        <f>[1]Consolidated!C48+[2]Consoli!C48*5.09+[3]Consoli!C48*0.985+[4]Consolidated!C48*9.38+[5]Consolidated!C48*9.61+[6]Consolidated!C48*0.967</f>
        <v>11618</v>
      </c>
      <c r="D48" s="22">
        <f t="shared" si="246"/>
        <v>5.6912152560964816E-4</v>
      </c>
      <c r="E48" s="437">
        <f>[1]Consolidated!E48+[2]Consoli!E48*5.09+[3]Consoli!E48*0.985+[4]Consolidated!E48*9.38+[5]Consolidated!E48*9.61+[6]Consolidated!E48*0.967</f>
        <v>11618</v>
      </c>
      <c r="F48" s="22">
        <f t="shared" si="247"/>
        <v>7.3151731188399996E-4</v>
      </c>
      <c r="G48" s="437">
        <f>[1]Consolidated!G48+[2]Consoli!G48*5.09+[3]Consoli!G48*0.985+[4]Consolidated!G48*9.38+[5]Consolidated!G48*9.61+[6]Consolidated!G48*0.967</f>
        <v>11618</v>
      </c>
      <c r="H48" s="22">
        <f t="shared" si="248"/>
        <v>4.4099770783436972E-4</v>
      </c>
      <c r="I48" s="437">
        <f>[1]Consolidated!I48+[2]Consoli!I48*5.09+[3]Consoli!I48*0.985+[4]Consolidated!I48*9.38+[5]Consolidated!I48*9.61+[6]Consolidated!I48*0.967</f>
        <v>12504.5</v>
      </c>
      <c r="J48" s="22">
        <f t="shared" si="249"/>
        <v>5.3754324275074922E-4</v>
      </c>
      <c r="K48" s="437">
        <f>[1]Consolidated!K48+[2]Consoli!K48*5.09+[3]Consoli!K48*0.985+[4]Consolidated!K48*9.38+[5]Consolidated!K48*9.61+[6]Consolidated!K48*0.967</f>
        <v>11618</v>
      </c>
      <c r="L48" s="22">
        <f t="shared" si="250"/>
        <v>5.4606754555019542E-4</v>
      </c>
      <c r="M48" s="437">
        <f>[1]Consolidated!M48+[2]Consoli!M48*5.09+[3]Consoli!M48*0.985+[4]Consolidated!M48*9.38+[5]Consolidated!M48*9.61+[6]Consolidated!M48*0.967</f>
        <v>11618</v>
      </c>
      <c r="N48" s="22">
        <f t="shared" si="251"/>
        <v>3.8510075636095372E-4</v>
      </c>
      <c r="O48" s="437">
        <f>[1]Consolidated!O48+[2]Consoli!O48*5.09+[3]Consoli!O48*0.985+[4]Consolidated!O48*9.38+[5]Consolidated!O48*9.61+[6]Consolidated!O48*0.967</f>
        <v>11618</v>
      </c>
      <c r="P48" s="22">
        <f t="shared" si="252"/>
        <v>6.0826780815645041E-4</v>
      </c>
      <c r="Q48" s="437">
        <f>[1]Consolidated!Q48+[2]Consoli!Q48*5.09+[3]Consoli!Q48*0.985+[4]Consolidated!Q48*9.38+[5]Consolidated!Q48*9.61+[6]Consolidated!Q48*0.967</f>
        <v>11618</v>
      </c>
      <c r="R48" s="22">
        <f t="shared" si="253"/>
        <v>4.8985157130253493E-4</v>
      </c>
      <c r="S48" s="437">
        <f>[1]Consolidated!S48+[2]Consoli!S48*5.09+[3]Consoli!S48*0.985+[4]Consolidated!S48*9.38+[5]Consolidated!S48*9.61+[6]Consolidated!S48*0.967</f>
        <v>11618</v>
      </c>
      <c r="T48" s="22">
        <f t="shared" si="254"/>
        <v>4.8626329331309226E-4</v>
      </c>
      <c r="U48" s="437">
        <f>[1]Consolidated!U48+[2]Consoli!U48*5.09+[3]Consoli!U48*0.985+[4]Consolidated!U48*9.38+[5]Consolidated!U48*9.61+[6]Consolidated!U48*0.967</f>
        <v>11618</v>
      </c>
      <c r="V48" s="22">
        <f t="shared" si="255"/>
        <v>6.1303491457895363E-4</v>
      </c>
      <c r="W48" s="437">
        <f>[1]Consolidated!W48+[2]Consoli!W48*5.09+[3]Consoli!W48*0.985+[4]Consolidated!W48*9.38+[5]Consolidated!W48*9.61+[6]Consolidated!W48*0.967</f>
        <v>11618</v>
      </c>
      <c r="X48" s="22">
        <f t="shared" si="256"/>
        <v>6.0252594071790561E-4</v>
      </c>
      <c r="Y48" s="437">
        <f>[1]Consolidated!Y48+[2]Consoli!Y48*5.09+[3]Consoli!Y48*0.985+[4]Consolidated!Y48*9.38+[5]Consolidated!Y48*9.61+[6]Consolidated!Y48*0.967</f>
        <v>11618</v>
      </c>
      <c r="Z48" s="22">
        <f t="shared" si="257"/>
        <v>3.9884855084997315E-4</v>
      </c>
      <c r="AA48" s="43">
        <f t="shared" si="258"/>
        <v>140302.5</v>
      </c>
      <c r="AB48" s="22">
        <f t="shared" si="259"/>
        <v>5.1692001075047324E-4</v>
      </c>
      <c r="AC48" s="37">
        <f t="shared" si="260"/>
        <v>11691.875</v>
      </c>
      <c r="AD48" s="38">
        <f t="shared" si="261"/>
        <v>5.1692001075047324E-4</v>
      </c>
      <c r="AF48" s="24">
        <f t="shared" si="2"/>
        <v>140302.5</v>
      </c>
      <c r="AG48" s="24">
        <f t="shared" si="3"/>
        <v>0</v>
      </c>
      <c r="AH48" s="477">
        <v>86400</v>
      </c>
      <c r="AI48" s="478">
        <f>[7]CONSOLIDATED!AA48</f>
        <v>110876.16104000001</v>
      </c>
    </row>
    <row r="49" spans="1:35" customFormat="1">
      <c r="A49" s="2">
        <v>6108</v>
      </c>
      <c r="B49" s="2" t="s">
        <v>8</v>
      </c>
      <c r="C49" s="437">
        <f>[1]Consolidated!C49+[2]Consoli!C49*5.09+[3]Consoli!C49*0.985+[4]Consolidated!C49*9.38+[5]Consolidated!C49*9.61+[6]Consolidated!C49*0.967</f>
        <v>43000</v>
      </c>
      <c r="D49" s="22">
        <f t="shared" si="246"/>
        <v>2.1064060596673153E-3</v>
      </c>
      <c r="E49" s="437">
        <f>[1]Consolidated!E49+[2]Consoli!E49*5.09+[3]Consoli!E49*0.985+[4]Consolidated!E49*9.38+[5]Consolidated!E49*9.61+[6]Consolidated!E49*0.967</f>
        <v>43000</v>
      </c>
      <c r="F49" s="22">
        <f t="shared" si="247"/>
        <v>2.7074577733699427E-3</v>
      </c>
      <c r="G49" s="437">
        <f>[1]Consolidated!G49+[2]Consoli!G49*5.09+[3]Consoli!G49*0.985+[4]Consolidated!G49*9.38+[5]Consolidated!G49*9.61+[6]Consolidated!G49*0.967</f>
        <v>43000</v>
      </c>
      <c r="H49" s="22">
        <f t="shared" si="248"/>
        <v>1.6322001581062057E-3</v>
      </c>
      <c r="I49" s="437">
        <f>[1]Consolidated!I49+[2]Consoli!I49*5.09+[3]Consoli!I49*0.985+[4]Consolidated!I49*9.38+[5]Consolidated!I49*9.61+[6]Consolidated!I49*0.967</f>
        <v>43000</v>
      </c>
      <c r="J49" s="22">
        <f t="shared" si="249"/>
        <v>1.8484833010741907E-3</v>
      </c>
      <c r="K49" s="437">
        <f>[1]Consolidated!K49+[2]Consoli!K49*5.09+[3]Consoli!K49*0.985+[4]Consolidated!K49*9.38+[5]Consolidated!K49*9.61+[6]Consolidated!K49*0.967</f>
        <v>43000</v>
      </c>
      <c r="L49" s="22">
        <f t="shared" si="250"/>
        <v>2.0210797433859876E-3</v>
      </c>
      <c r="M49" s="437">
        <f>[1]Consolidated!M49+[2]Consoli!M49*5.09+[3]Consoli!M49*0.985+[4]Consolidated!M49*9.38+[5]Consolidated!M49*9.61+[6]Consolidated!M49*0.967</f>
        <v>43000</v>
      </c>
      <c r="N49" s="22">
        <f t="shared" si="251"/>
        <v>1.425316967078758E-3</v>
      </c>
      <c r="O49" s="437">
        <f>[1]Consolidated!O49+[2]Consoli!O49*5.09+[3]Consoli!O49*0.985+[4]Consolidated!O49*9.38+[5]Consolidated!O49*9.61+[6]Consolidated!O49*0.967</f>
        <v>43000</v>
      </c>
      <c r="P49" s="22">
        <f t="shared" si="252"/>
        <v>2.2512924557348398E-3</v>
      </c>
      <c r="Q49" s="437">
        <f>[1]Consolidated!Q49+[2]Consoli!Q49*5.09+[3]Consoli!Q49*0.985+[4]Consolidated!Q49*9.38+[5]Consolidated!Q49*9.61+[6]Consolidated!Q49*0.967</f>
        <v>43000</v>
      </c>
      <c r="R49" s="22">
        <f t="shared" si="253"/>
        <v>1.813015800138492E-3</v>
      </c>
      <c r="S49" s="437">
        <f>[1]Consolidated!S49+[2]Consoli!S49*5.09+[3]Consoli!S49*0.985+[4]Consolidated!S49*9.38+[5]Consolidated!S49*9.61+[6]Consolidated!S49*0.967</f>
        <v>43000</v>
      </c>
      <c r="T49" s="22">
        <f t="shared" si="254"/>
        <v>1.7997350329198628E-3</v>
      </c>
      <c r="U49" s="437">
        <f>[1]Consolidated!U49+[2]Consoli!U49*5.09+[3]Consoli!U49*0.985+[4]Consolidated!U49*9.38+[5]Consolidated!U49*9.61+[6]Consolidated!U49*0.967</f>
        <v>43000</v>
      </c>
      <c r="V49" s="22">
        <f t="shared" si="255"/>
        <v>2.2689362477960927E-3</v>
      </c>
      <c r="W49" s="437">
        <f>[1]Consolidated!W49+[2]Consoli!W49*5.09+[3]Consoli!W49*0.985+[4]Consolidated!W49*9.38+[5]Consolidated!W49*9.61+[6]Consolidated!W49*0.967</f>
        <v>43000</v>
      </c>
      <c r="X49" s="22">
        <f t="shared" si="256"/>
        <v>2.2300409236417581E-3</v>
      </c>
      <c r="Y49" s="437">
        <f>[1]Consolidated!Y49+[2]Consoli!Y49*5.09+[3]Consoli!Y49*0.985+[4]Consolidated!Y49*9.38+[5]Consolidated!Y49*9.61+[6]Consolidated!Y49*0.967</f>
        <v>43000</v>
      </c>
      <c r="Z49" s="22">
        <f t="shared" si="257"/>
        <v>1.4761996631562097E-3</v>
      </c>
      <c r="AA49" s="43">
        <f t="shared" si="258"/>
        <v>516000</v>
      </c>
      <c r="AB49" s="22">
        <f t="shared" si="259"/>
        <v>1.9011117089662993E-3</v>
      </c>
      <c r="AC49" s="37">
        <f t="shared" si="260"/>
        <v>43000</v>
      </c>
      <c r="AD49" s="38">
        <f t="shared" si="261"/>
        <v>1.9011117089662993E-3</v>
      </c>
      <c r="AF49" s="24">
        <f t="shared" si="2"/>
        <v>516000</v>
      </c>
      <c r="AG49" s="24">
        <f t="shared" si="3"/>
        <v>0</v>
      </c>
      <c r="AH49" s="477">
        <v>210000</v>
      </c>
      <c r="AI49" s="478">
        <f>[7]CONSOLIDATED!AA49</f>
        <v>430259.82999999996</v>
      </c>
    </row>
    <row r="50" spans="1:35" customFormat="1">
      <c r="A50" s="54">
        <v>6109</v>
      </c>
      <c r="B50" s="2" t="s">
        <v>78</v>
      </c>
      <c r="C50" s="437">
        <f>[1]Consolidated!C50+[2]Consoli!C50*5.09+[3]Consoli!C50*0.985+[4]Consolidated!C50*9.38+[5]Consolidated!C50*9.61+[6]Consolidated!C50*0.967</f>
        <v>1454.5</v>
      </c>
      <c r="D50" s="22">
        <f t="shared" si="246"/>
        <v>7.1250409622932793E-5</v>
      </c>
      <c r="E50" s="437">
        <f>[1]Consolidated!E50+[2]Consoli!E50*5.09+[3]Consoli!E50*0.985+[4]Consolidated!E50*9.38+[5]Consolidated!E50*9.61+[6]Consolidated!E50*0.967</f>
        <v>1454.5</v>
      </c>
      <c r="F50" s="22">
        <f t="shared" si="247"/>
        <v>9.1581333287594927E-5</v>
      </c>
      <c r="G50" s="437">
        <f>[1]Consolidated!G50+[2]Consoli!G50*5.09+[3]Consoli!G50*0.985+[4]Consolidated!G50*9.38+[5]Consolidated!G50*9.61+[6]Consolidated!G50*0.967</f>
        <v>1454.5</v>
      </c>
      <c r="H50" s="22">
        <f t="shared" si="248"/>
        <v>5.5210119301522703E-5</v>
      </c>
      <c r="I50" s="437">
        <f>[1]Consolidated!I50+[2]Consoli!I50*5.09+[3]Consoli!I50*0.985+[4]Consolidated!I50*9.38+[5]Consolidated!I50*9.61+[6]Consolidated!I50*0.967</f>
        <v>1454.5</v>
      </c>
      <c r="J50" s="22">
        <f t="shared" si="249"/>
        <v>6.2526022358428142E-5</v>
      </c>
      <c r="K50" s="437">
        <f>[1]Consolidated!K50+[2]Consoli!K50*5.09+[3]Consoli!K50*0.985+[4]Consolidated!K50*9.38+[5]Consolidated!K50*9.61+[6]Consolidated!K50*0.967</f>
        <v>1454.5</v>
      </c>
      <c r="L50" s="22">
        <f t="shared" si="250"/>
        <v>6.8364197366393463E-5</v>
      </c>
      <c r="M50" s="437">
        <f>[1]Consolidated!M50+[2]Consoli!M50*5.09+[3]Consoli!M50*0.985+[4]Consolidated!M50*9.38+[5]Consolidated!M50*9.61+[6]Consolidated!M50*0.967</f>
        <v>1454.5</v>
      </c>
      <c r="N50" s="22">
        <f t="shared" si="251"/>
        <v>4.8212175084094268E-5</v>
      </c>
      <c r="O50" s="437">
        <f>[1]Consolidated!O50+[2]Consoli!O50*5.09+[3]Consoli!O50*0.985+[4]Consolidated!O50*9.38+[5]Consolidated!O50*9.61+[6]Consolidated!O50*0.967</f>
        <v>1454.5</v>
      </c>
      <c r="P50" s="22">
        <f t="shared" si="252"/>
        <v>7.6151276206193588E-5</v>
      </c>
      <c r="Q50" s="437">
        <f>[1]Consolidated!Q50+[2]Consoli!Q50*5.09+[3]Consoli!Q50*0.985+[4]Consolidated!Q50*9.38+[5]Consolidated!Q50*9.61+[6]Consolidated!Q50*0.967</f>
        <v>1454.5</v>
      </c>
      <c r="R50" s="22">
        <f t="shared" si="253"/>
        <v>6.1326313518638055E-5</v>
      </c>
      <c r="S50" s="437">
        <f>[1]Consolidated!S50+[2]Consoli!S50*5.09+[3]Consoli!S50*0.985+[4]Consolidated!S50*9.38+[5]Consolidated!S50*9.61+[6]Consolidated!S50*0.967</f>
        <v>1454.5</v>
      </c>
      <c r="T50" s="22">
        <f t="shared" si="254"/>
        <v>6.0877083846091643E-5</v>
      </c>
      <c r="U50" s="437">
        <f>[1]Consolidated!U50+[2]Consoli!U50*5.09+[3]Consoli!U50*0.985+[4]Consolidated!U50*9.38+[5]Consolidated!U50*9.61+[6]Consolidated!U50*0.967</f>
        <v>1454.5</v>
      </c>
      <c r="V50" s="22">
        <f t="shared" si="255"/>
        <v>7.6748087730684118E-5</v>
      </c>
      <c r="W50" s="437">
        <f>[1]Consolidated!W50+[2]Consoli!W50*5.09+[3]Consoli!W50*0.985+[4]Consolidated!W50*9.38+[5]Consolidated!W50*9.61+[6]Consolidated!W50*0.967</f>
        <v>1454.5</v>
      </c>
      <c r="X50" s="22">
        <f t="shared" si="256"/>
        <v>7.5432430777603183E-5</v>
      </c>
      <c r="Y50" s="437">
        <f>[1]Consolidated!Y50+[2]Consoli!Y50*5.09+[3]Consoli!Y50*0.985+[4]Consolidated!Y50*9.38+[5]Consolidated!Y50*9.61+[6]Consolidated!Y50*0.967</f>
        <v>1454.5</v>
      </c>
      <c r="Z50" s="22">
        <f t="shared" si="257"/>
        <v>4.993331186187691E-5</v>
      </c>
      <c r="AA50" s="43">
        <f t="shared" si="258"/>
        <v>17454</v>
      </c>
      <c r="AB50" s="22">
        <f t="shared" si="259"/>
        <v>6.4306208853290284E-5</v>
      </c>
      <c r="AC50" s="37">
        <f t="shared" si="260"/>
        <v>1454.5</v>
      </c>
      <c r="AD50" s="38">
        <f t="shared" si="261"/>
        <v>6.4306208853290284E-5</v>
      </c>
      <c r="AF50" s="24">
        <f t="shared" si="2"/>
        <v>17454</v>
      </c>
      <c r="AG50" s="24">
        <f t="shared" si="3"/>
        <v>0</v>
      </c>
      <c r="AH50" s="477">
        <v>3600</v>
      </c>
      <c r="AI50" s="478">
        <f>[7]CONSOLIDATED!AA50</f>
        <v>7840.5</v>
      </c>
    </row>
    <row r="51" spans="1:35" customFormat="1">
      <c r="A51" s="2">
        <v>6110</v>
      </c>
      <c r="B51" s="2" t="s">
        <v>9</v>
      </c>
      <c r="C51" s="437">
        <f>[1]Consolidated!C51+[2]Consoli!C51*5.09+[3]Consoli!C51*0.985+[4]Consolidated!C51*9.38+[5]Consolidated!C51*9.61+[6]Consolidated!C51*0.967</f>
        <v>7354.75</v>
      </c>
      <c r="D51" s="22">
        <f t="shared" si="246"/>
        <v>3.6028116203112062E-4</v>
      </c>
      <c r="E51" s="437">
        <f>[1]Consolidated!E51+[2]Consoli!E51*5.09+[3]Consoli!E51*0.985+[4]Consolidated!E51*9.38+[5]Consolidated!E51*9.61+[6]Consolidated!E51*0.967</f>
        <v>7354.75</v>
      </c>
      <c r="F51" s="22">
        <f t="shared" si="247"/>
        <v>4.6308546648122297E-4</v>
      </c>
      <c r="G51" s="437">
        <f>[1]Consolidated!G51+[2]Consoli!G51*5.09+[3]Consoli!G51*0.985+[4]Consolidated!G51*9.38+[5]Consolidated!G51*9.61+[6]Consolidated!G51*0.967</f>
        <v>7354.75</v>
      </c>
      <c r="H51" s="22">
        <f t="shared" si="248"/>
        <v>2.7917265378678177E-4</v>
      </c>
      <c r="I51" s="437">
        <f>[1]Consolidated!I51+[2]Consoli!I51*5.09+[3]Consoli!I51*0.985+[4]Consolidated!I51*9.38+[5]Consolidated!I51*9.61+[6]Consolidated!I51*0.967</f>
        <v>7354.75</v>
      </c>
      <c r="J51" s="22">
        <f t="shared" si="249"/>
        <v>3.1616587345524198E-4</v>
      </c>
      <c r="K51" s="437">
        <f>[1]Consolidated!K51+[2]Consoli!K51*5.09+[3]Consoli!K51*0.985+[4]Consolidated!K51*9.38+[5]Consolidated!K51*9.61+[6]Consolidated!K51*0.967</f>
        <v>7354.75</v>
      </c>
      <c r="L51" s="22">
        <f t="shared" si="250"/>
        <v>3.4568688936437424E-4</v>
      </c>
      <c r="M51" s="437">
        <f>[1]Consolidated!M51+[2]Consoli!M51*5.09+[3]Consoli!M51*0.985+[4]Consolidated!M51*9.38+[5]Consolidated!M51*9.61+[6]Consolidated!M51*0.967</f>
        <v>7354.75</v>
      </c>
      <c r="N51" s="22">
        <f t="shared" si="251"/>
        <v>2.437872084563371E-4</v>
      </c>
      <c r="O51" s="437">
        <f>[1]Consolidated!O51+[2]Consoli!O51*5.09+[3]Consoli!O51*0.985+[4]Consolidated!O51*9.38+[5]Consolidated!O51*9.61+[6]Consolidated!O51*0.967</f>
        <v>7354.75</v>
      </c>
      <c r="P51" s="22">
        <f t="shared" si="252"/>
        <v>3.8506263229804214E-4</v>
      </c>
      <c r="Q51" s="437">
        <f>[1]Consolidated!Q51+[2]Consoli!Q51*5.09+[3]Consoli!Q51*0.985+[4]Consolidated!Q51*9.38+[5]Consolidated!Q51*9.61+[6]Consolidated!Q51*0.967</f>
        <v>7354.75</v>
      </c>
      <c r="R51" s="22">
        <f t="shared" si="253"/>
        <v>3.1009948735043197E-4</v>
      </c>
      <c r="S51" s="437">
        <f>[1]Consolidated!S51+[2]Consoli!S51*5.09+[3]Consoli!S51*0.985+[4]Consolidated!S51*9.38+[5]Consolidated!S51*9.61+[6]Consolidated!S51*0.967</f>
        <v>7354.75</v>
      </c>
      <c r="T51" s="22">
        <f t="shared" si="254"/>
        <v>3.0782793565970606E-4</v>
      </c>
      <c r="U51" s="437">
        <f>[1]Consolidated!U51+[2]Consoli!U51*5.09+[3]Consoli!U51*0.985+[4]Consolidated!U51*9.38+[5]Consolidated!U51*9.61+[6]Consolidated!U51*0.967</f>
        <v>7354.75</v>
      </c>
      <c r="V51" s="22">
        <f t="shared" si="255"/>
        <v>3.8808043880182122E-4</v>
      </c>
      <c r="W51" s="437">
        <f>[1]Consolidated!W51+[2]Consoli!W51*5.09+[3]Consoli!W51*0.985+[4]Consolidated!W51*9.38+[5]Consolidated!W51*9.61+[6]Consolidated!W51*0.967</f>
        <v>7354.75</v>
      </c>
      <c r="X51" s="22">
        <f t="shared" si="256"/>
        <v>3.8142775542219116E-4</v>
      </c>
      <c r="Y51" s="437">
        <f>[1]Consolidated!Y51+[2]Consoli!Y51*5.09+[3]Consoli!Y51*0.985+[4]Consolidated!Y51*9.38+[5]Consolidated!Y51*9.61+[6]Consolidated!Y51*0.967</f>
        <v>7354.75</v>
      </c>
      <c r="Z51" s="22">
        <f t="shared" si="257"/>
        <v>2.5249022029297984E-4</v>
      </c>
      <c r="AA51" s="43">
        <f t="shared" si="258"/>
        <v>88257</v>
      </c>
      <c r="AB51" s="22">
        <f t="shared" si="259"/>
        <v>3.2516747305860212E-4</v>
      </c>
      <c r="AC51" s="37">
        <f t="shared" si="260"/>
        <v>7354.75</v>
      </c>
      <c r="AD51" s="38">
        <f t="shared" si="261"/>
        <v>3.2516747305860212E-4</v>
      </c>
      <c r="AF51" s="24">
        <f t="shared" si="2"/>
        <v>88257</v>
      </c>
      <c r="AG51" s="24">
        <f t="shared" si="3"/>
        <v>0</v>
      </c>
      <c r="AH51" s="477">
        <v>83193.799999999988</v>
      </c>
      <c r="AI51" s="478">
        <f>[7]CONSOLIDATED!AA51</f>
        <v>43874.469559999998</v>
      </c>
    </row>
    <row r="52" spans="1:35" customFormat="1">
      <c r="A52" s="54">
        <v>6111</v>
      </c>
      <c r="B52" s="2" t="s">
        <v>10</v>
      </c>
      <c r="C52" s="437">
        <f>[1]Consolidated!C52+[2]Consoli!C52*5.09+[3]Consoli!C52*0.985+[4]Consolidated!C52*9.38+[5]Consolidated!C52*9.61+[6]Consolidated!C52*0.967</f>
        <v>594647.976425</v>
      </c>
      <c r="D52" s="22">
        <f t="shared" si="246"/>
        <v>2.912953723047737E-2</v>
      </c>
      <c r="E52" s="437">
        <f>[1]Consolidated!E52+[2]Consoli!E52*5.09+[3]Consoli!E52*0.985+[4]Consolidated!E52*9.38+[5]Consolidated!E52*9.61+[6]Consolidated!E52*0.967</f>
        <v>594648.0076916666</v>
      </c>
      <c r="F52" s="22">
        <f t="shared" si="247"/>
        <v>3.7441496996366334E-2</v>
      </c>
      <c r="G52" s="437">
        <f>[1]Consolidated!G52+[2]Consoli!G52*5.09+[3]Consoli!G52*0.985+[4]Consolidated!G52*9.38+[5]Consolidated!G52*9.61+[6]Consolidated!G52*0.967</f>
        <v>594647.976425</v>
      </c>
      <c r="H52" s="22">
        <f t="shared" si="248"/>
        <v>2.2571733049730706E-2</v>
      </c>
      <c r="I52" s="437">
        <f>[1]Consolidated!I52+[2]Consoli!I52*5.09+[3]Consoli!I52*0.985+[4]Consolidated!I52*9.38+[5]Consolidated!I52*9.61+[6]Consolidated!I52*0.967</f>
        <v>594647.976425</v>
      </c>
      <c r="J52" s="22">
        <f t="shared" si="249"/>
        <v>2.5562717545097011E-2</v>
      </c>
      <c r="K52" s="437">
        <f>[1]Consolidated!K52+[2]Consoli!K52*5.09+[3]Consoli!K52*0.985+[4]Consolidated!K52*9.38+[5]Consolidated!K52*9.61+[6]Consolidated!K52*0.967</f>
        <v>594647.22602499998</v>
      </c>
      <c r="L52" s="22">
        <f t="shared" si="250"/>
        <v>2.7949522394878985E-2</v>
      </c>
      <c r="M52" s="437">
        <f>[1]Consolidated!M52+[2]Consoli!M52*5.09+[3]Consoli!M52*0.985+[4]Consolidated!M52*9.38+[5]Consolidated!M52*9.61+[6]Consolidated!M52*0.967</f>
        <v>594647.22602499998</v>
      </c>
      <c r="N52" s="22">
        <f t="shared" si="251"/>
        <v>1.9710715829761621E-2</v>
      </c>
      <c r="O52" s="437">
        <f>[1]Consolidated!O52+[2]Consoli!O52*5.09+[3]Consoli!O52*0.985+[4]Consolidated!O52*9.38+[5]Consolidated!O52*9.61+[6]Consolidated!O52*0.967</f>
        <v>597060.23102499999</v>
      </c>
      <c r="P52" s="22">
        <f t="shared" si="252"/>
        <v>3.1259469621532164E-2</v>
      </c>
      <c r="Q52" s="437">
        <f>[1]Consolidated!Q52+[2]Consoli!Q52*5.09+[3]Consoli!Q52*0.985+[4]Consolidated!Q52*9.38+[5]Consolidated!Q52*9.61+[6]Consolidated!Q52*0.967</f>
        <v>599986.59379166667</v>
      </c>
      <c r="R52" s="22">
        <f t="shared" si="253"/>
        <v>2.5297329637571322E-2</v>
      </c>
      <c r="S52" s="437">
        <f>[1]Consolidated!S52+[2]Consoli!S52*5.09+[3]Consoli!S52*0.985+[4]Consolidated!S52*9.38+[5]Consolidated!S52*9.61+[6]Consolidated!S52*0.967</f>
        <v>599986.59379166667</v>
      </c>
      <c r="T52" s="22">
        <f t="shared" si="254"/>
        <v>2.5112020747188876E-2</v>
      </c>
      <c r="U52" s="437">
        <f>[1]Consolidated!U52+[2]Consoli!U52*5.09+[3]Consoli!U52*0.985+[4]Consolidated!U52*9.38+[5]Consolidated!U52*9.61+[6]Consolidated!U52*0.967</f>
        <v>599986.49857499998</v>
      </c>
      <c r="V52" s="22">
        <f t="shared" si="255"/>
        <v>3.1658863135001769E-2</v>
      </c>
      <c r="W52" s="437">
        <f>[1]Consolidated!W52+[2]Consoli!W52*5.09+[3]Consoli!W52*0.985+[4]Consolidated!W52*9.38+[5]Consolidated!W52*9.61+[6]Consolidated!W52*0.967</f>
        <v>599986.49857499998</v>
      </c>
      <c r="X52" s="22">
        <f t="shared" si="256"/>
        <v>3.1116149894297146E-2</v>
      </c>
      <c r="Y52" s="437">
        <f>[1]Consolidated!Y52+[2]Consoli!Y52*5.09+[3]Consoli!Y52*0.985+[4]Consolidated!Y52*9.38+[5]Consolidated!Y52*9.61+[6]Consolidated!Y52*0.967</f>
        <v>601487.43642499996</v>
      </c>
      <c r="Z52" s="22">
        <f t="shared" si="257"/>
        <v>2.0649198861471561E-2</v>
      </c>
      <c r="AA52" s="43">
        <f t="shared" si="258"/>
        <v>7166380.2412</v>
      </c>
      <c r="AB52" s="22">
        <f t="shared" si="259"/>
        <v>2.6403274006686149E-2</v>
      </c>
      <c r="AC52" s="37">
        <f t="shared" si="260"/>
        <v>597198.35343333334</v>
      </c>
      <c r="AD52" s="38">
        <f t="shared" si="261"/>
        <v>2.6403274006686149E-2</v>
      </c>
      <c r="AF52" s="24">
        <f t="shared" si="2"/>
        <v>7166380.2412</v>
      </c>
      <c r="AG52" s="24">
        <f t="shared" si="3"/>
        <v>0</v>
      </c>
      <c r="AH52" s="477">
        <v>6497273.4892599992</v>
      </c>
      <c r="AI52" s="478">
        <f>[7]CONSOLIDATED!AA52</f>
        <v>6459535.1974833319</v>
      </c>
    </row>
    <row r="53" spans="1:35" customFormat="1">
      <c r="A53" s="2">
        <v>6112</v>
      </c>
      <c r="B53" s="2" t="s">
        <v>11</v>
      </c>
      <c r="C53" s="437">
        <f>[1]Consolidated!C53+[2]Consoli!C53*5.09+[3]Consoli!C53*0.985+[4]Consolidated!C53*9.38+[5]Consolidated!C53*9.61+[6]Consolidated!C53*0.967</f>
        <v>73776.44</v>
      </c>
      <c r="D53" s="22">
        <f t="shared" si="246"/>
        <v>3.6140265180623749E-3</v>
      </c>
      <c r="E53" s="437">
        <f>[1]Consolidated!E53+[2]Consoli!E53*5.09+[3]Consoli!E53*0.985+[4]Consolidated!E53*9.38+[5]Consolidated!E53*9.61+[6]Consolidated!E53*0.967</f>
        <v>73776.44</v>
      </c>
      <c r="F53" s="22">
        <f t="shared" si="247"/>
        <v>4.6452696737107257E-3</v>
      </c>
      <c r="G53" s="437">
        <f>[1]Consolidated!G53+[2]Consoli!G53*5.09+[3]Consoli!G53*0.985+[4]Consolidated!G53*9.38+[5]Consolidated!G53*9.61+[6]Consolidated!G53*0.967</f>
        <v>73776.44</v>
      </c>
      <c r="H53" s="22">
        <f t="shared" si="248"/>
        <v>2.8004166751747213E-3</v>
      </c>
      <c r="I53" s="437">
        <f>[1]Consolidated!I53+[2]Consoli!I53*5.09+[3]Consoli!I53*0.985+[4]Consolidated!I53*9.38+[5]Consolidated!I53*9.61+[6]Consolidated!I53*0.967</f>
        <v>73776.44</v>
      </c>
      <c r="J53" s="22">
        <f t="shared" si="249"/>
        <v>3.1715004035512088E-3</v>
      </c>
      <c r="K53" s="437">
        <f>[1]Consolidated!K53+[2]Consoli!K53*5.09+[3]Consoli!K53*0.985+[4]Consolidated!K53*9.38+[5]Consolidated!K53*9.61+[6]Consolidated!K53*0.967</f>
        <v>73776.44</v>
      </c>
      <c r="L53" s="22">
        <f t="shared" si="250"/>
        <v>3.4676294982123653E-3</v>
      </c>
      <c r="M53" s="437">
        <f>[1]Consolidated!M53+[2]Consoli!M53*5.09+[3]Consoli!M53*0.985+[4]Consolidated!M53*9.38+[5]Consolidated!M53*9.61+[6]Consolidated!M53*0.967</f>
        <v>73776.44</v>
      </c>
      <c r="N53" s="22">
        <f t="shared" si="251"/>
        <v>2.4454607372713481E-3</v>
      </c>
      <c r="O53" s="437">
        <f>[1]Consolidated!O53+[2]Consoli!O53*5.09+[3]Consoli!O53*0.985+[4]Consolidated!O53*9.38+[5]Consolidated!O53*9.61+[6]Consolidated!O53*0.967</f>
        <v>73776.44</v>
      </c>
      <c r="P53" s="22">
        <f t="shared" si="252"/>
        <v>3.8626126228598619E-3</v>
      </c>
      <c r="Q53" s="437">
        <f>[1]Consolidated!Q53+[2]Consoli!Q53*5.09+[3]Consoli!Q53*0.985+[4]Consolidated!Q53*9.38+[5]Consolidated!Q53*9.61+[6]Consolidated!Q53*0.967</f>
        <v>73776.44</v>
      </c>
      <c r="R53" s="22">
        <f t="shared" si="253"/>
        <v>3.1106477069295221E-3</v>
      </c>
      <c r="S53" s="437">
        <f>[1]Consolidated!S53+[2]Consoli!S53*5.09+[3]Consoli!S53*0.985+[4]Consolidated!S53*9.38+[5]Consolidated!S53*9.61+[6]Consolidated!S53*0.967</f>
        <v>73776.44</v>
      </c>
      <c r="T53" s="22">
        <f t="shared" si="254"/>
        <v>3.0878614807467509E-3</v>
      </c>
      <c r="U53" s="437">
        <f>[1]Consolidated!U53+[2]Consoli!U53*5.09+[3]Consoli!U53*0.985+[4]Consolidated!U53*9.38+[5]Consolidated!U53*9.61+[6]Consolidated!U53*0.967</f>
        <v>73776.44</v>
      </c>
      <c r="V53" s="22">
        <f t="shared" si="255"/>
        <v>3.8928846267291531E-3</v>
      </c>
      <c r="W53" s="437">
        <f>[1]Consolidated!W53+[2]Consoli!W53*5.09+[3]Consoli!W53*0.985+[4]Consolidated!W53*9.38+[5]Consolidated!W53*9.61+[6]Consolidated!W53*0.967</f>
        <v>73776.44</v>
      </c>
      <c r="X53" s="22">
        <f t="shared" si="256"/>
        <v>3.8261507069907151E-3</v>
      </c>
      <c r="Y53" s="437">
        <f>[1]Consolidated!Y53+[2]Consoli!Y53*5.09+[3]Consoli!Y53*0.985+[4]Consolidated!Y53*9.38+[5]Consolidated!Y53*9.61+[6]Consolidated!Y53*0.967</f>
        <v>73776.44</v>
      </c>
      <c r="Z53" s="22">
        <f t="shared" si="257"/>
        <v>2.5327617645782403E-3</v>
      </c>
      <c r="AA53" s="43">
        <f t="shared" si="258"/>
        <v>885317.2799999998</v>
      </c>
      <c r="AB53" s="22">
        <f t="shared" si="259"/>
        <v>3.2617966030197587E-3</v>
      </c>
      <c r="AC53" s="37">
        <f t="shared" si="260"/>
        <v>73776.439999999988</v>
      </c>
      <c r="AD53" s="38">
        <f t="shared" si="261"/>
        <v>3.2617966030197587E-3</v>
      </c>
      <c r="AF53" s="24">
        <f t="shared" si="2"/>
        <v>885317.2799999998</v>
      </c>
      <c r="AG53" s="24">
        <f t="shared" si="3"/>
        <v>0</v>
      </c>
      <c r="AH53" s="477">
        <v>818546.94000000018</v>
      </c>
      <c r="AI53" s="478">
        <f>[7]CONSOLIDATED!AA53</f>
        <v>758403.69999999984</v>
      </c>
    </row>
    <row r="54" spans="1:35" customFormat="1">
      <c r="A54" s="2">
        <v>6113</v>
      </c>
      <c r="B54" s="2" t="s">
        <v>12</v>
      </c>
      <c r="C54" s="437">
        <f>[1]Consolidated!C54+[2]Consoli!C54*5.09+[3]Consoli!C54*0.985+[4]Consolidated!C54*9.38+[5]Consolidated!C54*9.61+[6]Consolidated!C54*0.967</f>
        <v>18252.599999999999</v>
      </c>
      <c r="D54" s="22">
        <f t="shared" si="246"/>
        <v>8.9412528476008461E-4</v>
      </c>
      <c r="E54" s="437">
        <f>[1]Consolidated!E54+[2]Consoli!E54*5.09+[3]Consoli!E54*0.985+[4]Consolidated!E54*9.38+[5]Consolidated!E54*9.61+[6]Consolidated!E54*0.967</f>
        <v>18252.599999999999</v>
      </c>
      <c r="F54" s="22">
        <f t="shared" si="247"/>
        <v>1.1492591570747028E-3</v>
      </c>
      <c r="G54" s="437">
        <f>[1]Consolidated!G54+[2]Consoli!G54*5.09+[3]Consoli!G54*0.985+[4]Consolidated!G54*9.38+[5]Consolidated!G54*9.61+[6]Consolidated!G54*0.967</f>
        <v>18252.599999999999</v>
      </c>
      <c r="H54" s="22">
        <f t="shared" si="248"/>
        <v>6.9283480478719373E-4</v>
      </c>
      <c r="I54" s="437">
        <f>[1]Consolidated!I54+[2]Consoli!I54*5.09+[3]Consoli!I54*0.985+[4]Consolidated!I54*9.38+[5]Consolidated!I54*9.61+[6]Consolidated!I54*0.967</f>
        <v>18252.599999999999</v>
      </c>
      <c r="J54" s="22">
        <f t="shared" si="249"/>
        <v>7.8464247212062254E-4</v>
      </c>
      <c r="K54" s="437">
        <f>[1]Consolidated!K54+[2]Consoli!K54*5.09+[3]Consoli!K54*0.985+[4]Consolidated!K54*9.38+[5]Consolidated!K54*9.61+[6]Consolidated!K54*0.967</f>
        <v>16838.969000000001</v>
      </c>
      <c r="L54" s="22">
        <f t="shared" si="250"/>
        <v>7.9146277082336287E-4</v>
      </c>
      <c r="M54" s="437">
        <f>[1]Consolidated!M54+[2]Consoli!M54*5.09+[3]Consoli!M54*0.985+[4]Consolidated!M54*9.38+[5]Consolidated!M54*9.61+[6]Consolidated!M54*0.967</f>
        <v>15513.75</v>
      </c>
      <c r="N54" s="22">
        <f t="shared" si="251"/>
        <v>5.1423281623297866E-4</v>
      </c>
      <c r="O54" s="437">
        <f>[1]Consolidated!O54+[2]Consoli!O54*5.09+[3]Consoli!O54*0.985+[4]Consolidated!O54*9.38+[5]Consolidated!O54*9.61+[6]Consolidated!O54*0.967</f>
        <v>15513.75</v>
      </c>
      <c r="P54" s="22">
        <f t="shared" si="252"/>
        <v>8.1223228686410167E-4</v>
      </c>
      <c r="Q54" s="437">
        <f>[1]Consolidated!Q54+[2]Consoli!Q54*5.09+[3]Consoli!Q54*0.985+[4]Consolidated!Q54*9.38+[5]Consolidated!Q54*9.61+[6]Consolidated!Q54*0.967</f>
        <v>15513.75</v>
      </c>
      <c r="R54" s="22">
        <f t="shared" si="253"/>
        <v>6.5410869463717507E-4</v>
      </c>
      <c r="S54" s="437">
        <f>[1]Consolidated!S54+[2]Consoli!S54*5.09+[3]Consoli!S54*0.985+[4]Consolidated!S54*9.38+[5]Consolidated!S54*9.61+[6]Consolidated!S54*0.967</f>
        <v>14996.625</v>
      </c>
      <c r="T54" s="22">
        <f t="shared" si="254"/>
        <v>6.2767328809446141E-4</v>
      </c>
      <c r="U54" s="437">
        <f>[1]Consolidated!U54+[2]Consoli!U54*5.09+[3]Consoli!U54*0.985+[4]Consolidated!U54*9.38+[5]Consolidated!U54*9.61+[6]Consolidated!U54*0.967</f>
        <v>16252.5</v>
      </c>
      <c r="V54" s="22">
        <f t="shared" si="255"/>
        <v>8.5757875272804646E-4</v>
      </c>
      <c r="W54" s="437">
        <f>[1]Consolidated!W54+[2]Consoli!W54*5.09+[3]Consoli!W54*0.985+[4]Consolidated!W54*9.38+[5]Consolidated!W54*9.61+[6]Consolidated!W54*0.967</f>
        <v>16252.5</v>
      </c>
      <c r="X54" s="22">
        <f t="shared" si="256"/>
        <v>8.4287767701134121E-4</v>
      </c>
      <c r="Y54" s="437">
        <f>[1]Consolidated!Y54+[2]Consoli!Y54*5.09+[3]Consoli!Y54*0.985+[4]Consolidated!Y54*9.38+[5]Consolidated!Y54*9.61+[6]Consolidated!Y54*0.967</f>
        <v>16252.5</v>
      </c>
      <c r="Z54" s="22">
        <f t="shared" si="257"/>
        <v>5.5795197733596042E-4</v>
      </c>
      <c r="AA54" s="43">
        <f t="shared" si="258"/>
        <v>200144.74400000001</v>
      </c>
      <c r="AB54" s="22">
        <f t="shared" si="259"/>
        <v>7.3739828741562505E-4</v>
      </c>
      <c r="AC54" s="37">
        <f t="shared" si="260"/>
        <v>16678.728666666666</v>
      </c>
      <c r="AD54" s="38">
        <f t="shared" si="261"/>
        <v>7.3739828741562494E-4</v>
      </c>
      <c r="AF54" s="24">
        <f t="shared" si="2"/>
        <v>200144.74400000001</v>
      </c>
      <c r="AG54" s="24">
        <f t="shared" si="3"/>
        <v>0</v>
      </c>
      <c r="AH54" s="477">
        <v>221456.76250000004</v>
      </c>
      <c r="AI54" s="478">
        <f>[7]CONSOLIDATED!AA54</f>
        <v>197928.49400000001</v>
      </c>
    </row>
    <row r="55" spans="1:35" customFormat="1">
      <c r="A55" s="54">
        <v>6114</v>
      </c>
      <c r="B55" s="2" t="s">
        <v>87</v>
      </c>
      <c r="C55" s="437">
        <f>[1]Consolidated!C55+[2]Consoli!C55*5.09+[3]Consoli!C55*0.985+[4]Consolidated!C55*9.38+[5]Consolidated!C55*9.61+[6]Consolidated!C55*0.967</f>
        <v>53489.972800000003</v>
      </c>
      <c r="D55" s="22">
        <f t="shared" si="246"/>
        <v>2.6202698334269739E-3</v>
      </c>
      <c r="E55" s="437">
        <f>[1]Consolidated!E55+[2]Consoli!E55*5.09+[3]Consoli!E55*0.985+[4]Consolidated!E55*9.38+[5]Consolidated!E55*9.61+[6]Consolidated!E55*0.967</f>
        <v>52146.186549999999</v>
      </c>
      <c r="F55" s="22">
        <f t="shared" si="247"/>
        <v>3.2833394913115502E-3</v>
      </c>
      <c r="G55" s="437">
        <f>[1]Consolidated!G55+[2]Consoli!G55*5.09+[3]Consoli!G55*0.985+[4]Consolidated!G55*9.38+[5]Consolidated!G55*9.61+[6]Consolidated!G55*0.967</f>
        <v>53429.14905</v>
      </c>
      <c r="H55" s="22">
        <f t="shared" si="248"/>
        <v>2.0280712913230241E-3</v>
      </c>
      <c r="I55" s="437">
        <f>[1]Consolidated!I55+[2]Consoli!I55*5.09+[3]Consoli!I55*0.985+[4]Consolidated!I55*9.38+[5]Consolidated!I55*9.61+[6]Consolidated!I55*0.967</f>
        <v>65669.478100000008</v>
      </c>
      <c r="J55" s="22">
        <f t="shared" si="249"/>
        <v>2.8229984571652858E-3</v>
      </c>
      <c r="K55" s="437">
        <f>[1]Consolidated!K55+[2]Consoli!K55*5.09+[3]Consoli!K55*0.985+[4]Consolidated!K55*9.38+[5]Consolidated!K55*9.61+[6]Consolidated!K55*0.967</f>
        <v>66287.240550000002</v>
      </c>
      <c r="L55" s="22">
        <f t="shared" si="250"/>
        <v>3.1156232353618425E-3</v>
      </c>
      <c r="M55" s="437">
        <f>[1]Consolidated!M55+[2]Consoli!M55*5.09+[3]Consoli!M55*0.985+[4]Consolidated!M55*9.38+[5]Consolidated!M55*9.61+[6]Consolidated!M55*0.967</f>
        <v>68397.504549999998</v>
      </c>
      <c r="N55" s="22">
        <f t="shared" si="251"/>
        <v>2.2671656683944546E-3</v>
      </c>
      <c r="O55" s="437">
        <f>[1]Consolidated!O55+[2]Consoli!O55*5.09+[3]Consoli!O55*0.985+[4]Consolidated!O55*9.38+[5]Consolidated!O55*9.61+[6]Consolidated!O55*0.967</f>
        <v>66196.226549999992</v>
      </c>
      <c r="P55" s="22">
        <f t="shared" si="252"/>
        <v>3.465745707677425E-3</v>
      </c>
      <c r="Q55" s="437">
        <f>[1]Consolidated!Q55+[2]Consoli!Q55*5.09+[3]Consoli!Q55*0.985+[4]Consolidated!Q55*9.38+[5]Consolidated!Q55*9.61+[6]Consolidated!Q55*0.967</f>
        <v>64915.312849999995</v>
      </c>
      <c r="R55" s="22">
        <f t="shared" si="253"/>
        <v>2.7370346015810061E-3</v>
      </c>
      <c r="S55" s="437">
        <f>[1]Consolidated!S55+[2]Consoli!S55*5.09+[3]Consoli!S55*0.985+[4]Consolidated!S55*9.38+[5]Consolidated!S55*9.61+[6]Consolidated!S55*0.967</f>
        <v>77159.877399999998</v>
      </c>
      <c r="T55" s="22">
        <f t="shared" si="254"/>
        <v>3.229472895176316E-3</v>
      </c>
      <c r="U55" s="437">
        <f>[1]Consolidated!U55+[2]Consoli!U55*5.09+[3]Consoli!U55*0.985+[4]Consolidated!U55*9.38+[5]Consolidated!U55*9.61+[6]Consolidated!U55*0.967</f>
        <v>49106.25</v>
      </c>
      <c r="V55" s="22">
        <f t="shared" si="255"/>
        <v>2.5911383864729506E-3</v>
      </c>
      <c r="W55" s="437">
        <f>[1]Consolidated!W55+[2]Consoli!W55*5.09+[3]Consoli!W55*0.985+[4]Consolidated!W55*9.38+[5]Consolidated!W55*9.61+[6]Consolidated!W55*0.967</f>
        <v>49106.25</v>
      </c>
      <c r="X55" s="22">
        <f t="shared" si="256"/>
        <v>2.5467197001530946E-3</v>
      </c>
      <c r="Y55" s="437">
        <f>[1]Consolidated!Y55+[2]Consoli!Y55*5.09+[3]Consoli!Y55*0.985+[4]Consolidated!Y55*9.38+[5]Consolidated!Y55*9.61+[6]Consolidated!Y55*0.967</f>
        <v>51076.25</v>
      </c>
      <c r="Z55" s="22">
        <f t="shared" si="257"/>
        <v>1.7534591405879618E-3</v>
      </c>
      <c r="AA55" s="43">
        <f t="shared" si="258"/>
        <v>716979.69839999999</v>
      </c>
      <c r="AB55" s="22">
        <f t="shared" si="259"/>
        <v>2.641586239766213E-3</v>
      </c>
      <c r="AC55" s="37">
        <f t="shared" si="260"/>
        <v>59748.308199999999</v>
      </c>
      <c r="AD55" s="38">
        <f t="shared" si="261"/>
        <v>2.641586239766213E-3</v>
      </c>
      <c r="AF55" s="24">
        <f t="shared" si="2"/>
        <v>716979.69839999999</v>
      </c>
      <c r="AG55" s="24">
        <f t="shared" si="3"/>
        <v>0</v>
      </c>
      <c r="AH55" s="477">
        <v>504070.8000000001</v>
      </c>
      <c r="AI55" s="478">
        <f>[7]CONSOLIDATED!AA55</f>
        <v>907343.7071</v>
      </c>
    </row>
    <row r="56" spans="1:35" customFormat="1">
      <c r="A56" s="2">
        <v>6115</v>
      </c>
      <c r="B56" s="2" t="s">
        <v>13</v>
      </c>
      <c r="C56" s="437">
        <f>[1]Consolidated!C56+[2]Consoli!C56*5.09+[3]Consoli!C56*0.985+[4]Consolidated!C56*9.38+[5]Consolidated!C56*9.61+[6]Consolidated!C56*0.967</f>
        <v>13793.934949999999</v>
      </c>
      <c r="D56" s="22">
        <f t="shared" si="246"/>
        <v>6.7571228291480852E-4</v>
      </c>
      <c r="E56" s="437">
        <f>[1]Consolidated!E56+[2]Consoli!E56*5.09+[3]Consoli!E56*0.985+[4]Consolidated!E56*9.38+[5]Consolidated!E56*9.61+[6]Consolidated!E56*0.967</f>
        <v>14005.1288</v>
      </c>
      <c r="F56" s="22">
        <f t="shared" si="247"/>
        <v>8.8182081015365722E-4</v>
      </c>
      <c r="G56" s="437">
        <f>[1]Consolidated!G56+[2]Consoli!G56*5.09+[3]Consoli!G56*0.985+[4]Consolidated!G56*9.38+[5]Consolidated!G56*9.61+[6]Consolidated!G56*0.967</f>
        <v>18052.1983</v>
      </c>
      <c r="H56" s="22">
        <f t="shared" si="248"/>
        <v>6.8522792835871114E-4</v>
      </c>
      <c r="I56" s="437">
        <f>[1]Consolidated!I56+[2]Consoli!I56*5.09+[3]Consoli!I56*0.985+[4]Consolidated!I56*9.38+[5]Consolidated!I56*9.61+[6]Consolidated!I56*0.967</f>
        <v>13311.61</v>
      </c>
      <c r="J56" s="22">
        <f t="shared" si="249"/>
        <v>5.7223927431191183E-4</v>
      </c>
      <c r="K56" s="437">
        <f>[1]Consolidated!K56+[2]Consoli!K56*5.09+[3]Consoli!K56*0.985+[4]Consolidated!K56*9.38+[5]Consolidated!K56*9.61+[6]Consolidated!K56*0.967</f>
        <v>13816.1073</v>
      </c>
      <c r="L56" s="22">
        <f t="shared" si="250"/>
        <v>6.4938266503435506E-4</v>
      </c>
      <c r="M56" s="437">
        <f>[1]Consolidated!M56+[2]Consoli!M56*5.09+[3]Consoli!M56*0.985+[4]Consolidated!M56*9.38+[5]Consolidated!M56*9.61+[6]Consolidated!M56*0.967</f>
        <v>14882.390800000001</v>
      </c>
      <c r="N56" s="22">
        <f t="shared" si="251"/>
        <v>4.933052120450421E-4</v>
      </c>
      <c r="O56" s="437">
        <f>[1]Consolidated!O56+[2]Consoli!O56*5.09+[3]Consoli!O56*0.985+[4]Consolidated!O56*9.38+[5]Consolidated!O56*9.61+[6]Consolidated!O56*0.967</f>
        <v>13967.324499999999</v>
      </c>
      <c r="P56" s="22">
        <f t="shared" si="252"/>
        <v>7.3126819241047414E-4</v>
      </c>
      <c r="Q56" s="437">
        <f>[1]Consolidated!Q56+[2]Consoli!Q56*5.09+[3]Consoli!Q56*0.985+[4]Consolidated!Q56*9.38+[5]Consolidated!Q56*9.61+[6]Consolidated!Q56*0.967</f>
        <v>13824.873799999999</v>
      </c>
      <c r="R56" s="22">
        <f t="shared" si="253"/>
        <v>5.829003403330389E-4</v>
      </c>
      <c r="S56" s="437">
        <f>[1]Consolidated!S56+[2]Consoli!S56*5.09+[3]Consoli!S56*0.985+[4]Consolidated!S56*9.38+[5]Consolidated!S56*9.61+[6]Consolidated!S56*0.967</f>
        <v>13812.127899999999</v>
      </c>
      <c r="T56" s="22">
        <f t="shared" si="254"/>
        <v>5.7809698746046176E-4</v>
      </c>
      <c r="U56" s="437">
        <f>[1]Consolidated!U56+[2]Consoli!U56*5.09+[3]Consoli!U56*0.985+[4]Consolidated!U56*9.38+[5]Consolidated!U56*9.61+[6]Consolidated!U56*0.967</f>
        <v>14246.375</v>
      </c>
      <c r="V56" s="22">
        <f t="shared" si="255"/>
        <v>7.5172364272548984E-4</v>
      </c>
      <c r="W56" s="437">
        <f>[1]Consolidated!W56+[2]Consoli!W56*5.09+[3]Consoli!W56*0.985+[4]Consolidated!W56*9.38+[5]Consolidated!W56*9.61+[6]Consolidated!W56*0.967</f>
        <v>14246.375</v>
      </c>
      <c r="X56" s="22">
        <f t="shared" si="256"/>
        <v>7.3883719217550815E-4</v>
      </c>
      <c r="Y56" s="437">
        <f>[1]Consolidated!Y56+[2]Consoli!Y56*5.09+[3]Consoli!Y56*0.985+[4]Consolidated!Y56*9.38+[5]Consolidated!Y56*9.61+[6]Consolidated!Y56*0.967</f>
        <v>14996.375</v>
      </c>
      <c r="Z56" s="22">
        <f t="shared" si="257"/>
        <v>5.1482892380381876E-4</v>
      </c>
      <c r="AA56" s="43">
        <f t="shared" si="258"/>
        <v>172954.82135000001</v>
      </c>
      <c r="AB56" s="22">
        <f t="shared" si="259"/>
        <v>6.3722177517569673E-4</v>
      </c>
      <c r="AC56" s="37">
        <f t="shared" si="260"/>
        <v>14412.901779166668</v>
      </c>
      <c r="AD56" s="38">
        <f t="shared" si="261"/>
        <v>6.3722177517569673E-4</v>
      </c>
      <c r="AF56" s="24">
        <f t="shared" si="2"/>
        <v>172954.82135000001</v>
      </c>
      <c r="AG56" s="24">
        <f t="shared" si="3"/>
        <v>0</v>
      </c>
      <c r="AH56" s="477">
        <v>104614.5</v>
      </c>
      <c r="AI56" s="478">
        <f>[7]CONSOLIDATED!AA56</f>
        <v>134708.88353000002</v>
      </c>
    </row>
    <row r="57" spans="1:35" customFormat="1">
      <c r="A57" s="2">
        <v>6116</v>
      </c>
      <c r="B57" s="2" t="s">
        <v>14</v>
      </c>
      <c r="C57" s="437">
        <f>[1]Consolidated!C57+[2]Consoli!C57*5.09+[3]Consoli!C57*0.985+[4]Consolidated!C57*9.38+[5]Consolidated!C57*9.61+[6]Consolidated!C57*0.967</f>
        <v>38232.626268</v>
      </c>
      <c r="D57" s="22">
        <f t="shared" si="246"/>
        <v>1.8728705964630461E-3</v>
      </c>
      <c r="E57" s="437">
        <f>[1]Consolidated!E57+[2]Consoli!E57*5.09+[3]Consoli!E57*0.985+[4]Consolidated!E57*9.38+[5]Consolidated!E57*9.61+[6]Consolidated!E57*0.967</f>
        <v>38232.626268</v>
      </c>
      <c r="F57" s="22">
        <f t="shared" si="247"/>
        <v>2.4072842136196389E-3</v>
      </c>
      <c r="G57" s="437">
        <f>[1]Consolidated!G57+[2]Consoli!G57*5.09+[3]Consoli!G57*0.985+[4]Consolidated!G57*9.38+[5]Consolidated!G57*9.61+[6]Consolidated!G57*0.967</f>
        <v>38232.626268</v>
      </c>
      <c r="H57" s="22">
        <f t="shared" si="248"/>
        <v>1.4512395032429087E-3</v>
      </c>
      <c r="I57" s="437">
        <f>[1]Consolidated!I57+[2]Consoli!I57*5.09+[3]Consoli!I57*0.985+[4]Consolidated!I57*9.38+[5]Consolidated!I57*9.61+[6]Consolidated!I57*0.967</f>
        <v>38232.626268</v>
      </c>
      <c r="J57" s="22">
        <f t="shared" si="249"/>
        <v>1.6435435165722896E-3</v>
      </c>
      <c r="K57" s="437">
        <f>[1]Consolidated!K57+[2]Consoli!K57*5.09+[3]Consoli!K57*0.985+[4]Consolidated!K57*9.38+[5]Consolidated!K57*9.61+[6]Consolidated!K57*0.967</f>
        <v>38232.626268</v>
      </c>
      <c r="L57" s="22">
        <f t="shared" si="250"/>
        <v>1.797004336900042E-3</v>
      </c>
      <c r="M57" s="437">
        <f>[1]Consolidated!M57+[2]Consoli!M57*5.09+[3]Consoli!M57*0.985+[4]Consolidated!M57*9.38+[5]Consolidated!M57*9.61+[6]Consolidated!M57*0.967</f>
        <v>37465.114267999998</v>
      </c>
      <c r="N57" s="22">
        <f t="shared" si="251"/>
        <v>1.2418526288308107E-3</v>
      </c>
      <c r="O57" s="437">
        <f>[1]Consolidated!O57+[2]Consoli!O57*5.09+[3]Consoli!O57*0.985+[4]Consolidated!O57*9.38+[5]Consolidated!O57*9.61+[6]Consolidated!O57*0.967</f>
        <v>37465.114267999998</v>
      </c>
      <c r="P57" s="22">
        <f t="shared" si="252"/>
        <v>1.9615099791812115E-3</v>
      </c>
      <c r="Q57" s="437">
        <f>[1]Consolidated!Q57+[2]Consoli!Q57*5.09+[3]Consoli!Q57*0.985+[4]Consolidated!Q57*9.38+[5]Consolidated!Q57*9.61+[6]Consolidated!Q57*0.967</f>
        <v>37465.114267999998</v>
      </c>
      <c r="R57" s="22">
        <f t="shared" si="253"/>
        <v>1.579647537718094E-3</v>
      </c>
      <c r="S57" s="437">
        <f>[1]Consolidated!S57+[2]Consoli!S57*5.09+[3]Consoli!S57*0.985+[4]Consolidated!S57*9.38+[5]Consolidated!S57*9.61+[6]Consolidated!S57*0.967</f>
        <v>37218.864267999998</v>
      </c>
      <c r="T57" s="22">
        <f t="shared" si="254"/>
        <v>1.557769625781602E-3</v>
      </c>
      <c r="U57" s="437">
        <f>[1]Consolidated!U57+[2]Consoli!U57*5.09+[3]Consoli!U57*0.985+[4]Consolidated!U57*9.38+[5]Consolidated!U57*9.61+[6]Consolidated!U57*0.967</f>
        <v>39217.626268</v>
      </c>
      <c r="V57" s="22">
        <f t="shared" si="255"/>
        <v>2.0693556695810561E-3</v>
      </c>
      <c r="W57" s="437">
        <f>[1]Consolidated!W57+[2]Consoli!W57*5.09+[3]Consoli!W57*0.985+[4]Consolidated!W57*9.38+[5]Consolidated!W57*9.61+[6]Consolidated!W57*0.967</f>
        <v>39217.626268</v>
      </c>
      <c r="X57" s="22">
        <f t="shared" si="256"/>
        <v>2.0338816629239067E-3</v>
      </c>
      <c r="Y57" s="437">
        <f>[1]Consolidated!Y57+[2]Consoli!Y57*5.09+[3]Consoli!Y57*0.985+[4]Consolidated!Y57*9.38+[5]Consolidated!Y57*9.61+[6]Consolidated!Y57*0.967</f>
        <v>39217.626268</v>
      </c>
      <c r="Z57" s="22">
        <f t="shared" si="257"/>
        <v>1.3463499229443656E-3</v>
      </c>
      <c r="AA57" s="43">
        <f t="shared" si="258"/>
        <v>458430.21721599996</v>
      </c>
      <c r="AB57" s="22">
        <f t="shared" si="259"/>
        <v>1.6890059180102743E-3</v>
      </c>
      <c r="AC57" s="37">
        <f t="shared" si="260"/>
        <v>38202.518101333328</v>
      </c>
      <c r="AD57" s="38">
        <f t="shared" si="261"/>
        <v>1.6890059180102741E-3</v>
      </c>
      <c r="AF57" s="24">
        <f t="shared" si="2"/>
        <v>458430.21721599996</v>
      </c>
      <c r="AG57" s="24">
        <f t="shared" si="3"/>
        <v>0</v>
      </c>
      <c r="AH57" s="477">
        <v>475021.07644999993</v>
      </c>
      <c r="AI57" s="478">
        <f>[7]CONSOLIDATED!AA57</f>
        <v>406646.16810000001</v>
      </c>
    </row>
    <row r="58" spans="1:35" customFormat="1">
      <c r="A58" s="2">
        <v>6117</v>
      </c>
      <c r="B58" s="2" t="s">
        <v>15</v>
      </c>
      <c r="C58" s="437">
        <f>[1]Consolidated!C58+[2]Consoli!C58*5.09+[3]Consoli!C58*0.985+[4]Consolidated!C58*9.38+[5]Consolidated!C58*9.61+[6]Consolidated!C58*0.967</f>
        <v>0</v>
      </c>
      <c r="D58" s="22">
        <f t="shared" si="246"/>
        <v>0</v>
      </c>
      <c r="E58" s="437">
        <f>[1]Consolidated!E58+[2]Consoli!E58*5.09+[3]Consoli!E58*0.985+[4]Consolidated!E58*9.38+[5]Consolidated!E58*9.61+[6]Consolidated!E58*0.967</f>
        <v>0</v>
      </c>
      <c r="F58" s="22">
        <f t="shared" si="247"/>
        <v>0</v>
      </c>
      <c r="G58" s="437">
        <f>[1]Consolidated!G58+[2]Consoli!G58*5.09+[3]Consoli!G58*0.985+[4]Consolidated!G58*9.38+[5]Consolidated!G58*9.61+[6]Consolidated!G58*0.967</f>
        <v>0</v>
      </c>
      <c r="H58" s="22">
        <f t="shared" si="248"/>
        <v>0</v>
      </c>
      <c r="I58" s="437">
        <f>[1]Consolidated!I58+[2]Consoli!I58*5.09+[3]Consoli!I58*0.985+[4]Consolidated!I58*9.38+[5]Consolidated!I58*9.61+[6]Consolidated!I58*0.967</f>
        <v>0</v>
      </c>
      <c r="J58" s="22">
        <f t="shared" si="249"/>
        <v>0</v>
      </c>
      <c r="K58" s="437">
        <f>[1]Consolidated!K58+[2]Consoli!K58*5.09+[3]Consoli!K58*0.985+[4]Consolidated!K58*9.38+[5]Consolidated!K58*9.61+[6]Consolidated!K58*0.967</f>
        <v>0</v>
      </c>
      <c r="L58" s="22">
        <f t="shared" si="250"/>
        <v>0</v>
      </c>
      <c r="M58" s="437">
        <f>[1]Consolidated!M58+[2]Consoli!M58*5.09+[3]Consoli!M58*0.985+[4]Consolidated!M58*9.38+[5]Consolidated!M58*9.61+[6]Consolidated!M58*0.967</f>
        <v>0</v>
      </c>
      <c r="N58" s="22">
        <f t="shared" si="251"/>
        <v>0</v>
      </c>
      <c r="O58" s="437">
        <f>[1]Consolidated!O58+[2]Consoli!O58*5.09+[3]Consoli!O58*0.985+[4]Consolidated!O58*9.38+[5]Consolidated!O58*9.61+[6]Consolidated!O58*0.967</f>
        <v>0</v>
      </c>
      <c r="P58" s="22">
        <f t="shared" si="252"/>
        <v>0</v>
      </c>
      <c r="Q58" s="437">
        <f>[1]Consolidated!Q58+[2]Consoli!Q58*5.09+[3]Consoli!Q58*0.985+[4]Consolidated!Q58*9.38+[5]Consolidated!Q58*9.61+[6]Consolidated!Q58*0.967</f>
        <v>0</v>
      </c>
      <c r="R58" s="22">
        <f t="shared" si="253"/>
        <v>0</v>
      </c>
      <c r="S58" s="437">
        <f>[1]Consolidated!S58+[2]Consoli!S58*5.09+[3]Consoli!S58*0.985+[4]Consolidated!S58*9.38+[5]Consolidated!S58*9.61+[6]Consolidated!S58*0.967</f>
        <v>0</v>
      </c>
      <c r="T58" s="22">
        <f t="shared" si="254"/>
        <v>0</v>
      </c>
      <c r="U58" s="437">
        <f>[1]Consolidated!U58+[2]Consoli!U58*5.09+[3]Consoli!U58*0.985+[4]Consolidated!U58*9.38+[5]Consolidated!U58*9.61+[6]Consolidated!U58*0.967</f>
        <v>0</v>
      </c>
      <c r="V58" s="22">
        <f t="shared" si="255"/>
        <v>0</v>
      </c>
      <c r="W58" s="437">
        <f>[1]Consolidated!W58+[2]Consoli!W58*5.09+[3]Consoli!W58*0.985+[4]Consolidated!W58*9.38+[5]Consolidated!W58*9.61+[6]Consolidated!W58*0.967</f>
        <v>0</v>
      </c>
      <c r="X58" s="22">
        <f t="shared" si="256"/>
        <v>0</v>
      </c>
      <c r="Y58" s="437">
        <f>[1]Consolidated!Y58+[2]Consoli!Y58*5.09+[3]Consoli!Y58*0.985+[4]Consolidated!Y58*9.38+[5]Consolidated!Y58*9.61+[6]Consolidated!Y58*0.967</f>
        <v>0</v>
      </c>
      <c r="Z58" s="22">
        <f t="shared" si="257"/>
        <v>0</v>
      </c>
      <c r="AA58" s="43">
        <f t="shared" si="258"/>
        <v>0</v>
      </c>
      <c r="AB58" s="22">
        <f t="shared" si="259"/>
        <v>0</v>
      </c>
      <c r="AC58" s="37">
        <f t="shared" si="260"/>
        <v>0</v>
      </c>
      <c r="AD58" s="38">
        <f t="shared" si="261"/>
        <v>0</v>
      </c>
      <c r="AF58" s="24">
        <f t="shared" si="2"/>
        <v>0</v>
      </c>
      <c r="AG58" s="24">
        <f t="shared" si="3"/>
        <v>0</v>
      </c>
      <c r="AH58" s="477">
        <v>0</v>
      </c>
      <c r="AI58" s="478">
        <f>[7]CONSOLIDATED!AA58</f>
        <v>904.7983999999999</v>
      </c>
    </row>
    <row r="59" spans="1:35" customFormat="1">
      <c r="A59" s="2">
        <v>6118</v>
      </c>
      <c r="B59" s="2" t="s">
        <v>16</v>
      </c>
      <c r="C59" s="437">
        <f>[1]Consolidated!C59+[2]Consoli!C59*5.09+[3]Consoli!C59*0.985+[4]Consolidated!C59*9.38+[5]Consolidated!C59*9.61+[6]Consolidated!C59*0.967</f>
        <v>278437.53000000003</v>
      </c>
      <c r="D59" s="22">
        <f t="shared" si="246"/>
        <v>1.3639593033274418E-2</v>
      </c>
      <c r="E59" s="437">
        <f>[1]Consolidated!E59+[2]Consoli!E59*5.09+[3]Consoli!E59*0.985+[4]Consolidated!E59*9.38+[5]Consolidated!E59*9.61+[6]Consolidated!E59*0.967</f>
        <v>277324.98235000001</v>
      </c>
      <c r="F59" s="22">
        <f t="shared" si="247"/>
        <v>1.7461527423562551E-2</v>
      </c>
      <c r="G59" s="437">
        <f>[1]Consolidated!G59+[2]Consoli!G59*5.09+[3]Consoli!G59*0.985+[4]Consolidated!G59*9.38+[5]Consolidated!G59*9.61+[6]Consolidated!G59*0.967</f>
        <v>278336.97135000001</v>
      </c>
      <c r="H59" s="22">
        <f t="shared" si="248"/>
        <v>1.0565154619634243E-2</v>
      </c>
      <c r="I59" s="437">
        <f>[1]Consolidated!I59+[2]Consoli!I59*5.09+[3]Consoli!I59*0.985+[4]Consolidated!I59*9.38+[5]Consolidated!I59*9.61+[6]Consolidated!I59*0.967</f>
        <v>274898.09994999995</v>
      </c>
      <c r="J59" s="22">
        <f t="shared" si="249"/>
        <v>1.1817315052432529E-2</v>
      </c>
      <c r="K59" s="437">
        <f>[1]Consolidated!K59+[2]Consoli!K59*5.09+[3]Consoli!K59*0.985+[4]Consolidated!K59*9.38+[5]Consolidated!K59*9.61+[6]Consolidated!K59*0.967</f>
        <v>289167.84130000003</v>
      </c>
      <c r="L59" s="22">
        <f t="shared" si="250"/>
        <v>1.3591424802094977E-2</v>
      </c>
      <c r="M59" s="437">
        <f>[1]Consolidated!M59+[2]Consoli!M59*5.09+[3]Consoli!M59*0.985+[4]Consolidated!M59*9.38+[5]Consolidated!M59*9.61+[6]Consolidated!M59*0.967</f>
        <v>375058.39223499998</v>
      </c>
      <c r="N59" s="22">
        <f t="shared" si="251"/>
        <v>1.2432025351112218E-2</v>
      </c>
      <c r="O59" s="437">
        <f>[1]Consolidated!O59+[2]Consoli!O59*5.09+[3]Consoli!O59*0.985+[4]Consolidated!O59*9.38+[5]Consolidated!O59*9.61+[6]Consolidated!O59*0.967</f>
        <v>388354.24184499995</v>
      </c>
      <c r="P59" s="22">
        <f t="shared" si="252"/>
        <v>2.0332534298099343E-2</v>
      </c>
      <c r="Q59" s="437">
        <f>[1]Consolidated!Q59+[2]Consoli!Q59*5.09+[3]Consoli!Q59*0.985+[4]Consolidated!Q59*9.38+[5]Consolidated!Q59*9.61+[6]Consolidated!Q59*0.967</f>
        <v>410570.79743333336</v>
      </c>
      <c r="R59" s="22">
        <f t="shared" si="253"/>
        <v>1.7310961460978921E-2</v>
      </c>
      <c r="S59" s="437">
        <f>[1]Consolidated!S59+[2]Consoli!S59*5.09+[3]Consoli!S59*0.985+[4]Consolidated!S59*9.38+[5]Consolidated!S59*9.61+[6]Consolidated!S59*0.967</f>
        <v>418595.86932333332</v>
      </c>
      <c r="T59" s="22">
        <f t="shared" si="254"/>
        <v>1.7520038387366231E-2</v>
      </c>
      <c r="U59" s="437">
        <f>[1]Consolidated!U59+[2]Consoli!U59*5.09+[3]Consoli!U59*0.985+[4]Consolidated!U59*9.38+[5]Consolidated!U59*9.61+[6]Consolidated!U59*0.967</f>
        <v>406736.36401333334</v>
      </c>
      <c r="V59" s="22">
        <f t="shared" si="255"/>
        <v>2.1461834409456704E-2</v>
      </c>
      <c r="W59" s="437">
        <f>[1]Consolidated!W59+[2]Consoli!W59*5.09+[3]Consoli!W59*0.985+[4]Consolidated!W59*9.38+[5]Consolidated!W59*9.61+[6]Consolidated!W59*0.967</f>
        <v>398009.53098333336</v>
      </c>
      <c r="X59" s="22">
        <f t="shared" si="256"/>
        <v>2.0641338188192922E-2</v>
      </c>
      <c r="Y59" s="437">
        <f>[1]Consolidated!Y59+[2]Consoli!Y59*5.09+[3]Consoli!Y59*0.985+[4]Consolidated!Y59*9.38+[5]Consolidated!Y59*9.61+[6]Consolidated!Y59*0.967</f>
        <v>398334.28548333328</v>
      </c>
      <c r="Z59" s="22">
        <f t="shared" si="257"/>
        <v>1.3674905536141072E-2</v>
      </c>
      <c r="AA59" s="43">
        <f t="shared" si="258"/>
        <v>4193824.9062666665</v>
      </c>
      <c r="AB59" s="22">
        <f t="shared" si="259"/>
        <v>1.5451414020655141E-2</v>
      </c>
      <c r="AC59" s="37">
        <f t="shared" si="260"/>
        <v>349485.40885555552</v>
      </c>
      <c r="AD59" s="38">
        <f t="shared" si="261"/>
        <v>1.5451414020655139E-2</v>
      </c>
      <c r="AF59" s="24">
        <f t="shared" si="2"/>
        <v>4193824.9062666665</v>
      </c>
      <c r="AG59" s="24">
        <f t="shared" si="3"/>
        <v>0</v>
      </c>
      <c r="AH59" s="477">
        <v>4346071.2208474996</v>
      </c>
      <c r="AI59" s="478">
        <f>[7]CONSOLIDATED!AA59</f>
        <v>3128754.9732500003</v>
      </c>
    </row>
    <row r="60" spans="1:35" customFormat="1">
      <c r="A60" s="2">
        <v>6119</v>
      </c>
      <c r="B60" s="2" t="s">
        <v>17</v>
      </c>
      <c r="C60" s="437">
        <f>[1]Consolidated!C60+[2]Consoli!C60*5.09+[3]Consoli!C60*0.985+[4]Consolidated!C60*9.38+[5]Consolidated!C60*9.61+[6]Consolidated!C60*0.967</f>
        <v>0</v>
      </c>
      <c r="D60" s="22">
        <f t="shared" si="246"/>
        <v>0</v>
      </c>
      <c r="E60" s="437">
        <f>[1]Consolidated!E60+[2]Consoli!E60*5.09+[3]Consoli!E60*0.985+[4]Consolidated!E60*9.38+[5]Consolidated!E60*9.61+[6]Consolidated!E60*0.967</f>
        <v>0</v>
      </c>
      <c r="F60" s="22">
        <f t="shared" si="247"/>
        <v>0</v>
      </c>
      <c r="G60" s="437">
        <f>[1]Consolidated!G60+[2]Consoli!G60*5.09+[3]Consoli!G60*0.985+[4]Consolidated!G60*9.38+[5]Consolidated!G60*9.61+[6]Consolidated!G60*0.967</f>
        <v>0</v>
      </c>
      <c r="H60" s="22">
        <f t="shared" si="248"/>
        <v>0</v>
      </c>
      <c r="I60" s="437">
        <f>[1]Consolidated!I60+[2]Consoli!I60*5.09+[3]Consoli!I60*0.985+[4]Consolidated!I60*9.38+[5]Consolidated!I60*9.61+[6]Consolidated!I60*0.967</f>
        <v>0</v>
      </c>
      <c r="J60" s="22">
        <f t="shared" si="249"/>
        <v>0</v>
      </c>
      <c r="K60" s="437">
        <f>[1]Consolidated!K60+[2]Consoli!K60*5.09+[3]Consoli!K60*0.985+[4]Consolidated!K60*9.38+[5]Consolidated!K60*9.61+[6]Consolidated!K60*0.967</f>
        <v>0</v>
      </c>
      <c r="L60" s="22">
        <f t="shared" si="250"/>
        <v>0</v>
      </c>
      <c r="M60" s="437">
        <f>[1]Consolidated!M60+[2]Consoli!M60*5.09+[3]Consoli!M60*0.985+[4]Consolidated!M60*9.38+[5]Consolidated!M60*9.61+[6]Consolidated!M60*0.967</f>
        <v>0</v>
      </c>
      <c r="N60" s="22">
        <f t="shared" si="251"/>
        <v>0</v>
      </c>
      <c r="O60" s="437">
        <f>[1]Consolidated!O60+[2]Consoli!O60*5.09+[3]Consoli!O60*0.985+[4]Consolidated!O60*9.38+[5]Consolidated!O60*9.61+[6]Consolidated!O60*0.967</f>
        <v>0</v>
      </c>
      <c r="P60" s="22">
        <f t="shared" si="252"/>
        <v>0</v>
      </c>
      <c r="Q60" s="437">
        <f>[1]Consolidated!Q60+[2]Consoli!Q60*5.09+[3]Consoli!Q60*0.985+[4]Consolidated!Q60*9.38+[5]Consolidated!Q60*9.61+[6]Consolidated!Q60*0.967</f>
        <v>0</v>
      </c>
      <c r="R60" s="22">
        <f t="shared" si="253"/>
        <v>0</v>
      </c>
      <c r="S60" s="437">
        <f>[1]Consolidated!S60+[2]Consoli!S60*5.09+[3]Consoli!S60*0.985+[4]Consolidated!S60*9.38+[5]Consolidated!S60*9.61+[6]Consolidated!S60*0.967</f>
        <v>0</v>
      </c>
      <c r="T60" s="22">
        <f t="shared" si="254"/>
        <v>0</v>
      </c>
      <c r="U60" s="437">
        <f>[1]Consolidated!U60+[2]Consoli!U60*5.09+[3]Consoli!U60*0.985+[4]Consolidated!U60*9.38+[5]Consolidated!U60*9.61+[6]Consolidated!U60*0.967</f>
        <v>0</v>
      </c>
      <c r="V60" s="22">
        <f t="shared" si="255"/>
        <v>0</v>
      </c>
      <c r="W60" s="437">
        <f>[1]Consolidated!W60+[2]Consoli!W60*5.09+[3]Consoli!W60*0.985+[4]Consolidated!W60*9.38+[5]Consolidated!W60*9.61+[6]Consolidated!W60*0.967</f>
        <v>0</v>
      </c>
      <c r="X60" s="22">
        <f t="shared" si="256"/>
        <v>0</v>
      </c>
      <c r="Y60" s="437">
        <f>[1]Consolidated!Y60+[2]Consoli!Y60*5.09+[3]Consoli!Y60*0.985+[4]Consolidated!Y60*9.38+[5]Consolidated!Y60*9.61+[6]Consolidated!Y60*0.967</f>
        <v>0</v>
      </c>
      <c r="Z60" s="22">
        <f t="shared" si="257"/>
        <v>0</v>
      </c>
      <c r="AA60" s="43">
        <f t="shared" si="258"/>
        <v>0</v>
      </c>
      <c r="AB60" s="22">
        <f t="shared" si="259"/>
        <v>0</v>
      </c>
      <c r="AC60" s="37">
        <f t="shared" si="260"/>
        <v>0</v>
      </c>
      <c r="AD60" s="38">
        <f t="shared" si="261"/>
        <v>0</v>
      </c>
      <c r="AF60" s="24">
        <f t="shared" si="2"/>
        <v>0</v>
      </c>
      <c r="AG60" s="24">
        <f t="shared" si="3"/>
        <v>0</v>
      </c>
      <c r="AH60" s="477">
        <v>0</v>
      </c>
      <c r="AI60" s="478">
        <f>[7]CONSOLIDATED!AA60</f>
        <v>9508.7976100000014</v>
      </c>
    </row>
    <row r="61" spans="1:35" customFormat="1">
      <c r="A61" s="2">
        <v>6120</v>
      </c>
      <c r="B61" s="2" t="s">
        <v>18</v>
      </c>
      <c r="C61" s="437">
        <f>[1]Consolidated!C61+[2]Consoli!C61*5.09+[3]Consoli!C61*0.985+[4]Consolidated!C61*9.38+[5]Consolidated!C61*9.61+[6]Consolidated!C61*0.967</f>
        <v>200</v>
      </c>
      <c r="D61" s="22">
        <f t="shared" si="246"/>
        <v>9.7972374868247219E-6</v>
      </c>
      <c r="E61" s="437">
        <f>[1]Consolidated!E61+[2]Consoli!E61*5.09+[3]Consoli!E61*0.985+[4]Consolidated!E61*9.38+[5]Consolidated!E61*9.61+[6]Consolidated!E61*0.967</f>
        <v>200</v>
      </c>
      <c r="F61" s="22">
        <f t="shared" si="247"/>
        <v>1.2592826852883455E-5</v>
      </c>
      <c r="G61" s="437">
        <f>[1]Consolidated!G61+[2]Consoli!G61*5.09+[3]Consoli!G61*0.985+[4]Consolidated!G61*9.38+[5]Consolidated!G61*9.61+[6]Consolidated!G61*0.967</f>
        <v>200</v>
      </c>
      <c r="H61" s="22">
        <f t="shared" si="248"/>
        <v>7.5916286423544458E-6</v>
      </c>
      <c r="I61" s="437">
        <f>[1]Consolidated!I61+[2]Consoli!I61*5.09+[3]Consoli!I61*0.985+[4]Consolidated!I61*9.38+[5]Consolidated!I61*9.61+[6]Consolidated!I61*0.967</f>
        <v>200</v>
      </c>
      <c r="J61" s="22">
        <f t="shared" si="249"/>
        <v>8.5975967491822828E-6</v>
      </c>
      <c r="K61" s="437">
        <f>[1]Consolidated!K61+[2]Consoli!K61*5.09+[3]Consoli!K61*0.985+[4]Consolidated!K61*9.38+[5]Consolidated!K61*9.61+[6]Consolidated!K61*0.967</f>
        <v>200</v>
      </c>
      <c r="L61" s="22">
        <f t="shared" si="250"/>
        <v>9.4003708994697097E-6</v>
      </c>
      <c r="M61" s="437">
        <f>[1]Consolidated!M61+[2]Consoli!M61*5.09+[3]Consoli!M61*0.985+[4]Consolidated!M61*9.38+[5]Consolidated!M61*9.61+[6]Consolidated!M61*0.967</f>
        <v>200</v>
      </c>
      <c r="N61" s="22">
        <f t="shared" si="251"/>
        <v>6.6293812422267811E-6</v>
      </c>
      <c r="O61" s="437">
        <f>[1]Consolidated!O61+[2]Consoli!O61*5.09+[3]Consoli!O61*0.985+[4]Consolidated!O61*9.38+[5]Consolidated!O61*9.61+[6]Consolidated!O61*0.967</f>
        <v>5500</v>
      </c>
      <c r="P61" s="22">
        <f t="shared" si="252"/>
        <v>2.8795601178003763E-4</v>
      </c>
      <c r="Q61" s="437">
        <f>[1]Consolidated!Q61+[2]Consoli!Q61*5.09+[3]Consoli!Q61*0.985+[4]Consolidated!Q61*9.38+[5]Consolidated!Q61*9.61+[6]Consolidated!Q61*0.967</f>
        <v>200</v>
      </c>
      <c r="R61" s="22">
        <f t="shared" si="253"/>
        <v>8.4326316285511249E-6</v>
      </c>
      <c r="S61" s="437">
        <f>[1]Consolidated!S61+[2]Consoli!S61*5.09+[3]Consoli!S61*0.985+[4]Consolidated!S61*9.38+[5]Consolidated!S61*9.61+[6]Consolidated!S61*0.967</f>
        <v>200</v>
      </c>
      <c r="T61" s="22">
        <f t="shared" si="254"/>
        <v>8.37086061823192E-6</v>
      </c>
      <c r="U61" s="437">
        <f>[1]Consolidated!U61+[2]Consoli!U61*5.09+[3]Consoli!U61*0.985+[4]Consolidated!U61*9.38+[5]Consolidated!U61*9.61+[6]Consolidated!U61*0.967</f>
        <v>200</v>
      </c>
      <c r="V61" s="22">
        <f t="shared" si="255"/>
        <v>1.0553191850214386E-5</v>
      </c>
      <c r="W61" s="437">
        <f>[1]Consolidated!W61+[2]Consoli!W61*5.09+[3]Consoli!W61*0.985+[4]Consolidated!W61*9.38+[5]Consolidated!W61*9.61+[6]Consolidated!W61*0.967</f>
        <v>200</v>
      </c>
      <c r="X61" s="22">
        <f t="shared" si="256"/>
        <v>1.0372283365775617E-5</v>
      </c>
      <c r="Y61" s="437">
        <f>[1]Consolidated!Y61+[2]Consoli!Y61*5.09+[3]Consoli!Y61*0.985+[4]Consolidated!Y61*9.38+[5]Consolidated!Y61*9.61+[6]Consolidated!Y61*0.967</f>
        <v>15000</v>
      </c>
      <c r="Z61" s="22">
        <f t="shared" si="257"/>
        <v>5.1495337086844529E-4</v>
      </c>
      <c r="AA61" s="43">
        <f t="shared" si="258"/>
        <v>22500</v>
      </c>
      <c r="AB61" s="22">
        <f t="shared" si="259"/>
        <v>8.2897312890972357E-5</v>
      </c>
      <c r="AC61" s="37">
        <f t="shared" si="260"/>
        <v>1875</v>
      </c>
      <c r="AD61" s="38">
        <f t="shared" si="261"/>
        <v>8.2897312890972357E-5</v>
      </c>
      <c r="AF61" s="24">
        <f t="shared" si="2"/>
        <v>22500</v>
      </c>
      <c r="AG61" s="24">
        <f t="shared" si="3"/>
        <v>0</v>
      </c>
      <c r="AH61" s="477">
        <v>7458.5118000000002</v>
      </c>
      <c r="AI61" s="478">
        <f>[7]CONSOLIDATED!AA61</f>
        <v>22289.7405</v>
      </c>
    </row>
    <row r="62" spans="1:35" customFormat="1">
      <c r="A62" s="2">
        <v>6121</v>
      </c>
      <c r="B62" s="2" t="s">
        <v>19</v>
      </c>
      <c r="C62" s="437">
        <f>[1]Consolidated!C62+[2]Consoli!C62*5.09+[3]Consoli!C62*0.985+[4]Consolidated!C62*9.38+[5]Consolidated!C62*9.61+[6]Consolidated!C62*0.967</f>
        <v>8857.9500000000007</v>
      </c>
      <c r="D62" s="22">
        <f t="shared" si="246"/>
        <v>4.3391719898209531E-4</v>
      </c>
      <c r="E62" s="437">
        <f>[1]Consolidated!E62+[2]Consoli!E62*5.09+[3]Consoli!E62*0.985+[4]Consolidated!E62*9.38+[5]Consolidated!E62*9.61+[6]Consolidated!E62*0.967</f>
        <v>8857.9500000000007</v>
      </c>
      <c r="F62" s="22">
        <f t="shared" si="247"/>
        <v>5.5773315310749503E-4</v>
      </c>
      <c r="G62" s="437">
        <f>[1]Consolidated!G62+[2]Consoli!G62*5.09+[3]Consoli!G62*0.985+[4]Consolidated!G62*9.38+[5]Consolidated!G62*9.61+[6]Consolidated!G62*0.967</f>
        <v>8857.9500000000007</v>
      </c>
      <c r="H62" s="22">
        <f t="shared" si="248"/>
        <v>3.3623133466271783E-4</v>
      </c>
      <c r="I62" s="437">
        <f>[1]Consolidated!I62+[2]Consoli!I62*5.09+[3]Consoli!I62*0.985+[4]Consolidated!I62*9.38+[5]Consolidated!I62*9.61+[6]Consolidated!I62*0.967</f>
        <v>8857.9500000000007</v>
      </c>
      <c r="J62" s="22">
        <f t="shared" si="249"/>
        <v>3.8078541062209603E-4</v>
      </c>
      <c r="K62" s="437">
        <f>[1]Consolidated!K62+[2]Consoli!K62*5.09+[3]Consoli!K62*0.985+[4]Consolidated!K62*9.38+[5]Consolidated!K62*9.61+[6]Consolidated!K62*0.967</f>
        <v>8857.9500000000007</v>
      </c>
      <c r="L62" s="22">
        <f t="shared" si="250"/>
        <v>4.1634007704478859E-4</v>
      </c>
      <c r="M62" s="437">
        <f>[1]Consolidated!M62+[2]Consoli!M62*5.09+[3]Consoli!M62*0.985+[4]Consolidated!M62*9.38+[5]Consolidated!M62*9.61+[6]Consolidated!M62*0.967</f>
        <v>12305.449999999999</v>
      </c>
      <c r="N62" s="22">
        <f t="shared" si="251"/>
        <v>4.0788759703579771E-4</v>
      </c>
      <c r="O62" s="437">
        <f>[1]Consolidated!O62+[2]Consoli!O62*5.09+[3]Consoli!O62*0.985+[4]Consolidated!O62*9.38+[5]Consolidated!O62*9.61+[6]Consolidated!O62*0.967</f>
        <v>8857.9500000000007</v>
      </c>
      <c r="P62" s="22">
        <f t="shared" si="252"/>
        <v>4.6376362809945175E-4</v>
      </c>
      <c r="Q62" s="437">
        <f>[1]Consolidated!Q62+[2]Consoli!Q62*5.09+[3]Consoli!Q62*0.985+[4]Consolidated!Q62*9.38+[5]Consolidated!Q62*9.61+[6]Consolidated!Q62*0.967</f>
        <v>8857.9500000000007</v>
      </c>
      <c r="R62" s="22">
        <f t="shared" si="253"/>
        <v>3.7347914667062223E-4</v>
      </c>
      <c r="S62" s="437">
        <f>[1]Consolidated!S62+[2]Consoli!S62*5.09+[3]Consoli!S62*0.985+[4]Consolidated!S62*9.38+[5]Consolidated!S62*9.61+[6]Consolidated!S62*0.967</f>
        <v>12305.449999999999</v>
      </c>
      <c r="T62" s="22">
        <f t="shared" si="254"/>
        <v>5.1503603397310988E-4</v>
      </c>
      <c r="U62" s="437">
        <f>[1]Consolidated!U62+[2]Consoli!U62*5.09+[3]Consoli!U62*0.985+[4]Consolidated!U62*9.38+[5]Consolidated!U62*9.61+[6]Consolidated!U62*0.967</f>
        <v>8857.9500000000007</v>
      </c>
      <c r="V62" s="22">
        <f t="shared" si="255"/>
        <v>4.6739822874803261E-4</v>
      </c>
      <c r="W62" s="437">
        <f>[1]Consolidated!W62+[2]Consoli!W62*5.09+[3]Consoli!W62*0.985+[4]Consolidated!W62*9.38+[5]Consolidated!W62*9.61+[6]Consolidated!W62*0.967</f>
        <v>8857.9500000000007</v>
      </c>
      <c r="X62" s="22">
        <f t="shared" si="256"/>
        <v>4.5938583719936071E-4</v>
      </c>
      <c r="Y62" s="437">
        <f>[1]Consolidated!Y62+[2]Consoli!Y62*5.09+[3]Consoli!Y62*0.985+[4]Consolidated!Y62*9.38+[5]Consolidated!Y62*9.61+[6]Consolidated!Y62*0.967</f>
        <v>12305.449999999999</v>
      </c>
      <c r="Z62" s="22">
        <f t="shared" si="257"/>
        <v>4.2244886383687396E-4</v>
      </c>
      <c r="AA62" s="43">
        <f t="shared" si="258"/>
        <v>116637.89999999998</v>
      </c>
      <c r="AB62" s="22">
        <f t="shared" si="259"/>
        <v>4.2973193294426414E-4</v>
      </c>
      <c r="AC62" s="37">
        <f t="shared" si="260"/>
        <v>9719.8249999999989</v>
      </c>
      <c r="AD62" s="38">
        <f t="shared" si="261"/>
        <v>4.2973193294426414E-4</v>
      </c>
      <c r="AF62" s="24">
        <f t="shared" si="2"/>
        <v>116637.89999999998</v>
      </c>
      <c r="AG62" s="24">
        <f t="shared" si="3"/>
        <v>0</v>
      </c>
      <c r="AH62" s="477">
        <v>103485.99999999999</v>
      </c>
      <c r="AI62" s="478">
        <f>[7]CONSOLIDATED!AA62</f>
        <v>79116.188569999984</v>
      </c>
    </row>
    <row r="63" spans="1:35" customFormat="1">
      <c r="A63" s="2">
        <v>6122</v>
      </c>
      <c r="B63" s="2" t="s">
        <v>193</v>
      </c>
      <c r="C63" s="437">
        <f>[1]Consolidated!C63+[2]Consoli!C63*5.09+[3]Consoli!C63*0.985+[4]Consolidated!C63*9.38+[5]Consolidated!C63*9.61+[6]Consolidated!C63*0.967</f>
        <v>5294.3651499999996</v>
      </c>
      <c r="D63" s="22">
        <f t="shared" si="246"/>
        <v>2.5935076358259195E-4</v>
      </c>
      <c r="E63" s="437">
        <f>[1]Consolidated!E63+[2]Consoli!E63*5.09+[3]Consoli!E63*0.985+[4]Consolidated!E63*9.38+[5]Consolidated!E63*9.61+[6]Consolidated!E63*0.967</f>
        <v>5294.3651499999996</v>
      </c>
      <c r="F63" s="22">
        <f t="shared" si="247"/>
        <v>3.3335511814945167E-4</v>
      </c>
      <c r="G63" s="437">
        <f>[1]Consolidated!G63+[2]Consoli!G63*5.09+[3]Consoli!G63*0.985+[4]Consolidated!G63*9.38+[5]Consolidated!G63*9.61+[6]Consolidated!G63*0.967</f>
        <v>5294.3651499999996</v>
      </c>
      <c r="H63" s="22">
        <f t="shared" si="248"/>
        <v>2.0096427057911593E-4</v>
      </c>
      <c r="I63" s="437">
        <f>[1]Consolidated!I63+[2]Consoli!I63*5.09+[3]Consoli!I63*0.985+[4]Consolidated!I63*9.38+[5]Consolidated!I63*9.61+[6]Consolidated!I63*0.967</f>
        <v>5294.3651499999996</v>
      </c>
      <c r="J63" s="22">
        <f t="shared" si="249"/>
        <v>2.2759408301311981E-4</v>
      </c>
      <c r="K63" s="437">
        <f>[1]Consolidated!K63+[2]Consoli!K63*5.09+[3]Consoli!K63*0.985+[4]Consolidated!K63*9.38+[5]Consolidated!K63*9.61+[6]Consolidated!K63*0.967</f>
        <v>5294.3651499999996</v>
      </c>
      <c r="L63" s="22">
        <f t="shared" si="250"/>
        <v>2.4884498043613291E-4</v>
      </c>
      <c r="M63" s="437">
        <f>[1]Consolidated!M63+[2]Consoli!M63*5.09+[3]Consoli!M63*0.985+[4]Consolidated!M63*9.38+[5]Consolidated!M63*9.61+[6]Consolidated!M63*0.967</f>
        <v>5294.3651499999996</v>
      </c>
      <c r="N63" s="22">
        <f t="shared" si="251"/>
        <v>1.7549182507454588E-4</v>
      </c>
      <c r="O63" s="437">
        <f>[1]Consolidated!O63+[2]Consoli!O63*5.09+[3]Consoli!O63*0.985+[4]Consolidated!O63*9.38+[5]Consolidated!O63*9.61+[6]Consolidated!O63*0.967</f>
        <v>5294.3651499999996</v>
      </c>
      <c r="P63" s="22">
        <f t="shared" si="252"/>
        <v>2.7718986790931284E-4</v>
      </c>
      <c r="Q63" s="437">
        <f>[1]Consolidated!Q63+[2]Consoli!Q63*5.09+[3]Consoli!Q63*0.985+[4]Consolidated!Q63*9.38+[5]Consolidated!Q63*9.61+[6]Consolidated!Q63*0.967</f>
        <v>5294.3651499999996</v>
      </c>
      <c r="R63" s="22">
        <f t="shared" si="253"/>
        <v>2.232271550849441E-4</v>
      </c>
      <c r="S63" s="437">
        <f>[1]Consolidated!S63+[2]Consoli!S63*5.09+[3]Consoli!S63*0.985+[4]Consolidated!S63*9.38+[5]Consolidated!S63*9.61+[6]Consolidated!S63*0.967</f>
        <v>5294.3651499999996</v>
      </c>
      <c r="T63" s="22">
        <f t="shared" si="254"/>
        <v>2.2159196366337266E-4</v>
      </c>
      <c r="U63" s="437">
        <f>[1]Consolidated!U63+[2]Consoli!U63*5.09+[3]Consoli!U63*0.985+[4]Consolidated!U63*9.38+[5]Consolidated!U63*9.61+[6]Consolidated!U63*0.967</f>
        <v>5294.3651499999996</v>
      </c>
      <c r="V63" s="22">
        <f t="shared" si="255"/>
        <v>2.7936225576519528E-4</v>
      </c>
      <c r="W63" s="437">
        <f>[1]Consolidated!W63+[2]Consoli!W63*5.09+[3]Consoli!W63*0.985+[4]Consolidated!W63*9.38+[5]Consolidated!W63*9.61+[6]Consolidated!W63*0.967</f>
        <v>5294.3651499999996</v>
      </c>
      <c r="X63" s="22">
        <f t="shared" si="256"/>
        <v>2.7457327788843564E-4</v>
      </c>
      <c r="Y63" s="437">
        <f>[1]Consolidated!Y63+[2]Consoli!Y63*5.09+[3]Consoli!Y63*0.985+[4]Consolidated!Y63*9.38+[5]Consolidated!Y63*9.61+[6]Consolidated!Y63*0.967</f>
        <v>5294.3651499999996</v>
      </c>
      <c r="Z63" s="22">
        <f t="shared" si="257"/>
        <v>1.8175674537339477E-4</v>
      </c>
      <c r="AA63" s="43">
        <f t="shared" si="258"/>
        <v>63532.381799999981</v>
      </c>
      <c r="AB63" s="22">
        <f t="shared" si="259"/>
        <v>2.3407394367925849E-4</v>
      </c>
      <c r="AC63" s="37">
        <f t="shared" si="260"/>
        <v>5294.3651499999987</v>
      </c>
      <c r="AD63" s="38">
        <f t="shared" si="261"/>
        <v>2.3407394367925849E-4</v>
      </c>
      <c r="AF63" s="24">
        <f t="shared" si="2"/>
        <v>63532.381799999981</v>
      </c>
      <c r="AG63" s="24">
        <f t="shared" si="3"/>
        <v>0</v>
      </c>
      <c r="AH63" s="477">
        <v>48757.381799999981</v>
      </c>
      <c r="AI63" s="478">
        <f>[7]CONSOLIDATED!AA63</f>
        <v>67029.801599999992</v>
      </c>
    </row>
    <row r="64" spans="1:35" customFormat="1">
      <c r="A64" s="2">
        <v>6123</v>
      </c>
      <c r="B64" s="2" t="s">
        <v>20</v>
      </c>
      <c r="C64" s="437">
        <f>[1]Consolidated!C64+[2]Consoli!C64*5.09+[3]Consoli!C64*0.985+[4]Consolidated!C64*9.38+[5]Consolidated!C64*9.61+[6]Consolidated!C64*0.967</f>
        <v>0</v>
      </c>
      <c r="D64" s="22">
        <f t="shared" si="246"/>
        <v>0</v>
      </c>
      <c r="E64" s="437">
        <f>[1]Consolidated!E64+[2]Consoli!E64*5.09+[3]Consoli!E64*0.985+[4]Consolidated!E64*9.38+[5]Consolidated!E64*9.61+[6]Consolidated!E64*0.967</f>
        <v>0</v>
      </c>
      <c r="F64" s="22">
        <f t="shared" si="247"/>
        <v>0</v>
      </c>
      <c r="G64" s="437">
        <f>[1]Consolidated!G64+[2]Consoli!G64*5.09+[3]Consoli!G64*0.985+[4]Consolidated!G64*9.38+[5]Consolidated!G64*9.61+[6]Consolidated!G64*0.967</f>
        <v>0</v>
      </c>
      <c r="H64" s="22">
        <f t="shared" si="248"/>
        <v>0</v>
      </c>
      <c r="I64" s="437">
        <f>[1]Consolidated!I64+[2]Consoli!I64*5.09+[3]Consoli!I64*0.985+[4]Consolidated!I64*9.38+[5]Consolidated!I64*9.61+[6]Consolidated!I64*0.967</f>
        <v>0</v>
      </c>
      <c r="J64" s="22">
        <f t="shared" si="249"/>
        <v>0</v>
      </c>
      <c r="K64" s="437">
        <f>[1]Consolidated!K64+[2]Consoli!K64*5.09+[3]Consoli!K64*0.985+[4]Consolidated!K64*9.38+[5]Consolidated!K64*9.61+[6]Consolidated!K64*0.967</f>
        <v>0</v>
      </c>
      <c r="L64" s="22">
        <f t="shared" si="250"/>
        <v>0</v>
      </c>
      <c r="M64" s="437">
        <f>[1]Consolidated!M64+[2]Consoli!M64*5.09+[3]Consoli!M64*0.985+[4]Consolidated!M64*9.38+[5]Consolidated!M64*9.61+[6]Consolidated!M64*0.967</f>
        <v>0</v>
      </c>
      <c r="N64" s="22">
        <f t="shared" si="251"/>
        <v>0</v>
      </c>
      <c r="O64" s="437">
        <f>[1]Consolidated!O64+[2]Consoli!O64*5.09+[3]Consoli!O64*0.985+[4]Consolidated!O64*9.38+[5]Consolidated!O64*9.61+[6]Consolidated!O64*0.967</f>
        <v>0</v>
      </c>
      <c r="P64" s="22">
        <f t="shared" si="252"/>
        <v>0</v>
      </c>
      <c r="Q64" s="437">
        <f>[1]Consolidated!Q64+[2]Consoli!Q64*5.09+[3]Consoli!Q64*0.985+[4]Consolidated!Q64*9.38+[5]Consolidated!Q64*9.61+[6]Consolidated!Q64*0.967</f>
        <v>0</v>
      </c>
      <c r="R64" s="22">
        <f t="shared" si="253"/>
        <v>0</v>
      </c>
      <c r="S64" s="437">
        <f>[1]Consolidated!S64+[2]Consoli!S64*5.09+[3]Consoli!S64*0.985+[4]Consolidated!S64*9.38+[5]Consolidated!S64*9.61+[6]Consolidated!S64*0.967</f>
        <v>0</v>
      </c>
      <c r="T64" s="22">
        <f t="shared" si="254"/>
        <v>0</v>
      </c>
      <c r="U64" s="437">
        <f>[1]Consolidated!U64+[2]Consoli!U64*5.09+[3]Consoli!U64*0.985+[4]Consolidated!U64*9.38+[5]Consolidated!U64*9.61+[6]Consolidated!U64*0.967</f>
        <v>0</v>
      </c>
      <c r="V64" s="22">
        <f t="shared" si="255"/>
        <v>0</v>
      </c>
      <c r="W64" s="437">
        <f>[1]Consolidated!W64+[2]Consoli!W64*5.09+[3]Consoli!W64*0.985+[4]Consolidated!W64*9.38+[5]Consolidated!W64*9.61+[6]Consolidated!W64*0.967</f>
        <v>0</v>
      </c>
      <c r="X64" s="22">
        <f t="shared" si="256"/>
        <v>0</v>
      </c>
      <c r="Y64" s="437">
        <f>[1]Consolidated!Y64+[2]Consoli!Y64*5.09+[3]Consoli!Y64*0.985+[4]Consolidated!Y64*9.38+[5]Consolidated!Y64*9.61+[6]Consolidated!Y64*0.967</f>
        <v>0</v>
      </c>
      <c r="Z64" s="22">
        <f t="shared" si="257"/>
        <v>0</v>
      </c>
      <c r="AA64" s="43">
        <f t="shared" si="258"/>
        <v>0</v>
      </c>
      <c r="AB64" s="22">
        <f t="shared" si="259"/>
        <v>0</v>
      </c>
      <c r="AC64" s="37">
        <f t="shared" si="260"/>
        <v>0</v>
      </c>
      <c r="AD64" s="38">
        <f t="shared" si="261"/>
        <v>0</v>
      </c>
      <c r="AF64" s="24">
        <f t="shared" si="2"/>
        <v>0</v>
      </c>
      <c r="AG64" s="24">
        <f t="shared" si="3"/>
        <v>0</v>
      </c>
      <c r="AH64" s="477">
        <v>0</v>
      </c>
      <c r="AI64" s="478">
        <f>[7]CONSOLIDATED!AA64</f>
        <v>4306</v>
      </c>
    </row>
    <row r="65" spans="1:35" customFormat="1">
      <c r="A65" s="2">
        <v>6124</v>
      </c>
      <c r="B65" s="2" t="s">
        <v>21</v>
      </c>
      <c r="C65" s="437">
        <f>[1]Consolidated!C65+[2]Consoli!C65*5.09+[3]Consoli!C65*0.985+[4]Consolidated!C65*9.38+[5]Consolidated!C65*9.61+[6]Consolidated!C65*0.967</f>
        <v>205662.62</v>
      </c>
      <c r="D65" s="22">
        <f t="shared" si="246"/>
        <v>1.007462765151294E-2</v>
      </c>
      <c r="E65" s="437">
        <f>[1]Consolidated!E65+[2]Consoli!E65*5.09+[3]Consoli!E65*0.985+[4]Consolidated!E65*9.38+[5]Consolidated!E65*9.61+[6]Consolidated!E65*0.967</f>
        <v>193937.62</v>
      </c>
      <c r="F65" s="22">
        <f t="shared" si="247"/>
        <v>1.2211114344601537E-2</v>
      </c>
      <c r="G65" s="437">
        <f>[1]Consolidated!G65+[2]Consoli!G65*5.09+[3]Consoli!G65*0.985+[4]Consolidated!G65*9.38+[5]Consolidated!G65*9.61+[6]Consolidated!G65*0.967</f>
        <v>193937.62</v>
      </c>
      <c r="H65" s="22">
        <f t="shared" si="248"/>
        <v>7.3615119541102616E-3</v>
      </c>
      <c r="I65" s="437">
        <f>[1]Consolidated!I65+[2]Consoli!I65*5.09+[3]Consoli!I65*0.985+[4]Consolidated!I65*9.38+[5]Consolidated!I65*9.61+[6]Consolidated!I65*0.967</f>
        <v>289154</v>
      </c>
      <c r="J65" s="22">
        <f t="shared" si="249"/>
        <v>1.2430147452065268E-2</v>
      </c>
      <c r="K65" s="437">
        <f>[1]Consolidated!K65+[2]Consoli!K65*5.09+[3]Consoli!K65*0.985+[4]Consolidated!K65*9.38+[5]Consolidated!K65*9.61+[6]Consolidated!K65*0.967</f>
        <v>193937.62</v>
      </c>
      <c r="L65" s="22">
        <f t="shared" si="250"/>
        <v>9.1154277968020728E-3</v>
      </c>
      <c r="M65" s="437">
        <f>[1]Consolidated!M65+[2]Consoli!M65*5.09+[3]Consoli!M65*0.985+[4]Consolidated!M65*9.38+[5]Consolidated!M65*9.61+[6]Consolidated!M65*0.967</f>
        <v>193937.62</v>
      </c>
      <c r="N65" s="22">
        <f t="shared" si="251"/>
        <v>6.428432100950527E-3</v>
      </c>
      <c r="O65" s="437">
        <f>[1]Consolidated!O65+[2]Consoli!O65*5.09+[3]Consoli!O65*0.985+[4]Consolidated!O65*9.38+[5]Consolidated!O65*9.61+[6]Consolidated!O65*0.967</f>
        <v>193937.62</v>
      </c>
      <c r="P65" s="22">
        <f t="shared" si="252"/>
        <v>1.0153727925329538E-2</v>
      </c>
      <c r="Q65" s="437">
        <f>[1]Consolidated!Q65+[2]Consoli!Q65*5.09+[3]Consoli!Q65*0.985+[4]Consolidated!Q65*9.38+[5]Consolidated!Q65*9.61+[6]Consolidated!Q65*0.967</f>
        <v>193937.62</v>
      </c>
      <c r="R65" s="22">
        <f t="shared" si="253"/>
        <v>8.1770225418896468E-3</v>
      </c>
      <c r="S65" s="437">
        <f>[1]Consolidated!S65+[2]Consoli!S65*5.09+[3]Consoli!S65*0.985+[4]Consolidated!S65*9.38+[5]Consolidated!S65*9.61+[6]Consolidated!S65*0.967</f>
        <v>193937.62</v>
      </c>
      <c r="T65" s="22">
        <f t="shared" si="254"/>
        <v>8.1171239282581357E-3</v>
      </c>
      <c r="U65" s="437">
        <f>[1]Consolidated!U65+[2]Consoli!U65*5.09+[3]Consoli!U65*0.985+[4]Consolidated!U65*9.38+[5]Consolidated!U65*9.61+[6]Consolidated!U65*0.967</f>
        <v>193937.62</v>
      </c>
      <c r="V65" s="22">
        <f t="shared" si="255"/>
        <v>1.0233304554169872E-2</v>
      </c>
      <c r="W65" s="437">
        <f>[1]Consolidated!W65+[2]Consoli!W65*5.09+[3]Consoli!W65*0.985+[4]Consolidated!W65*9.38+[5]Consolidated!W65*9.61+[6]Consolidated!W65*0.967</f>
        <v>297362.62</v>
      </c>
      <c r="X65" s="22">
        <f t="shared" si="256"/>
        <v>1.5421646785147281E-2</v>
      </c>
      <c r="Y65" s="437">
        <f>[1]Consolidated!Y65+[2]Consoli!Y65*5.09+[3]Consoli!Y65*0.985+[4]Consolidated!Y65*9.38+[5]Consolidated!Y65*9.61+[6]Consolidated!Y65*0.967</f>
        <v>193937.62</v>
      </c>
      <c r="Z65" s="22">
        <f t="shared" si="257"/>
        <v>6.6579220771469071E-3</v>
      </c>
      <c r="AA65" s="43">
        <f t="shared" si="258"/>
        <v>2537617.8200000008</v>
      </c>
      <c r="AB65" s="22">
        <f t="shared" si="259"/>
        <v>9.3494088187665442E-3</v>
      </c>
      <c r="AC65" s="37">
        <f t="shared" si="260"/>
        <v>211468.15166666673</v>
      </c>
      <c r="AD65" s="38">
        <f t="shared" si="261"/>
        <v>9.3494088187665442E-3</v>
      </c>
      <c r="AF65" s="24">
        <f t="shared" si="2"/>
        <v>2537617.8200000008</v>
      </c>
      <c r="AG65" s="24">
        <f t="shared" si="3"/>
        <v>0</v>
      </c>
      <c r="AH65" s="477">
        <v>2299144.7690499998</v>
      </c>
      <c r="AI65" s="478">
        <f>[7]CONSOLIDATED!AA65</f>
        <v>2039427.8320599997</v>
      </c>
    </row>
    <row r="66" spans="1:35" customFormat="1">
      <c r="A66" s="2">
        <v>6125</v>
      </c>
      <c r="B66" s="2" t="s">
        <v>77</v>
      </c>
      <c r="C66" s="437">
        <f>[1]Consolidated!C66+[2]Consoli!C66*5.09+[3]Consoli!C66*0.985+[4]Consolidated!C66*9.38+[5]Consolidated!C66*9.61+[6]Consolidated!C66*0.967</f>
        <v>21301.619984166671</v>
      </c>
      <c r="D66" s="22">
        <f t="shared" si="246"/>
        <v>1.0434851491948618E-3</v>
      </c>
      <c r="E66" s="437">
        <f>[1]Consolidated!E66+[2]Consoli!E66*5.09+[3]Consoli!E66*0.985+[4]Consolidated!E66*9.38+[5]Consolidated!E66*9.61+[6]Consolidated!E66*0.967</f>
        <v>20119.619984166671</v>
      </c>
      <c r="F66" s="22">
        <f t="shared" si="247"/>
        <v>1.2668144540321233E-3</v>
      </c>
      <c r="G66" s="437">
        <f>[1]Consolidated!G66+[2]Consoli!G66*5.09+[3]Consoli!G66*0.985+[4]Consolidated!G66*9.38+[5]Consolidated!G66*9.61+[6]Consolidated!G66*0.967</f>
        <v>24119.616334166669</v>
      </c>
      <c r="H66" s="22">
        <f t="shared" si="248"/>
        <v>9.1553585102529904E-4</v>
      </c>
      <c r="I66" s="437">
        <f>[1]Consolidated!I66+[2]Consoli!I66*5.09+[3]Consoli!I66*0.985+[4]Consolidated!I66*9.38+[5]Consolidated!I66*9.61+[6]Consolidated!I66*0.967</f>
        <v>19873.369984166671</v>
      </c>
      <c r="J66" s="22">
        <f t="shared" si="249"/>
        <v>8.5431610585584062E-4</v>
      </c>
      <c r="K66" s="437">
        <f>[1]Consolidated!K66+[2]Consoli!K66*5.09+[3]Consoli!K66*0.985+[4]Consolidated!K66*9.38+[5]Consolidated!K66*9.61+[6]Consolidated!K66*0.967</f>
        <v>19873.369984166671</v>
      </c>
      <c r="L66" s="22">
        <f t="shared" si="250"/>
        <v>9.3408524436777588E-4</v>
      </c>
      <c r="M66" s="437">
        <f>[1]Consolidated!M66+[2]Consoli!M66*5.09+[3]Consoli!M66*0.985+[4]Consolidated!M66*9.38+[5]Consolidated!M66*9.61+[6]Consolidated!M66*0.967</f>
        <v>19873.369984166671</v>
      </c>
      <c r="N66" s="22">
        <f t="shared" si="251"/>
        <v>6.5874073096433637E-4</v>
      </c>
      <c r="O66" s="437">
        <f>[1]Consolidated!O66+[2]Consoli!O66*5.09+[3]Consoli!O66*0.985+[4]Consolidated!O66*9.38+[5]Consolidated!O66*9.61+[6]Consolidated!O66*0.967</f>
        <v>19873.369984166671</v>
      </c>
      <c r="P66" s="22">
        <f t="shared" si="252"/>
        <v>1.0404829747763171E-3</v>
      </c>
      <c r="Q66" s="437">
        <f>[1]Consolidated!Q66+[2]Consoli!Q66*5.09+[3]Consoli!Q66*0.985+[4]Consolidated!Q66*9.38+[5]Consolidated!Q66*9.61+[6]Consolidated!Q66*0.967</f>
        <v>20544.342134166669</v>
      </c>
      <c r="R66" s="22">
        <f t="shared" si="253"/>
        <v>8.6621434634174686E-4</v>
      </c>
      <c r="S66" s="437">
        <f>[1]Consolidated!S66+[2]Consoli!S66*5.09+[3]Consoli!S66*0.985+[4]Consolidated!S66*9.38+[5]Consolidated!S66*9.61+[6]Consolidated!S66*0.967</f>
        <v>19943.49213416667</v>
      </c>
      <c r="T66" s="22">
        <f t="shared" si="254"/>
        <v>8.3472096447956929E-4</v>
      </c>
      <c r="U66" s="437">
        <f>[1]Consolidated!U66+[2]Consoli!U66*5.09+[3]Consoli!U66*0.985+[4]Consolidated!U66*9.38+[5]Consolidated!U66*9.61+[6]Consolidated!U66*0.967</f>
        <v>20091.657650833338</v>
      </c>
      <c r="V66" s="22">
        <f t="shared" si="255"/>
        <v>1.0601555888903593E-3</v>
      </c>
      <c r="W66" s="437">
        <f>[1]Consolidated!W66+[2]Consoli!W66*5.09+[3]Consoli!W66*0.985+[4]Consolidated!W66*9.38+[5]Consolidated!W66*9.61+[6]Consolidated!W66*0.967</f>
        <v>20091.657650833338</v>
      </c>
      <c r="X66" s="22">
        <f t="shared" si="256"/>
        <v>1.0419818322129854E-3</v>
      </c>
      <c r="Y66" s="437">
        <f>[1]Consolidated!Y66+[2]Consoli!Y66*5.09+[3]Consoli!Y66*0.985+[4]Consolidated!Y66*9.38+[5]Consolidated!Y66*9.61+[6]Consolidated!Y66*0.967</f>
        <v>20091.657650833338</v>
      </c>
      <c r="Z66" s="22">
        <f t="shared" si="257"/>
        <v>6.8975112224209443E-4</v>
      </c>
      <c r="AA66" s="43">
        <f t="shared" si="258"/>
        <v>245797.14346000005</v>
      </c>
      <c r="AB66" s="22">
        <f t="shared" si="259"/>
        <v>9.0559656484937088E-4</v>
      </c>
      <c r="AC66" s="37">
        <f t="shared" si="260"/>
        <v>20483.095288333338</v>
      </c>
      <c r="AD66" s="38">
        <f t="shared" si="261"/>
        <v>9.0559656484937088E-4</v>
      </c>
      <c r="AF66" s="24">
        <f t="shared" si="2"/>
        <v>245797.14346000005</v>
      </c>
      <c r="AG66" s="24">
        <f t="shared" si="3"/>
        <v>0</v>
      </c>
      <c r="AH66" s="477">
        <v>235422.60048931764</v>
      </c>
      <c r="AI66" s="478">
        <f>[7]CONSOLIDATED!AA66</f>
        <v>307876.01559999998</v>
      </c>
    </row>
    <row r="67" spans="1:35" s="1" customFormat="1">
      <c r="A67" s="2">
        <v>6126</v>
      </c>
      <c r="B67" s="2" t="s">
        <v>103</v>
      </c>
      <c r="C67" s="437">
        <f>[1]Consolidated!C67+[2]Consoli!C67*5.09+[3]Consoli!C67*0.985+[4]Consolidated!C67*9.38+[5]Consolidated!C67*9.61+[6]Consolidated!C67*0.967</f>
        <v>2400</v>
      </c>
      <c r="D67" s="22">
        <f t="shared" si="246"/>
        <v>1.1756684984189668E-4</v>
      </c>
      <c r="E67" s="437">
        <f>[1]Consolidated!E67+[2]Consoli!E67*5.09+[3]Consoli!E67*0.985+[4]Consolidated!E67*9.38+[5]Consolidated!E67*9.61+[6]Consolidated!E67*0.967</f>
        <v>2400</v>
      </c>
      <c r="F67" s="22">
        <f t="shared" si="247"/>
        <v>1.5111392223460146E-4</v>
      </c>
      <c r="G67" s="437">
        <f>[1]Consolidated!G67+[2]Consoli!G67*5.09+[3]Consoli!G67*0.985+[4]Consolidated!G67*9.38+[5]Consolidated!G67*9.61+[6]Consolidated!G67*0.967</f>
        <v>2400</v>
      </c>
      <c r="H67" s="22">
        <f t="shared" si="248"/>
        <v>9.109954370825335E-5</v>
      </c>
      <c r="I67" s="437">
        <f>[1]Consolidated!I67+[2]Consoli!I67*5.09+[3]Consoli!I67*0.985+[4]Consolidated!I67*9.38+[5]Consolidated!I67*9.61+[6]Consolidated!I67*0.967</f>
        <v>2400</v>
      </c>
      <c r="J67" s="22">
        <f t="shared" si="249"/>
        <v>1.0317116099018739E-4</v>
      </c>
      <c r="K67" s="437">
        <f>[1]Consolidated!K67+[2]Consoli!K67*5.09+[3]Consoli!K67*0.985+[4]Consolidated!K67*9.38+[5]Consolidated!K67*9.61+[6]Consolidated!K67*0.967</f>
        <v>2400</v>
      </c>
      <c r="L67" s="22">
        <f t="shared" si="250"/>
        <v>1.1280445079363651E-4</v>
      </c>
      <c r="M67" s="437">
        <f>[1]Consolidated!M67+[2]Consoli!M67*5.09+[3]Consoli!M67*0.985+[4]Consolidated!M67*9.38+[5]Consolidated!M67*9.61+[6]Consolidated!M67*0.967</f>
        <v>2400</v>
      </c>
      <c r="N67" s="22">
        <f t="shared" si="251"/>
        <v>7.9552574906721377E-5</v>
      </c>
      <c r="O67" s="437">
        <f>[1]Consolidated!O67+[2]Consoli!O67*5.09+[3]Consoli!O67*0.985+[4]Consolidated!O67*9.38+[5]Consolidated!O67*9.61+[6]Consolidated!O67*0.967</f>
        <v>2400</v>
      </c>
      <c r="P67" s="22">
        <f t="shared" si="252"/>
        <v>1.2565353241310735E-4</v>
      </c>
      <c r="Q67" s="437">
        <f>[1]Consolidated!Q67+[2]Consoli!Q67*5.09+[3]Consoli!Q67*0.985+[4]Consolidated!Q67*9.38+[5]Consolidated!Q67*9.61+[6]Consolidated!Q67*0.967</f>
        <v>2400</v>
      </c>
      <c r="R67" s="22">
        <f t="shared" si="253"/>
        <v>1.011915795426135E-4</v>
      </c>
      <c r="S67" s="437">
        <f>[1]Consolidated!S67+[2]Consoli!S67*5.09+[3]Consoli!S67*0.985+[4]Consolidated!S67*9.38+[5]Consolidated!S67*9.61+[6]Consolidated!S67*0.967</f>
        <v>2400</v>
      </c>
      <c r="T67" s="22">
        <f t="shared" si="254"/>
        <v>1.0045032741878305E-4</v>
      </c>
      <c r="U67" s="437">
        <f>[1]Consolidated!U67+[2]Consoli!U67*5.09+[3]Consoli!U67*0.985+[4]Consolidated!U67*9.38+[5]Consolidated!U67*9.61+[6]Consolidated!U67*0.967</f>
        <v>2400</v>
      </c>
      <c r="V67" s="22">
        <f t="shared" si="255"/>
        <v>1.2663830220257261E-4</v>
      </c>
      <c r="W67" s="437">
        <f>[1]Consolidated!W67+[2]Consoli!W67*5.09+[3]Consoli!W67*0.985+[4]Consolidated!W67*9.38+[5]Consolidated!W67*9.61+[6]Consolidated!W67*0.967</f>
        <v>2400</v>
      </c>
      <c r="X67" s="22">
        <f t="shared" si="256"/>
        <v>1.2446740038930742E-4</v>
      </c>
      <c r="Y67" s="437">
        <f>[1]Consolidated!Y67+[2]Consoli!Y67*5.09+[3]Consoli!Y67*0.985+[4]Consolidated!Y67*9.38+[5]Consolidated!Y67*9.61+[6]Consolidated!Y67*0.967</f>
        <v>2400</v>
      </c>
      <c r="Z67" s="22">
        <f t="shared" si="257"/>
        <v>8.2392539338951246E-5</v>
      </c>
      <c r="AA67" s="43">
        <f t="shared" si="258"/>
        <v>28800</v>
      </c>
      <c r="AB67" s="22">
        <f t="shared" si="259"/>
        <v>1.0610856050044462E-4</v>
      </c>
      <c r="AC67" s="37">
        <f t="shared" si="260"/>
        <v>2400</v>
      </c>
      <c r="AD67" s="38">
        <f t="shared" si="261"/>
        <v>1.0610856050044462E-4</v>
      </c>
      <c r="AF67" s="24">
        <f t="shared" si="2"/>
        <v>28800</v>
      </c>
      <c r="AG67" s="24">
        <f t="shared" si="3"/>
        <v>0</v>
      </c>
      <c r="AH67" s="477">
        <v>28800</v>
      </c>
      <c r="AI67" s="478">
        <f>[7]CONSOLIDATED!AA67</f>
        <v>28676.07</v>
      </c>
    </row>
    <row r="68" spans="1:35" customFormat="1">
      <c r="A68" s="54">
        <v>6127</v>
      </c>
      <c r="B68" s="2" t="s">
        <v>75</v>
      </c>
      <c r="C68" s="437">
        <f>[1]Consolidated!C68+[2]Consoli!C68*5.09+[3]Consoli!C68*0.985+[4]Consolidated!C68*9.38+[5]Consolidated!C68*9.61+[6]Consolidated!C68*0.967</f>
        <v>28171.764999999999</v>
      </c>
      <c r="D68" s="22">
        <f t="shared" si="246"/>
        <v>1.3800273606400834E-3</v>
      </c>
      <c r="E68" s="437">
        <f>[1]Consolidated!E68+[2]Consoli!E68*5.09+[3]Consoli!E68*0.985+[4]Consolidated!E68*9.38+[5]Consolidated!E68*9.61+[6]Consolidated!E68*0.967</f>
        <v>28168.809999999998</v>
      </c>
      <c r="F68" s="22">
        <f t="shared" si="247"/>
        <v>1.7736247349088598E-3</v>
      </c>
      <c r="G68" s="437">
        <f>[1]Consolidated!G68+[2]Consoli!G68*5.09+[3]Consoli!G68*0.985+[4]Consolidated!G68*9.38+[5]Consolidated!G68*9.61+[6]Consolidated!G68*0.967</f>
        <v>28168.809999999998</v>
      </c>
      <c r="H68" s="22">
        <f t="shared" si="248"/>
        <v>1.0692357240852015E-3</v>
      </c>
      <c r="I68" s="437">
        <f>[1]Consolidated!I68+[2]Consoli!I68*5.09+[3]Consoli!I68*0.985+[4]Consolidated!I68*9.38+[5]Consolidated!I68*9.61+[6]Consolidated!I68*0.967</f>
        <v>28168.809999999998</v>
      </c>
      <c r="J68" s="22">
        <f t="shared" si="249"/>
        <v>1.2109203464216666E-3</v>
      </c>
      <c r="K68" s="437">
        <f>[1]Consolidated!K68+[2]Consoli!K68*5.09+[3]Consoli!K68*0.985+[4]Consolidated!K68*9.38+[5]Consolidated!K68*9.61+[6]Consolidated!K68*0.967</f>
        <v>28168.809999999998</v>
      </c>
      <c r="L68" s="22">
        <f t="shared" si="250"/>
        <v>1.3239863089834565E-3</v>
      </c>
      <c r="M68" s="437">
        <f>[1]Consolidated!M68+[2]Consoli!M68*5.09+[3]Consoli!M68*0.985+[4]Consolidated!M68*9.38+[5]Consolidated!M68*9.61+[6]Consolidated!M68*0.967</f>
        <v>28168.809999999998</v>
      </c>
      <c r="N68" s="22">
        <f t="shared" si="251"/>
        <v>9.3370890314925081E-4</v>
      </c>
      <c r="O68" s="437">
        <f>[1]Consolidated!O68+[2]Consoli!O68*5.09+[3]Consoli!O68*0.985+[4]Consolidated!O68*9.38+[5]Consolidated!O68*9.61+[6]Consolidated!O68*0.967</f>
        <v>28168.809999999998</v>
      </c>
      <c r="P68" s="22">
        <f t="shared" si="252"/>
        <v>1.4747960334890258E-3</v>
      </c>
      <c r="Q68" s="437">
        <f>[1]Consolidated!Q68+[2]Consoli!Q68*5.09+[3]Consoli!Q68*0.985+[4]Consolidated!Q68*9.38+[5]Consolidated!Q68*9.61+[6]Consolidated!Q68*0.967</f>
        <v>28168.809999999998</v>
      </c>
      <c r="R68" s="22">
        <f t="shared" si="253"/>
        <v>1.187685990723236E-3</v>
      </c>
      <c r="S68" s="437">
        <f>[1]Consolidated!S68+[2]Consoli!S68*5.09+[3]Consoli!S68*0.985+[4]Consolidated!S68*9.38+[5]Consolidated!S68*9.61+[6]Consolidated!S68*0.967</f>
        <v>28168.809999999998</v>
      </c>
      <c r="T68" s="22">
        <f t="shared" si="254"/>
        <v>1.1789859114572875E-3</v>
      </c>
      <c r="U68" s="437">
        <f>[1]Consolidated!U68+[2]Consoli!U68*5.09+[3]Consoli!U68*0.985+[4]Consolidated!U68*9.38+[5]Consolidated!U68*9.61+[6]Consolidated!U68*0.967</f>
        <v>28168.809999999998</v>
      </c>
      <c r="V68" s="22">
        <f t="shared" si="255"/>
        <v>1.4863542806111871E-3</v>
      </c>
      <c r="W68" s="437">
        <f>[1]Consolidated!W68+[2]Consoli!W68*5.09+[3]Consoli!W68*0.985+[4]Consolidated!W68*9.38+[5]Consolidated!W68*9.61+[6]Consolidated!W68*0.967</f>
        <v>28168.809999999998</v>
      </c>
      <c r="X68" s="22">
        <f t="shared" si="256"/>
        <v>1.4608743969834693E-3</v>
      </c>
      <c r="Y68" s="437">
        <f>[1]Consolidated!Y68+[2]Consoli!Y68*5.09+[3]Consoli!Y68*0.985+[4]Consolidated!Y68*9.38+[5]Consolidated!Y68*9.61+[6]Consolidated!Y68*0.967</f>
        <v>28168.809999999998</v>
      </c>
      <c r="Z68" s="22">
        <f t="shared" si="257"/>
        <v>9.6704157752351791E-4</v>
      </c>
      <c r="AA68" s="43">
        <f t="shared" si="258"/>
        <v>338028.67499999999</v>
      </c>
      <c r="AB68" s="22">
        <f t="shared" si="259"/>
        <v>1.2454075038931469E-3</v>
      </c>
      <c r="AC68" s="37">
        <f t="shared" si="260"/>
        <v>28169.056249999998</v>
      </c>
      <c r="AD68" s="38">
        <f t="shared" si="261"/>
        <v>1.2454075038931469E-3</v>
      </c>
      <c r="AF68" s="24">
        <f t="shared" si="2"/>
        <v>338028.67499999999</v>
      </c>
      <c r="AG68" s="24">
        <f t="shared" si="3"/>
        <v>0</v>
      </c>
      <c r="AH68" s="477">
        <v>192582.27971999999</v>
      </c>
      <c r="AI68" s="478">
        <f>[7]CONSOLIDATED!AA68</f>
        <v>203603.69164999999</v>
      </c>
    </row>
    <row r="69" spans="1:35" s="1" customFormat="1">
      <c r="A69" s="2">
        <v>6128</v>
      </c>
      <c r="B69" s="2" t="s">
        <v>195</v>
      </c>
      <c r="C69" s="437">
        <f>[1]Consolidated!C69+[2]Consoli!C69*5.09+[3]Consoli!C69*0.985+[4]Consolidated!C69*9.38+[5]Consolidated!C69*9.61+[6]Consolidated!C69*0.967</f>
        <v>0</v>
      </c>
      <c r="D69" s="22">
        <f t="shared" si="246"/>
        <v>0</v>
      </c>
      <c r="E69" s="437">
        <f>[1]Consolidated!E69+[2]Consoli!E69*5.09+[3]Consoli!E69*0.985+[4]Consolidated!E69*9.38+[5]Consolidated!E69*9.61+[6]Consolidated!E69*0.967</f>
        <v>0</v>
      </c>
      <c r="F69" s="22">
        <f t="shared" si="247"/>
        <v>0</v>
      </c>
      <c r="G69" s="437">
        <f>[1]Consolidated!G69+[2]Consoli!G69*5.09+[3]Consoli!G69*0.985+[4]Consolidated!G69*9.38+[5]Consolidated!G69*9.61+[6]Consolidated!G69*0.967</f>
        <v>0</v>
      </c>
      <c r="H69" s="22">
        <f t="shared" si="248"/>
        <v>0</v>
      </c>
      <c r="I69" s="437">
        <f>[1]Consolidated!I69+[2]Consoli!I69*5.09+[3]Consoli!I69*0.985+[4]Consolidated!I69*9.38+[5]Consolidated!I69*9.61+[6]Consolidated!I69*0.967</f>
        <v>0</v>
      </c>
      <c r="J69" s="22">
        <f t="shared" si="249"/>
        <v>0</v>
      </c>
      <c r="K69" s="437">
        <f>[1]Consolidated!K69+[2]Consoli!K69*5.09+[3]Consoli!K69*0.985+[4]Consolidated!K69*9.38+[5]Consolidated!K69*9.61+[6]Consolidated!K69*0.967</f>
        <v>0</v>
      </c>
      <c r="L69" s="22">
        <f t="shared" si="250"/>
        <v>0</v>
      </c>
      <c r="M69" s="437">
        <f>[1]Consolidated!M69+[2]Consoli!M69*5.09+[3]Consoli!M69*0.985+[4]Consolidated!M69*9.38+[5]Consolidated!M69*9.61+[6]Consolidated!M69*0.967</f>
        <v>0</v>
      </c>
      <c r="N69" s="22">
        <f t="shared" si="251"/>
        <v>0</v>
      </c>
      <c r="O69" s="437">
        <f>[1]Consolidated!O69+[2]Consoli!O69*5.09+[3]Consoli!O69*0.985+[4]Consolidated!O69*9.38+[5]Consolidated!O69*9.61+[6]Consolidated!O69*0.967</f>
        <v>0</v>
      </c>
      <c r="P69" s="22">
        <f t="shared" si="252"/>
        <v>0</v>
      </c>
      <c r="Q69" s="437">
        <f>[1]Consolidated!Q69+[2]Consoli!Q69*5.09+[3]Consoli!Q69*0.985+[4]Consolidated!Q69*9.38+[5]Consolidated!Q69*9.61+[6]Consolidated!Q69*0.967</f>
        <v>0</v>
      </c>
      <c r="R69" s="22">
        <f t="shared" si="253"/>
        <v>0</v>
      </c>
      <c r="S69" s="437">
        <f>[1]Consolidated!S69+[2]Consoli!S69*5.09+[3]Consoli!S69*0.985+[4]Consolidated!S69*9.38+[5]Consolidated!S69*9.61+[6]Consolidated!S69*0.967</f>
        <v>0</v>
      </c>
      <c r="T69" s="22">
        <f t="shared" si="254"/>
        <v>0</v>
      </c>
      <c r="U69" s="437">
        <f>[1]Consolidated!U69+[2]Consoli!U69*5.09+[3]Consoli!U69*0.985+[4]Consolidated!U69*9.38+[5]Consolidated!U69*9.61+[6]Consolidated!U69*0.967</f>
        <v>0</v>
      </c>
      <c r="V69" s="22">
        <f t="shared" si="255"/>
        <v>0</v>
      </c>
      <c r="W69" s="437">
        <f>[1]Consolidated!W69+[2]Consoli!W69*5.09+[3]Consoli!W69*0.985+[4]Consolidated!W69*9.38+[5]Consolidated!W69*9.61+[6]Consolidated!W69*0.967</f>
        <v>0</v>
      </c>
      <c r="X69" s="22">
        <f t="shared" si="256"/>
        <v>0</v>
      </c>
      <c r="Y69" s="437">
        <f>[1]Consolidated!Y69+[2]Consoli!Y69*5.09+[3]Consoli!Y69*0.985+[4]Consolidated!Y69*9.38+[5]Consolidated!Y69*9.61+[6]Consolidated!Y69*0.967</f>
        <v>0</v>
      </c>
      <c r="Z69" s="22">
        <f t="shared" si="257"/>
        <v>0</v>
      </c>
      <c r="AA69" s="43">
        <f t="shared" si="258"/>
        <v>0</v>
      </c>
      <c r="AB69" s="22">
        <f t="shared" si="259"/>
        <v>0</v>
      </c>
      <c r="AC69" s="37">
        <f t="shared" si="260"/>
        <v>0</v>
      </c>
      <c r="AD69" s="38">
        <f t="shared" si="261"/>
        <v>0</v>
      </c>
      <c r="AF69" s="24">
        <f t="shared" si="2"/>
        <v>0</v>
      </c>
      <c r="AG69" s="24">
        <f t="shared" si="3"/>
        <v>0</v>
      </c>
      <c r="AH69" s="477">
        <v>0</v>
      </c>
      <c r="AI69" s="478">
        <f>[7]CONSOLIDATED!AA69</f>
        <v>0</v>
      </c>
    </row>
    <row r="70" spans="1:35" s="1" customFormat="1">
      <c r="A70" s="2">
        <v>6131</v>
      </c>
      <c r="B70" s="408" t="s">
        <v>324</v>
      </c>
      <c r="C70" s="437">
        <f>[1]Consolidated!C70+[2]Consoli!C70*5.09+[3]Consoli!C70*0.985+[4]Consolidated!C70*9.38+[5]Consolidated!C70*9.61+[6]Consolidated!C70*0.967</f>
        <v>18250.439006666667</v>
      </c>
      <c r="D70" s="22">
        <f t="shared" si="246"/>
        <v>8.9401942593561416E-4</v>
      </c>
      <c r="E70" s="437">
        <f>[1]Consolidated!E70+[2]Consoli!E70*5.09+[3]Consoli!E70*0.985+[4]Consolidated!E70*9.38+[5]Consolidated!E70*9.61+[6]Consolidated!E70*0.967</f>
        <v>18250.439006666667</v>
      </c>
      <c r="F70" s="22">
        <f t="shared" si="247"/>
        <v>1.1491230920003183E-3</v>
      </c>
      <c r="G70" s="437">
        <f>[1]Consolidated!G70+[2]Consoli!G70*5.09+[3]Consoli!G70*0.985+[4]Consolidated!G70*9.38+[5]Consolidated!G70*9.61+[6]Consolidated!G70*0.967</f>
        <v>18250.439006666667</v>
      </c>
      <c r="H70" s="22">
        <f t="shared" si="248"/>
        <v>6.9275277749276747E-4</v>
      </c>
      <c r="I70" s="437">
        <f>[1]Consolidated!I70+[2]Consoli!I70*5.09+[3]Consoli!I70*0.985+[4]Consolidated!I70*9.38+[5]Consolidated!I70*9.61+[6]Consolidated!I70*0.967</f>
        <v>18250.439006666667</v>
      </c>
      <c r="J70" s="22">
        <f t="shared" si="249"/>
        <v>7.8454957537433428E-4</v>
      </c>
      <c r="K70" s="437">
        <f>[1]Consolidated!K70+[2]Consoli!K70*5.09+[3]Consoli!K70*0.985+[4]Consolidated!K70*9.38+[5]Consolidated!K70*9.61+[6]Consolidated!K70*0.967</f>
        <v>18250.439006666667</v>
      </c>
      <c r="L70" s="22">
        <f t="shared" si="250"/>
        <v>8.5780447870408103E-4</v>
      </c>
      <c r="M70" s="437">
        <f>[1]Consolidated!M70+[2]Consoli!M70*5.09+[3]Consoli!M70*0.985+[4]Consolidated!M70*9.38+[5]Consolidated!M70*9.61+[6]Consolidated!M70*0.967</f>
        <v>18250.439006666667</v>
      </c>
      <c r="N70" s="22">
        <f t="shared" si="251"/>
        <v>6.0494559006599993E-4</v>
      </c>
      <c r="O70" s="437">
        <f>[1]Consolidated!O70+[2]Consoli!O70*5.09+[3]Consoli!O70*0.985+[4]Consolidated!O70*9.38+[5]Consolidated!O70*9.61+[6]Consolidated!O70*0.967</f>
        <v>18250.439006666667</v>
      </c>
      <c r="P70" s="22">
        <f t="shared" si="252"/>
        <v>9.5551338719901185E-4</v>
      </c>
      <c r="Q70" s="437">
        <f>[1]Consolidated!Q70+[2]Consoli!Q70*5.09+[3]Consoli!Q70*0.985+[4]Consolidated!Q70*9.38+[5]Consolidated!Q70*9.61+[6]Consolidated!Q70*0.967</f>
        <v>18250.439006666667</v>
      </c>
      <c r="R70" s="22">
        <f t="shared" si="253"/>
        <v>7.6949614601280259E-4</v>
      </c>
      <c r="S70" s="437">
        <f>[1]Consolidated!S70+[2]Consoli!S70*5.09+[3]Consoli!S70*0.985+[4]Consolidated!S70*9.38+[5]Consolidated!S70*9.61+[6]Consolidated!S70*0.967</f>
        <v>18250.439006666667</v>
      </c>
      <c r="T70" s="22">
        <f t="shared" si="254"/>
        <v>7.6385940573174852E-4</v>
      </c>
      <c r="U70" s="437">
        <f>[1]Consolidated!U70+[2]Consoli!U70*5.09+[3]Consoli!U70*0.985+[4]Consolidated!U70*9.38+[5]Consolidated!U70*9.61+[6]Consolidated!U70*0.967</f>
        <v>18250.439006666667</v>
      </c>
      <c r="V70" s="22">
        <f t="shared" si="255"/>
        <v>9.6300192093994692E-4</v>
      </c>
      <c r="W70" s="437">
        <f>[1]Consolidated!W70+[2]Consoli!W70*5.09+[3]Consoli!W70*0.985+[4]Consolidated!W70*9.38+[5]Consolidated!W70*9.61+[6]Consolidated!W70*0.967</f>
        <v>18250.439006666667</v>
      </c>
      <c r="X70" s="22">
        <f t="shared" si="256"/>
        <v>9.4649362463475589E-4</v>
      </c>
      <c r="Y70" s="437">
        <f>[1]Consolidated!Y70+[2]Consoli!Y70*5.09+[3]Consoli!Y70*0.985+[4]Consolidated!Y70*9.38+[5]Consolidated!Y70*9.61+[6]Consolidated!Y70*0.967</f>
        <v>18250.439006666667</v>
      </c>
      <c r="Z70" s="22">
        <f t="shared" si="257"/>
        <v>6.2654167242079742E-4</v>
      </c>
      <c r="AA70" s="43">
        <f t="shared" si="258"/>
        <v>219005.26807999995</v>
      </c>
      <c r="AB70" s="22">
        <f t="shared" si="259"/>
        <v>8.0688658812440165E-4</v>
      </c>
      <c r="AC70" s="37">
        <f t="shared" si="260"/>
        <v>18250.439006666664</v>
      </c>
      <c r="AD70" s="38">
        <f t="shared" si="261"/>
        <v>8.0688658812440165E-4</v>
      </c>
      <c r="AF70" s="24">
        <f t="shared" si="2"/>
        <v>219005.26807999995</v>
      </c>
      <c r="AG70" s="24">
        <f t="shared" ref="AG70:AG142" si="262">AA70-AF70</f>
        <v>0</v>
      </c>
      <c r="AH70" s="477">
        <v>223724.51043070367</v>
      </c>
      <c r="AI70" s="478">
        <f>[7]CONSOLIDATED!AA70</f>
        <v>117020.85205000002</v>
      </c>
    </row>
    <row r="71" spans="1:35" s="1" customFormat="1">
      <c r="A71" s="2">
        <v>6132</v>
      </c>
      <c r="B71" s="408" t="s">
        <v>325</v>
      </c>
      <c r="C71" s="437">
        <f>[1]Consolidated!C71+[2]Consoli!C71*5.09+[3]Consoli!C71*0.985+[4]Consolidated!C71*9.38+[5]Consolidated!C71*9.61+[6]Consolidated!C71*0.967</f>
        <v>1008.2145166666666</v>
      </c>
      <c r="D71" s="22">
        <f t="shared" si="246"/>
        <v>4.938858528723767E-5</v>
      </c>
      <c r="E71" s="437">
        <f>[1]Consolidated!E71+[2]Consoli!E71*5.09+[3]Consoli!E71*0.985+[4]Consolidated!E71*9.38+[5]Consolidated!E71*9.61+[6]Consolidated!E71*0.967</f>
        <v>1008.2145166666666</v>
      </c>
      <c r="F71" s="22">
        <f t="shared" si="247"/>
        <v>6.3481354194734561E-5</v>
      </c>
      <c r="G71" s="437">
        <f>[1]Consolidated!G71+[2]Consoli!G71*5.09+[3]Consoli!G71*0.985+[4]Consolidated!G71*9.38+[5]Consolidated!G71*9.61+[6]Consolidated!G71*0.967</f>
        <v>1008.2145166666666</v>
      </c>
      <c r="H71" s="22">
        <f t="shared" si="248"/>
        <v>3.8269951011821047E-5</v>
      </c>
      <c r="I71" s="437">
        <f>[1]Consolidated!I71+[2]Consoli!I71*5.09+[3]Consoli!I71*0.985+[4]Consolidated!I71*9.38+[5]Consolidated!I71*9.61+[6]Consolidated!I71*0.967</f>
        <v>1008.2145166666666</v>
      </c>
      <c r="J71" s="22">
        <f t="shared" si="249"/>
        <v>4.3341109254858589E-5</v>
      </c>
      <c r="K71" s="437">
        <f>[1]Consolidated!K71+[2]Consoli!K71*5.09+[3]Consoli!K71*0.985+[4]Consolidated!K71*9.38+[5]Consolidated!K71*9.61+[6]Consolidated!K71*0.967</f>
        <v>1008.2145166666666</v>
      </c>
      <c r="L71" s="22">
        <f t="shared" si="250"/>
        <v>4.7387952014481251E-5</v>
      </c>
      <c r="M71" s="437">
        <f>[1]Consolidated!M71+[2]Consoli!M71*5.09+[3]Consoli!M71*0.985+[4]Consolidated!M71*9.38+[5]Consolidated!M71*9.61+[6]Consolidated!M71*0.967</f>
        <v>7578.2145166666669</v>
      </c>
      <c r="N71" s="22">
        <f t="shared" si="251"/>
        <v>2.5119436583180348E-4</v>
      </c>
      <c r="O71" s="437">
        <f>[1]Consolidated!O71+[2]Consoli!O71*5.09+[3]Consoli!O71*0.985+[4]Consolidated!O71*9.38+[5]Consolidated!O71*9.61+[6]Consolidated!O71*0.967</f>
        <v>1008.2145166666666</v>
      </c>
      <c r="P71" s="22">
        <f t="shared" si="252"/>
        <v>5.2785714770558473E-5</v>
      </c>
      <c r="Q71" s="437">
        <f>[1]Consolidated!Q71+[2]Consoli!Q71*5.09+[3]Consoli!Q71*0.985+[4]Consolidated!Q71*9.38+[5]Consolidated!Q71*9.61+[6]Consolidated!Q71*0.967</f>
        <v>1008.2145166666666</v>
      </c>
      <c r="R71" s="22">
        <f t="shared" si="253"/>
        <v>4.250950810803859E-5</v>
      </c>
      <c r="S71" s="437">
        <f>[1]Consolidated!S71+[2]Consoli!S71*5.09+[3]Consoli!S71*0.985+[4]Consolidated!S71*9.38+[5]Consolidated!S71*9.61+[6]Consolidated!S71*0.967</f>
        <v>1008.2145166666666</v>
      </c>
      <c r="T71" s="22">
        <f t="shared" si="254"/>
        <v>4.2198115961473644E-5</v>
      </c>
      <c r="U71" s="437">
        <f>[1]Consolidated!U71+[2]Consoli!U71*5.09+[3]Consoli!U71*0.985+[4]Consolidated!U71*9.38+[5]Consolidated!U71*9.61+[6]Consolidated!U71*0.967</f>
        <v>1008.2145166666666</v>
      </c>
      <c r="V71" s="22">
        <f t="shared" si="255"/>
        <v>5.31994061027725E-5</v>
      </c>
      <c r="W71" s="437">
        <f>[1]Consolidated!W71+[2]Consoli!W71*5.09+[3]Consoli!W71*0.985+[4]Consolidated!W71*9.38+[5]Consolidated!W71*9.61+[6]Consolidated!W71*0.967</f>
        <v>1008.2145166666666</v>
      </c>
      <c r="X71" s="22">
        <f t="shared" si="256"/>
        <v>5.2287433301775851E-5</v>
      </c>
      <c r="Y71" s="437">
        <f>[1]Consolidated!Y71+[2]Consoli!Y71*5.09+[3]Consoli!Y71*0.985+[4]Consolidated!Y71*9.38+[5]Consolidated!Y71*9.61+[6]Consolidated!Y71*0.967</f>
        <v>1008.2145166666666</v>
      </c>
      <c r="Z71" s="22">
        <f t="shared" si="257"/>
        <v>3.461223092773335E-5</v>
      </c>
      <c r="AA71" s="43">
        <f t="shared" si="258"/>
        <v>18668.574199999999</v>
      </c>
      <c r="AB71" s="22">
        <f t="shared" si="259"/>
        <v>6.8781094963810393E-5</v>
      </c>
      <c r="AC71" s="37">
        <f t="shared" si="260"/>
        <v>1555.7145166666667</v>
      </c>
      <c r="AD71" s="38">
        <f t="shared" si="261"/>
        <v>6.8781094963810393E-5</v>
      </c>
      <c r="AF71" s="24">
        <f t="shared" ref="AF71:AF76" si="263">C71+E71+G71+I71+K71+M71+O71+Q71+S71+U71+W71+Y71</f>
        <v>18668.574199999999</v>
      </c>
      <c r="AG71" s="24">
        <f t="shared" si="262"/>
        <v>0</v>
      </c>
      <c r="AH71" s="477">
        <v>12112.309140724947</v>
      </c>
      <c r="AI71" s="478">
        <f>[7]CONSOLIDATED!AA71</f>
        <v>3457.98</v>
      </c>
    </row>
    <row r="72" spans="1:35" s="1" customFormat="1">
      <c r="A72" s="2">
        <v>6133</v>
      </c>
      <c r="B72" s="408" t="s">
        <v>326</v>
      </c>
      <c r="C72" s="437">
        <f>[1]Consolidated!C72+[2]Consoli!C72*5.09+[3]Consoli!C72*0.985+[4]Consolidated!C72*9.38+[5]Consolidated!C72*9.61+[6]Consolidated!C72*0.967</f>
        <v>3701.95</v>
      </c>
      <c r="D72" s="22">
        <f t="shared" si="246"/>
        <v>1.813444165717539E-4</v>
      </c>
      <c r="E72" s="437">
        <f>[1]Consolidated!E72+[2]Consoli!E72*5.09+[3]Consoli!E72*0.985+[4]Consolidated!E72*9.38+[5]Consolidated!E72*9.61+[6]Consolidated!E72*0.967</f>
        <v>3701.95</v>
      </c>
      <c r="F72" s="22">
        <f t="shared" si="247"/>
        <v>2.3309007684015951E-4</v>
      </c>
      <c r="G72" s="437">
        <f>[1]Consolidated!G72+[2]Consoli!G72*5.09+[3]Consoli!G72*0.985+[4]Consolidated!G72*9.38+[5]Consolidated!G72*9.61+[6]Consolidated!G72*0.967</f>
        <v>3992.0499999999997</v>
      </c>
      <c r="H72" s="22">
        <f t="shared" si="248"/>
        <v>1.5153080560855532E-4</v>
      </c>
      <c r="I72" s="437">
        <f>[1]Consolidated!I72+[2]Consoli!I72*5.09+[3]Consoli!I72*0.985+[4]Consolidated!I72*9.38+[5]Consolidated!I72*9.61+[6]Consolidated!I72*0.967</f>
        <v>3701.95</v>
      </c>
      <c r="J72" s="22">
        <f t="shared" si="249"/>
        <v>1.5913936642817674E-4</v>
      </c>
      <c r="K72" s="437">
        <f>[1]Consolidated!K72+[2]Consoli!K72*5.09+[3]Consoli!K72*0.985+[4]Consolidated!K72*9.38+[5]Consolidated!K72*9.61+[6]Consolidated!K72*0.967</f>
        <v>3701.95</v>
      </c>
      <c r="L72" s="22">
        <f t="shared" si="250"/>
        <v>1.7399851525645946E-4</v>
      </c>
      <c r="M72" s="437">
        <f>[1]Consolidated!M72+[2]Consoli!M72*5.09+[3]Consoli!M72*0.985+[4]Consolidated!M72*9.38+[5]Consolidated!M72*9.61+[6]Consolidated!M72*0.967</f>
        <v>3992.0499999999997</v>
      </c>
      <c r="N72" s="22">
        <f t="shared" si="251"/>
        <v>1.323241069401571E-4</v>
      </c>
      <c r="O72" s="437">
        <f>[1]Consolidated!O72+[2]Consoli!O72*5.09+[3]Consoli!O72*0.985+[4]Consolidated!O72*9.38+[5]Consolidated!O72*9.61+[6]Consolidated!O72*0.967</f>
        <v>3701.95</v>
      </c>
      <c r="P72" s="22">
        <f t="shared" si="252"/>
        <v>1.9381795596529278E-4</v>
      </c>
      <c r="Q72" s="437">
        <f>[1]Consolidated!Q72+[2]Consoli!Q72*5.09+[3]Consoli!Q72*0.985+[4]Consolidated!Q72*9.38+[5]Consolidated!Q72*9.61+[6]Consolidated!Q72*0.967</f>
        <v>3701.95</v>
      </c>
      <c r="R72" s="22">
        <f t="shared" si="253"/>
        <v>1.5608590328657418E-4</v>
      </c>
      <c r="S72" s="437">
        <f>[1]Consolidated!S72+[2]Consoli!S72*5.09+[3]Consoli!S72*0.985+[4]Consolidated!S72*9.38+[5]Consolidated!S72*9.61+[6]Consolidated!S72*0.967</f>
        <v>3701.95</v>
      </c>
      <c r="T72" s="22">
        <f t="shared" si="254"/>
        <v>1.5494253732831827E-4</v>
      </c>
      <c r="U72" s="437">
        <f>[1]Consolidated!U72+[2]Consoli!U72*5.09+[3]Consoli!U72*0.985+[4]Consolidated!U72*9.38+[5]Consolidated!U72*9.61+[6]Consolidated!U72*0.967</f>
        <v>3992.0499999999997</v>
      </c>
      <c r="V72" s="22">
        <f t="shared" si="255"/>
        <v>2.1064434762824166E-4</v>
      </c>
      <c r="W72" s="437">
        <f>[1]Consolidated!W72+[2]Consoli!W72*5.09+[3]Consoli!W72*0.985+[4]Consolidated!W72*9.38+[5]Consolidated!W72*9.61+[6]Consolidated!W72*0.967</f>
        <v>3701.95</v>
      </c>
      <c r="X72" s="22">
        <f t="shared" si="256"/>
        <v>1.9198837202966525E-4</v>
      </c>
      <c r="Y72" s="437">
        <f>[1]Consolidated!Y72+[2]Consoli!Y72*5.09+[3]Consoli!Y72*0.985+[4]Consolidated!Y72*9.38+[5]Consolidated!Y72*9.61+[6]Consolidated!Y72*0.967</f>
        <v>3701.95</v>
      </c>
      <c r="Z72" s="22">
        <f t="shared" si="257"/>
        <v>1.2708877541909607E-4</v>
      </c>
      <c r="AA72" s="43">
        <f t="shared" si="258"/>
        <v>45293.7</v>
      </c>
      <c r="AB72" s="22">
        <f t="shared" si="259"/>
        <v>1.6687671203954819E-4</v>
      </c>
      <c r="AC72" s="37">
        <f t="shared" si="260"/>
        <v>3774.4749999999999</v>
      </c>
      <c r="AD72" s="38">
        <f t="shared" si="261"/>
        <v>1.6687671203954819E-4</v>
      </c>
      <c r="AF72" s="24">
        <f t="shared" si="263"/>
        <v>45293.7</v>
      </c>
      <c r="AG72" s="24">
        <f t="shared" si="262"/>
        <v>0</v>
      </c>
      <c r="AH72" s="477">
        <v>18000</v>
      </c>
      <c r="AI72" s="478">
        <f>[7]CONSOLIDATED!AA72</f>
        <v>9544.6029999999992</v>
      </c>
    </row>
    <row r="73" spans="1:35" s="1" customFormat="1">
      <c r="A73" s="2">
        <v>6134</v>
      </c>
      <c r="B73" s="408" t="s">
        <v>327</v>
      </c>
      <c r="C73" s="437">
        <f>[1]Consolidated!C73+[2]Consoli!C73*5.09+[3]Consoli!C73*0.985+[4]Consolidated!C73*9.38+[5]Consolidated!C73*9.61+[6]Consolidated!C73*0.967</f>
        <v>2033.30765</v>
      </c>
      <c r="D73" s="22">
        <f t="shared" si="246"/>
        <v>9.9603989654137409E-5</v>
      </c>
      <c r="E73" s="437">
        <f>[1]Consolidated!E73+[2]Consoli!E73*5.09+[3]Consoli!E73*0.985+[4]Consolidated!E73*9.38+[5]Consolidated!E73*9.61+[6]Consolidated!E73*0.967</f>
        <v>2033.30765</v>
      </c>
      <c r="F73" s="22">
        <f t="shared" si="247"/>
        <v>1.2802545587546678E-4</v>
      </c>
      <c r="G73" s="437">
        <f>[1]Consolidated!G73+[2]Consoli!G73*5.09+[3]Consoli!G73*0.985+[4]Consolidated!G73*9.38+[5]Consolidated!G73*9.61+[6]Consolidated!G73*0.967</f>
        <v>2033.30765</v>
      </c>
      <c r="H73" s="22">
        <f t="shared" si="248"/>
        <v>7.7180582972292039E-5</v>
      </c>
      <c r="I73" s="437">
        <f>[1]Consolidated!I73+[2]Consoli!I73*5.09+[3]Consoli!I73*0.985+[4]Consolidated!I73*9.38+[5]Consolidated!I73*9.61+[6]Consolidated!I73*0.967</f>
        <v>2033.30765</v>
      </c>
      <c r="J73" s="22">
        <f t="shared" si="249"/>
        <v>8.7407796208637323E-5</v>
      </c>
      <c r="K73" s="437">
        <f>[1]Consolidated!K73+[2]Consoli!K73*5.09+[3]Consoli!K73*0.985+[4]Consolidated!K73*9.38+[5]Consolidated!K73*9.61+[6]Consolidated!K73*0.967</f>
        <v>2033.30765</v>
      </c>
      <c r="L73" s="22">
        <f t="shared" si="250"/>
        <v>9.5569230313645711E-5</v>
      </c>
      <c r="M73" s="437">
        <f>[1]Consolidated!M73+[2]Consoli!M73*5.09+[3]Consoli!M73*0.985+[4]Consolidated!M73*9.38+[5]Consolidated!M73*9.61+[6]Consolidated!M73*0.967</f>
        <v>2033.30765</v>
      </c>
      <c r="N73" s="22">
        <f t="shared" si="251"/>
        <v>6.7397857972931083E-5</v>
      </c>
      <c r="O73" s="437">
        <f>[1]Consolidated!O73+[2]Consoli!O73*5.09+[3]Consoli!O73*0.985+[4]Consolidated!O73*9.38+[5]Consolidated!O73*9.61+[6]Consolidated!O73*0.967</f>
        <v>2033.30765</v>
      </c>
      <c r="P73" s="22">
        <f t="shared" si="252"/>
        <v>1.0645512029378921E-4</v>
      </c>
      <c r="Q73" s="437">
        <f>[1]Consolidated!Q73+[2]Consoli!Q73*5.09+[3]Consoli!Q73*0.985+[4]Consolidated!Q73*9.38+[5]Consolidated!Q73*9.61+[6]Consolidated!Q73*0.967</f>
        <v>2033.30765</v>
      </c>
      <c r="R73" s="22">
        <f t="shared" si="253"/>
        <v>8.5730671999824812E-5</v>
      </c>
      <c r="S73" s="437">
        <f>[1]Consolidated!S73+[2]Consoli!S73*5.09+[3]Consoli!S73*0.985+[4]Consolidated!S73*9.38+[5]Consolidated!S73*9.61+[6]Consolidated!S73*0.967</f>
        <v>2033.30765</v>
      </c>
      <c r="T73" s="22">
        <f t="shared" si="254"/>
        <v>8.5102674660673464E-5</v>
      </c>
      <c r="U73" s="437">
        <f>[1]Consolidated!U73+[2]Consoli!U73*5.09+[3]Consoli!U73*0.985+[4]Consolidated!U73*9.38+[5]Consolidated!U73*9.61+[6]Consolidated!U73*0.967</f>
        <v>2033.30765</v>
      </c>
      <c r="V73" s="22">
        <f t="shared" si="255"/>
        <v>1.0728942860479282E-4</v>
      </c>
      <c r="W73" s="437">
        <f>[1]Consolidated!W73+[2]Consoli!W73*5.09+[3]Consoli!W73*0.985+[4]Consolidated!W73*9.38+[5]Consolidated!W73*9.61+[6]Consolidated!W73*0.967</f>
        <v>2033.30765</v>
      </c>
      <c r="X73" s="22">
        <f t="shared" si="256"/>
        <v>1.0545021557799656E-4</v>
      </c>
      <c r="Y73" s="437">
        <f>[1]Consolidated!Y73+[2]Consoli!Y73*5.09+[3]Consoli!Y73*0.985+[4]Consolidated!Y73*9.38+[5]Consolidated!Y73*9.61+[6]Consolidated!Y73*0.967</f>
        <v>2033.30765</v>
      </c>
      <c r="Z73" s="22">
        <f t="shared" si="257"/>
        <v>6.9803908558673129E-5</v>
      </c>
      <c r="AA73" s="43">
        <f t="shared" si="258"/>
        <v>24399.691799999997</v>
      </c>
      <c r="AB73" s="22">
        <f t="shared" si="259"/>
        <v>8.989639491501743E-5</v>
      </c>
      <c r="AC73" s="37">
        <f t="shared" si="260"/>
        <v>2033.3076499999997</v>
      </c>
      <c r="AD73" s="38">
        <f t="shared" si="261"/>
        <v>8.989639491501743E-5</v>
      </c>
      <c r="AF73" s="24">
        <f t="shared" si="263"/>
        <v>24399.691799999997</v>
      </c>
      <c r="AG73" s="24">
        <f t="shared" si="262"/>
        <v>0</v>
      </c>
      <c r="AH73" s="477">
        <v>18292.203687761194</v>
      </c>
      <c r="AI73" s="478">
        <f>[7]CONSOLIDATED!AA73</f>
        <v>2865.1983</v>
      </c>
    </row>
    <row r="74" spans="1:35" s="1" customFormat="1">
      <c r="A74" s="2">
        <v>6135</v>
      </c>
      <c r="B74" s="408" t="s">
        <v>328</v>
      </c>
      <c r="C74" s="437">
        <f>[1]Consolidated!C74+[2]Consoli!C74*5.09+[3]Consoli!C74*0.985+[4]Consolidated!C74*9.38+[5]Consolidated!C74*9.61+[6]Consolidated!C74*0.967</f>
        <v>4500</v>
      </c>
      <c r="D74" s="22">
        <f t="shared" si="246"/>
        <v>2.2043784345355627E-4</v>
      </c>
      <c r="E74" s="437">
        <f>[1]Consolidated!E74+[2]Consoli!E74*5.09+[3]Consoli!E74*0.985+[4]Consolidated!E74*9.38+[5]Consolidated!E74*9.61+[6]Consolidated!E74*0.967</f>
        <v>4500</v>
      </c>
      <c r="F74" s="22">
        <f t="shared" si="247"/>
        <v>2.8333860418987777E-4</v>
      </c>
      <c r="G74" s="437">
        <f>[1]Consolidated!G74+[2]Consoli!G74*5.09+[3]Consoli!G74*0.985+[4]Consolidated!G74*9.38+[5]Consolidated!G74*9.61+[6]Consolidated!G74*0.967</f>
        <v>4500</v>
      </c>
      <c r="H74" s="22">
        <f t="shared" si="248"/>
        <v>1.7081164445297502E-4</v>
      </c>
      <c r="I74" s="437">
        <f>[1]Consolidated!I74+[2]Consoli!I74*5.09+[3]Consoli!I74*0.985+[4]Consolidated!I74*9.38+[5]Consolidated!I74*9.61+[6]Consolidated!I74*0.967</f>
        <v>4500</v>
      </c>
      <c r="J74" s="22">
        <f t="shared" si="249"/>
        <v>1.9344592685660136E-4</v>
      </c>
      <c r="K74" s="437">
        <f>[1]Consolidated!K74+[2]Consoli!K74*5.09+[3]Consoli!K74*0.985+[4]Consolidated!K74*9.38+[5]Consolidated!K74*9.61+[6]Consolidated!K74*0.967</f>
        <v>4500</v>
      </c>
      <c r="L74" s="22">
        <f t="shared" si="250"/>
        <v>2.1150834523806847E-4</v>
      </c>
      <c r="M74" s="437">
        <f>[1]Consolidated!M74+[2]Consoli!M74*5.09+[3]Consoli!M74*0.985+[4]Consolidated!M74*9.38+[5]Consolidated!M74*9.61+[6]Consolidated!M74*0.967</f>
        <v>4500</v>
      </c>
      <c r="N74" s="22">
        <f t="shared" si="251"/>
        <v>1.4916107795010257E-4</v>
      </c>
      <c r="O74" s="437">
        <f>[1]Consolidated!O74+[2]Consoli!O74*5.09+[3]Consoli!O74*0.985+[4]Consolidated!O74*9.38+[5]Consolidated!O74*9.61+[6]Consolidated!O74*0.967</f>
        <v>4500</v>
      </c>
      <c r="P74" s="22">
        <f t="shared" si="252"/>
        <v>2.3560037327457624E-4</v>
      </c>
      <c r="Q74" s="437">
        <f>[1]Consolidated!Q74+[2]Consoli!Q74*5.09+[3]Consoli!Q74*0.985+[4]Consolidated!Q74*9.38+[5]Consolidated!Q74*9.61+[6]Consolidated!Q74*0.967</f>
        <v>4500</v>
      </c>
      <c r="R74" s="22">
        <f t="shared" si="253"/>
        <v>1.8973421164240032E-4</v>
      </c>
      <c r="S74" s="437">
        <f>[1]Consolidated!S74+[2]Consoli!S74*5.09+[3]Consoli!S74*0.985+[4]Consolidated!S74*9.38+[5]Consolidated!S74*9.61+[6]Consolidated!S74*0.967</f>
        <v>4500</v>
      </c>
      <c r="T74" s="22">
        <f t="shared" si="254"/>
        <v>1.8834436391021821E-4</v>
      </c>
      <c r="U74" s="437">
        <f>[1]Consolidated!U74+[2]Consoli!U74*5.09+[3]Consoli!U74*0.985+[4]Consolidated!U74*9.38+[5]Consolidated!U74*9.61+[6]Consolidated!U74*0.967</f>
        <v>4500</v>
      </c>
      <c r="V74" s="22">
        <f t="shared" si="255"/>
        <v>2.3744681662982365E-4</v>
      </c>
      <c r="W74" s="437">
        <f>[1]Consolidated!W74+[2]Consoli!W74*5.09+[3]Consoli!W74*0.985+[4]Consolidated!W74*9.38+[5]Consolidated!W74*9.61+[6]Consolidated!W74*0.967</f>
        <v>4500</v>
      </c>
      <c r="X74" s="22">
        <f t="shared" si="256"/>
        <v>2.3337637572995142E-4</v>
      </c>
      <c r="Y74" s="437">
        <f>[1]Consolidated!Y74+[2]Consoli!Y74*5.09+[3]Consoli!Y74*0.985+[4]Consolidated!Y74*9.38+[5]Consolidated!Y74*9.61+[6]Consolidated!Y74*0.967</f>
        <v>4500</v>
      </c>
      <c r="Z74" s="22">
        <f t="shared" si="257"/>
        <v>1.5448601126053359E-4</v>
      </c>
      <c r="AA74" s="43">
        <f t="shared" si="258"/>
        <v>54000</v>
      </c>
      <c r="AB74" s="22">
        <f t="shared" si="259"/>
        <v>1.9895355093833367E-4</v>
      </c>
      <c r="AC74" s="37">
        <f t="shared" si="260"/>
        <v>4500</v>
      </c>
      <c r="AD74" s="38">
        <f t="shared" si="261"/>
        <v>1.9895355093833367E-4</v>
      </c>
      <c r="AF74" s="24">
        <f t="shared" si="263"/>
        <v>54000</v>
      </c>
      <c r="AG74" s="24">
        <f t="shared" si="262"/>
        <v>0</v>
      </c>
      <c r="AH74" s="477">
        <v>54000</v>
      </c>
      <c r="AI74" s="478">
        <f>[7]CONSOLIDATED!AA74</f>
        <v>0</v>
      </c>
    </row>
    <row r="75" spans="1:35" s="1" customFormat="1">
      <c r="A75" s="2">
        <v>6136</v>
      </c>
      <c r="B75" s="408" t="s">
        <v>330</v>
      </c>
      <c r="C75" s="437">
        <f>[1]Consolidated!C75+[2]Consoli!C75*5.09+[3]Consoli!C75*0.985+[4]Consolidated!C75*9.38+[5]Consolidated!C75*9.61+[6]Consolidated!C75*0.967</f>
        <v>6330.2115283333333</v>
      </c>
      <c r="D75" s="22">
        <f t="shared" si="246"/>
        <v>3.1009292842458676E-4</v>
      </c>
      <c r="E75" s="437">
        <f>[1]Consolidated!E75+[2]Consoli!E75*5.09+[3]Consoli!E75*0.985+[4]Consolidated!E75*9.38+[5]Consolidated!E75*9.61+[6]Consolidated!E75*0.967</f>
        <v>6330.2115283333333</v>
      </c>
      <c r="F75" s="22">
        <f t="shared" si="247"/>
        <v>3.9857628859214209E-4</v>
      </c>
      <c r="G75" s="437">
        <f>[1]Consolidated!G75+[2]Consoli!G75*5.09+[3]Consoli!G75*0.985+[4]Consolidated!G75*9.38+[5]Consolidated!G75*9.61+[6]Consolidated!G75*0.967</f>
        <v>6330.2115283333333</v>
      </c>
      <c r="H75" s="22">
        <f t="shared" si="248"/>
        <v>2.4028307575328821E-4</v>
      </c>
      <c r="I75" s="437">
        <f>[1]Consolidated!I75+[2]Consoli!I75*5.09+[3]Consoli!I75*0.985+[4]Consolidated!I75*9.38+[5]Consolidated!I75*9.61+[6]Consolidated!I75*0.967</f>
        <v>6330.2115283333333</v>
      </c>
      <c r="J75" s="22">
        <f t="shared" si="249"/>
        <v>2.7212303028817435E-4</v>
      </c>
      <c r="K75" s="437">
        <f>[1]Consolidated!K75+[2]Consoli!K75*5.09+[3]Consoli!K75*0.985+[4]Consolidated!K75*9.38+[5]Consolidated!K75*9.61+[6]Consolidated!K75*0.967</f>
        <v>6330.2115283333333</v>
      </c>
      <c r="L75" s="22">
        <f t="shared" si="250"/>
        <v>2.9753168119216173E-4</v>
      </c>
      <c r="M75" s="437">
        <f>[1]Consolidated!M75+[2]Consoli!M75*5.09+[3]Consoli!M75*0.985+[4]Consolidated!M75*9.38+[5]Consolidated!M75*9.61+[6]Consolidated!M75*0.967</f>
        <v>6330.2115283333333</v>
      </c>
      <c r="N75" s="22">
        <f t="shared" si="251"/>
        <v>2.0982692782630361E-4</v>
      </c>
      <c r="O75" s="437">
        <f>[1]Consolidated!O75+[2]Consoli!O75*5.09+[3]Consoli!O75*0.985+[4]Consolidated!O75*9.38+[5]Consolidated!O75*9.61+[6]Consolidated!O75*0.967</f>
        <v>6330.2115283333333</v>
      </c>
      <c r="P75" s="22">
        <f t="shared" si="252"/>
        <v>3.3142226644052427E-4</v>
      </c>
      <c r="Q75" s="437">
        <f>[1]Consolidated!Q75+[2]Consoli!Q75*5.09+[3]Consoli!Q75*0.985+[4]Consolidated!Q75*9.38+[5]Consolidated!Q75*9.61+[6]Consolidated!Q75*0.967</f>
        <v>6330.2115283333333</v>
      </c>
      <c r="R75" s="22">
        <f t="shared" si="253"/>
        <v>2.6690170974621313E-4</v>
      </c>
      <c r="S75" s="437">
        <f>[1]Consolidated!S75+[2]Consoli!S75*5.09+[3]Consoli!S75*0.985+[4]Consolidated!S75*9.38+[5]Consolidated!S75*9.61+[6]Consolidated!S75*0.967</f>
        <v>6330.2115283333333</v>
      </c>
      <c r="T75" s="22">
        <f t="shared" si="254"/>
        <v>2.6494659193801597E-4</v>
      </c>
      <c r="U75" s="437">
        <f>[1]Consolidated!U75+[2]Consoli!U75*5.09+[3]Consoli!U75*0.985+[4]Consolidated!U75*9.38+[5]Consolidated!U75*9.61+[6]Consolidated!U75*0.967</f>
        <v>6330.2115283333333</v>
      </c>
      <c r="V75" s="22">
        <f t="shared" si="255"/>
        <v>3.3401968355470239E-4</v>
      </c>
      <c r="W75" s="437">
        <f>[1]Consolidated!W75+[2]Consoli!W75*5.09+[3]Consoli!W75*0.985+[4]Consolidated!W75*9.38+[5]Consolidated!W75*9.61+[6]Consolidated!W75*0.967</f>
        <v>6330.2115283333333</v>
      </c>
      <c r="X75" s="22">
        <f t="shared" si="256"/>
        <v>3.2829373868586444E-4</v>
      </c>
      <c r="Y75" s="437">
        <f>[1]Consolidated!Y75+[2]Consoli!Y75*5.09+[3]Consoli!Y75*0.985+[4]Consolidated!Y75*9.38+[5]Consolidated!Y75*9.61+[6]Consolidated!Y75*0.967</f>
        <v>6330.2115283333333</v>
      </c>
      <c r="Z75" s="22">
        <f t="shared" si="257"/>
        <v>2.1731758432170286E-4</v>
      </c>
      <c r="AA75" s="43">
        <f t="shared" si="258"/>
        <v>75962.538339999999</v>
      </c>
      <c r="AB75" s="22">
        <f t="shared" si="259"/>
        <v>2.7987068038948725E-4</v>
      </c>
      <c r="AC75" s="37">
        <f t="shared" si="260"/>
        <v>6330.2115283333333</v>
      </c>
      <c r="AD75" s="38">
        <f t="shared" si="261"/>
        <v>2.7987068038948725E-4</v>
      </c>
      <c r="AF75" s="24">
        <f t="shared" si="263"/>
        <v>75962.538339999999</v>
      </c>
      <c r="AG75" s="24">
        <f t="shared" si="262"/>
        <v>0</v>
      </c>
      <c r="AH75" s="477">
        <v>75653.429600554387</v>
      </c>
      <c r="AI75" s="478">
        <f>[7]CONSOLIDATED!AA75</f>
        <v>150293.17882</v>
      </c>
    </row>
    <row r="76" spans="1:35" customFormat="1" ht="15.75" thickBot="1">
      <c r="A76" s="101">
        <v>6199</v>
      </c>
      <c r="B76" s="101" t="s">
        <v>22</v>
      </c>
      <c r="C76" s="438">
        <f>SUM(C42:C75)</f>
        <v>4506265.0834636549</v>
      </c>
      <c r="D76" s="102">
        <f t="shared" si="47"/>
        <v>0.22074474600639729</v>
      </c>
      <c r="E76" s="438">
        <f>SUM(E42:E75)</f>
        <v>4415639.7084623035</v>
      </c>
      <c r="F76" s="102">
        <f t="shared" si="47"/>
        <v>0.27802693146691282</v>
      </c>
      <c r="G76" s="438">
        <f>SUM(G42:G75)</f>
        <v>4566051.5650421241</v>
      </c>
      <c r="H76" s="102">
        <f t="shared" ref="H76:H92" si="264">G76/G$12</f>
        <v>0.17331883921820565</v>
      </c>
      <c r="I76" s="438">
        <f>SUM(I42:I75)</f>
        <v>4502685.1717886589</v>
      </c>
      <c r="J76" s="102">
        <f t="shared" ref="J76:J92" si="265">I76/I$12</f>
        <v>0.19356135697780721</v>
      </c>
      <c r="K76" s="438">
        <f>SUM(K42:K75)</f>
        <v>4393568.2587566227</v>
      </c>
      <c r="L76" s="102">
        <f t="shared" ref="L76:L92" si="266">K76/K$12</f>
        <v>0.2065058560222478</v>
      </c>
      <c r="M76" s="438">
        <f>SUM(M42:M75)</f>
        <v>4625944.0238205949</v>
      </c>
      <c r="N76" s="102">
        <f t="shared" ref="N76:N92" si="267">M76/M$12</f>
        <v>0.15333573269553666</v>
      </c>
      <c r="O76" s="438">
        <f>SUM(O42:O75)</f>
        <v>4598494.6220747456</v>
      </c>
      <c r="P76" s="102">
        <f t="shared" ref="P76:P92" si="268">O76/O$12</f>
        <v>0.24075712210265368</v>
      </c>
      <c r="Q76" s="438">
        <f>SUM(Q42:Q75)</f>
        <v>4687812.4113390092</v>
      </c>
      <c r="R76" s="102">
        <f t="shared" ref="R76:R92" si="269">Q76/Q$12</f>
        <v>0.19765297604285922</v>
      </c>
      <c r="S76" s="438">
        <f>SUM(S42:S75)</f>
        <v>4721973.8168852748</v>
      </c>
      <c r="T76" s="102">
        <f t="shared" ref="T76:T92" si="270">S76/S$12</f>
        <v>0.19763492332043606</v>
      </c>
      <c r="U76" s="438">
        <f>SUM(U42:U75)</f>
        <v>4615007.0567953773</v>
      </c>
      <c r="V76" s="102">
        <f t="shared" ref="V76:V92" si="271">U76/U$12</f>
        <v>0.24351527430227426</v>
      </c>
      <c r="W76" s="438">
        <f>SUM(W42:W75)</f>
        <v>4713211.0087347738</v>
      </c>
      <c r="X76" s="102">
        <f t="shared" ref="X76:X92" si="272">W76/W$12</f>
        <v>0.24443380072645107</v>
      </c>
      <c r="Y76" s="438">
        <f>SUM(Y42:Y75)</f>
        <v>4755722.0926298685</v>
      </c>
      <c r="Z76" s="102">
        <f t="shared" ref="Z76:Z92" si="273">Y76/Y$12</f>
        <v>0.16326500816755249</v>
      </c>
      <c r="AA76" s="103">
        <f t="shared" si="16"/>
        <v>55102374.819793016</v>
      </c>
      <c r="AB76" s="102">
        <f t="shared" ref="AB76:AB92" si="274">AA76/AA$12</f>
        <v>0.20301505806542303</v>
      </c>
      <c r="AC76" s="103">
        <f t="shared" si="18"/>
        <v>4591864.5683160843</v>
      </c>
      <c r="AD76" s="102">
        <f t="shared" ref="AD76:AD92" si="275">AC76/AC$12</f>
        <v>0.20301505806542303</v>
      </c>
      <c r="AF76" s="24">
        <f t="shared" si="263"/>
        <v>55102374.819793016</v>
      </c>
      <c r="AG76" s="24">
        <f t="shared" si="262"/>
        <v>0</v>
      </c>
      <c r="AH76" s="479">
        <v>51813009.188166127</v>
      </c>
      <c r="AI76" s="480">
        <f>[7]CONSOLIDATED!AA76</f>
        <v>49280509.39571742</v>
      </c>
    </row>
    <row r="77" spans="1:35" customFormat="1" ht="15.75" thickTop="1">
      <c r="A77" s="2">
        <v>6201</v>
      </c>
      <c r="B77" s="2" t="s">
        <v>23</v>
      </c>
      <c r="C77" s="437">
        <f>[1]Consolidated!C77+[2]Consoli!C77*5.09+[3]Consoli!C77*0.985+[4]Consolidated!C77*9.38+[5]Consolidated!C77*9.61+[6]Consolidated!C77*0.967</f>
        <v>1438655.06</v>
      </c>
      <c r="D77" s="22">
        <f t="shared" ref="D77:D92" si="276">C77/C$12</f>
        <v>7.0474226422210351E-2</v>
      </c>
      <c r="E77" s="437">
        <f>[1]Consolidated!E77+[2]Consoli!E77*5.09+[3]Consoli!E77*0.985+[4]Consolidated!E77*9.38+[5]Consolidated!E77*9.61+[6]Consolidated!E77*0.967</f>
        <v>1438655.06</v>
      </c>
      <c r="F77" s="22">
        <f t="shared" ref="F77:F92" si="277">E77/E$12</f>
        <v>9.0583670358023297E-2</v>
      </c>
      <c r="G77" s="437">
        <f>[1]Consolidated!G77+[2]Consoli!G77*5.09+[3]Consoli!G77*0.985+[4]Consolidated!G77*9.38+[5]Consolidated!G77*9.61+[6]Consolidated!G77*0.967</f>
        <v>1438655.06</v>
      </c>
      <c r="H77" s="22">
        <f t="shared" si="264"/>
        <v>5.4608674799820768E-2</v>
      </c>
      <c r="I77" s="437">
        <f>[1]Consolidated!I77+[2]Consoli!I77*5.09+[3]Consoli!I77*0.985+[4]Consolidated!I77*9.38+[5]Consolidated!I77*9.61+[6]Consolidated!I77*0.967</f>
        <v>1438655.06</v>
      </c>
      <c r="J77" s="22">
        <f t="shared" si="265"/>
        <v>6.1844880335253205E-2</v>
      </c>
      <c r="K77" s="437">
        <f>[1]Consolidated!K77+[2]Consoli!K77*5.09+[3]Consoli!K77*0.985+[4]Consolidated!K77*9.38+[5]Consolidated!K77*9.61+[6]Consolidated!K77*0.967</f>
        <v>1438655.06</v>
      </c>
      <c r="L77" s="22">
        <f t="shared" si="266"/>
        <v>6.7619455801994244E-2</v>
      </c>
      <c r="M77" s="437">
        <f>[1]Consolidated!M77+[2]Consoli!M77*5.09+[3]Consoli!M77*0.985+[4]Consolidated!M77*9.38+[5]Consolidated!M77*9.61+[6]Consolidated!M77*0.967</f>
        <v>1438655.06</v>
      </c>
      <c r="N77" s="22">
        <f t="shared" si="267"/>
        <v>4.7686964343993228E-2</v>
      </c>
      <c r="O77" s="437">
        <f>[1]Consolidated!O77+[2]Consoli!O77*5.09+[3]Consoli!O77*0.985+[4]Consolidated!O77*9.38+[5]Consolidated!O77*9.61+[6]Consolidated!O77*0.967</f>
        <v>1438655.06</v>
      </c>
      <c r="P77" s="22">
        <f t="shared" si="268"/>
        <v>7.5321704255412875E-2</v>
      </c>
      <c r="Q77" s="437">
        <f>[1]Consolidated!Q77+[2]Consoli!Q77*5.09+[3]Consoli!Q77*0.985+[4]Consolidated!Q77*9.38+[5]Consolidated!Q77*9.61+[6]Consolidated!Q77*0.967</f>
        <v>1438655.06</v>
      </c>
      <c r="R77" s="22">
        <f t="shared" si="269"/>
        <v>6.065824080765559E-2</v>
      </c>
      <c r="S77" s="437">
        <f>[1]Consolidated!S77+[2]Consoli!S77*5.09+[3]Consoli!S77*0.985+[4]Consolidated!S77*9.38+[5]Consolidated!S77*9.61+[6]Consolidated!S77*0.967</f>
        <v>1438655.06</v>
      </c>
      <c r="T77" s="22">
        <f t="shared" si="270"/>
        <v>6.0213904924870408E-2</v>
      </c>
      <c r="U77" s="437">
        <f>[1]Consolidated!U77+[2]Consoli!U77*5.09+[3]Consoli!U77*0.985+[4]Consolidated!U77*9.38+[5]Consolidated!U77*9.61+[6]Consolidated!U77*0.967</f>
        <v>1438655.06</v>
      </c>
      <c r="V77" s="22">
        <f t="shared" si="271"/>
        <v>7.591201427230844E-2</v>
      </c>
      <c r="W77" s="437">
        <f>[1]Consolidated!W77+[2]Consoli!W77*5.09+[3]Consoli!W77*0.985+[4]Consolidated!W77*9.38+[5]Consolidated!W77*9.61+[6]Consolidated!W77*0.967</f>
        <v>1438655.06</v>
      </c>
      <c r="X77" s="22">
        <f t="shared" si="272"/>
        <v>7.4610689739634625E-2</v>
      </c>
      <c r="Y77" s="437">
        <f>[1]Consolidated!Y77+[2]Consoli!Y77*5.09+[3]Consoli!Y77*0.985+[4]Consolidated!Y77*9.38+[5]Consolidated!Y77*9.61+[6]Consolidated!Y77*0.967</f>
        <v>1438655.06</v>
      </c>
      <c r="Z77" s="22">
        <f t="shared" si="273"/>
        <v>4.9389351510929692E-2</v>
      </c>
      <c r="AA77" s="43">
        <f t="shared" ref="AA77:AA92" si="278">C77+E77+G77+I77+K77+M77+O77+Q77+S77+U77+W77+Y77</f>
        <v>17263860.720000003</v>
      </c>
      <c r="AB77" s="22">
        <f t="shared" si="274"/>
        <v>6.3605673947200334E-2</v>
      </c>
      <c r="AC77" s="37">
        <f t="shared" ref="AC77:AC92" si="279">AA77/12</f>
        <v>1438655.0600000003</v>
      </c>
      <c r="AD77" s="38">
        <f t="shared" si="275"/>
        <v>6.3605673947200334E-2</v>
      </c>
      <c r="AF77" s="24">
        <f t="shared" ref="AF77:AF149" si="280">C77+E77+G77+I77+K77+M77+O77+Q77+S77+U77+W77+Y77</f>
        <v>17263860.720000003</v>
      </c>
      <c r="AG77" s="24">
        <f t="shared" si="262"/>
        <v>0</v>
      </c>
      <c r="AH77" s="477">
        <v>16578057</v>
      </c>
      <c r="AI77" s="478">
        <f>[7]CONSOLIDATED!AA77</f>
        <v>14071968.481609998</v>
      </c>
    </row>
    <row r="78" spans="1:35" customFormat="1">
      <c r="A78" s="2">
        <v>6202</v>
      </c>
      <c r="B78" s="2" t="s">
        <v>24</v>
      </c>
      <c r="C78" s="437">
        <f>[1]Consolidated!C78+[2]Consoli!C78*5.09+[3]Consoli!C78*0.985+[4]Consolidated!C78*9.38+[5]Consolidated!C78*9.61+[6]Consolidated!C78*0.967</f>
        <v>563023.6</v>
      </c>
      <c r="D78" s="22">
        <f t="shared" si="276"/>
        <v>2.7580379599435038E-2</v>
      </c>
      <c r="E78" s="437">
        <f>[1]Consolidated!E78+[2]Consoli!E78*5.09+[3]Consoli!E78*0.985+[4]Consolidated!E78*9.38+[5]Consolidated!E78*9.61+[6]Consolidated!E78*0.967</f>
        <v>563023.6</v>
      </c>
      <c r="F78" s="22">
        <f t="shared" si="277"/>
        <v>3.5450293544435567E-2</v>
      </c>
      <c r="G78" s="437">
        <f>[1]Consolidated!G78+[2]Consoli!G78*5.09+[3]Consoli!G78*0.985+[4]Consolidated!G78*9.38+[5]Consolidated!G78*9.61+[6]Consolidated!G78*0.967</f>
        <v>563023.6</v>
      </c>
      <c r="H78" s="22">
        <f t="shared" si="264"/>
        <v>2.1371330440407562E-2</v>
      </c>
      <c r="I78" s="437">
        <f>[1]Consolidated!I78+[2]Consoli!I78*5.09+[3]Consoli!I78*0.985+[4]Consolidated!I78*9.38+[5]Consolidated!I78*9.61+[6]Consolidated!I78*0.967</f>
        <v>563023.6</v>
      </c>
      <c r="J78" s="22">
        <f t="shared" si="265"/>
        <v>2.4203249365364526E-2</v>
      </c>
      <c r="K78" s="437">
        <f>[1]Consolidated!K78+[2]Consoli!K78*5.09+[3]Consoli!K78*0.985+[4]Consolidated!K78*9.38+[5]Consolidated!K78*9.61+[6]Consolidated!K78*0.967</f>
        <v>563023.6</v>
      </c>
      <c r="L78" s="22">
        <f t="shared" si="266"/>
        <v>2.646315332577337E-2</v>
      </c>
      <c r="M78" s="437">
        <f>[1]Consolidated!M78+[2]Consoli!M78*5.09+[3]Consoli!M78*0.985+[4]Consolidated!M78*9.38+[5]Consolidated!M78*9.61+[6]Consolidated!M78*0.967</f>
        <v>563023.6</v>
      </c>
      <c r="N78" s="22">
        <f t="shared" si="267"/>
        <v>1.8662490463854972E-2</v>
      </c>
      <c r="O78" s="437">
        <f>[1]Consolidated!O78+[2]Consoli!O78*5.09+[3]Consoli!O78*0.985+[4]Consolidated!O78*9.38+[5]Consolidated!O78*9.61+[6]Consolidated!O78*0.967</f>
        <v>563023.6</v>
      </c>
      <c r="P78" s="22">
        <f t="shared" si="268"/>
        <v>2.947746007164349E-2</v>
      </c>
      <c r="Q78" s="437">
        <f>[1]Consolidated!Q78+[2]Consoli!Q78*5.09+[3]Consoli!Q78*0.985+[4]Consolidated!Q78*9.38+[5]Consolidated!Q78*9.61+[6]Consolidated!Q78*0.967</f>
        <v>563023.6</v>
      </c>
      <c r="R78" s="22">
        <f t="shared" si="269"/>
        <v>2.3738853084903585E-2</v>
      </c>
      <c r="S78" s="437">
        <f>[1]Consolidated!S78+[2]Consoli!S78*5.09+[3]Consoli!S78*0.985+[4]Consolidated!S78*9.38+[5]Consolidated!S78*9.61+[6]Consolidated!S78*0.967</f>
        <v>563023.6</v>
      </c>
      <c r="T78" s="22">
        <f t="shared" si="270"/>
        <v>2.3564960401875806E-2</v>
      </c>
      <c r="U78" s="437">
        <f>[1]Consolidated!U78+[2]Consoli!U78*5.09+[3]Consoli!U78*0.985+[4]Consolidated!U78*9.38+[5]Consolidated!U78*9.61+[6]Consolidated!U78*0.967</f>
        <v>563023.6</v>
      </c>
      <c r="V78" s="22">
        <f t="shared" si="271"/>
        <v>2.9708480334991818E-2</v>
      </c>
      <c r="W78" s="437">
        <f>[1]Consolidated!W78+[2]Consoli!W78*5.09+[3]Consoli!W78*0.985+[4]Consolidated!W78*9.38+[5]Consolidated!W78*9.61+[6]Consolidated!W78*0.967</f>
        <v>563023.6</v>
      </c>
      <c r="X78" s="22">
        <f t="shared" si="272"/>
        <v>2.9199201604095525E-2</v>
      </c>
      <c r="Y78" s="437">
        <f>[1]Consolidated!Y78+[2]Consoli!Y78*5.09+[3]Consoli!Y78*0.985+[4]Consolidated!Y78*9.38+[5]Consolidated!Y78*9.61+[6]Consolidated!Y78*0.967</f>
        <v>563023.6</v>
      </c>
      <c r="Z78" s="22">
        <f t="shared" si="273"/>
        <v>1.9328726713232477E-2</v>
      </c>
      <c r="AA78" s="43">
        <f t="shared" si="278"/>
        <v>6756283.1999999983</v>
      </c>
      <c r="AB78" s="22">
        <f t="shared" si="274"/>
        <v>2.4892343218240881E-2</v>
      </c>
      <c r="AC78" s="37">
        <f t="shared" si="279"/>
        <v>563023.59999999986</v>
      </c>
      <c r="AD78" s="38">
        <f t="shared" si="275"/>
        <v>2.4892343218240881E-2</v>
      </c>
      <c r="AF78" s="24">
        <f t="shared" si="280"/>
        <v>6756283.1999999983</v>
      </c>
      <c r="AG78" s="24">
        <f t="shared" si="262"/>
        <v>0</v>
      </c>
      <c r="AH78" s="477">
        <v>6716325.5999999987</v>
      </c>
      <c r="AI78" s="478">
        <f>[7]CONSOLIDATED!AA78</f>
        <v>5385982.3942900002</v>
      </c>
    </row>
    <row r="79" spans="1:35" customFormat="1">
      <c r="A79" s="2">
        <v>6203</v>
      </c>
      <c r="B79" s="2" t="s">
        <v>25</v>
      </c>
      <c r="C79" s="437">
        <f>[1]Consolidated!C79+[2]Consoli!C79*5.09+[3]Consoli!C79*0.985+[4]Consolidated!C79*9.38+[5]Consolidated!C79*9.61+[6]Consolidated!C79*0.967</f>
        <v>220947.34000000003</v>
      </c>
      <c r="D79" s="22">
        <f t="shared" si="276"/>
        <v>1.0823367810311039E-2</v>
      </c>
      <c r="E79" s="437">
        <f>[1]Consolidated!E79+[2]Consoli!E79*5.09+[3]Consoli!E79*0.985+[4]Consolidated!E79*9.38+[5]Consolidated!E79*9.61+[6]Consolidated!E79*0.967</f>
        <v>220947.34000000003</v>
      </c>
      <c r="F79" s="22">
        <f t="shared" si="277"/>
        <v>1.3911757981125854E-2</v>
      </c>
      <c r="G79" s="437">
        <f>[1]Consolidated!G79+[2]Consoli!G79*5.09+[3]Consoli!G79*0.985+[4]Consolidated!G79*9.38+[5]Consolidated!G79*9.61+[6]Consolidated!G79*0.967</f>
        <v>220947.34000000003</v>
      </c>
      <c r="H79" s="22">
        <f t="shared" si="264"/>
        <v>8.3867507739801318E-3</v>
      </c>
      <c r="I79" s="437">
        <f>[1]Consolidated!I79+[2]Consoli!I79*5.09+[3]Consoli!I79*0.985+[4]Consolidated!I79*9.38+[5]Consolidated!I79*9.61+[6]Consolidated!I79*0.967</f>
        <v>220947.34000000003</v>
      </c>
      <c r="J79" s="22">
        <f t="shared" si="265"/>
        <v>9.4980806606223631E-3</v>
      </c>
      <c r="K79" s="437">
        <f>[1]Consolidated!K79+[2]Consoli!K79*5.09+[3]Consoli!K79*0.985+[4]Consolidated!K79*9.38+[5]Consolidated!K79*9.61+[6]Consolidated!K79*0.967</f>
        <v>220947.34000000003</v>
      </c>
      <c r="L79" s="22">
        <f t="shared" si="266"/>
        <v>1.0384934726256199E-2</v>
      </c>
      <c r="M79" s="437">
        <f>[1]Consolidated!M79+[2]Consoli!M79*5.09+[3]Consoli!M79*0.985+[4]Consolidated!M79*9.38+[5]Consolidated!M79*9.61+[6]Consolidated!M79*0.967</f>
        <v>220947.34000000003</v>
      </c>
      <c r="N79" s="22">
        <f t="shared" si="267"/>
        <v>7.3237207565795158E-3</v>
      </c>
      <c r="O79" s="437">
        <f>[1]Consolidated!O79+[2]Consoli!O79*5.09+[3]Consoli!O79*0.985+[4]Consolidated!O79*9.38+[5]Consolidated!O79*9.61+[6]Consolidated!O79*0.967</f>
        <v>220947.34000000003</v>
      </c>
      <c r="P79" s="22">
        <f t="shared" si="268"/>
        <v>1.1567839061783271E-2</v>
      </c>
      <c r="Q79" s="437">
        <f>[1]Consolidated!Q79+[2]Consoli!Q79*5.09+[3]Consoli!Q79*0.985+[4]Consolidated!Q79*9.38+[5]Consolidated!Q79*9.61+[6]Consolidated!Q79*0.967</f>
        <v>220947.34000000003</v>
      </c>
      <c r="R79" s="22">
        <f t="shared" si="269"/>
        <v>9.3158376376411972E-3</v>
      </c>
      <c r="S79" s="437">
        <f>[1]Consolidated!S79+[2]Consoli!S79*5.09+[3]Consoli!S79*0.985+[4]Consolidated!S79*9.38+[5]Consolidated!S79*9.61+[6]Consolidated!S79*0.967</f>
        <v>220947.34000000003</v>
      </c>
      <c r="T79" s="22">
        <f t="shared" si="270"/>
        <v>9.2475969355454921E-3</v>
      </c>
      <c r="U79" s="437">
        <f>[1]Consolidated!U79+[2]Consoli!U79*5.09+[3]Consoli!U79*0.985+[4]Consolidated!U79*9.38+[5]Consolidated!U79*9.61+[6]Consolidated!U79*0.967</f>
        <v>220947.34000000003</v>
      </c>
      <c r="V79" s="22">
        <f t="shared" si="271"/>
        <v>1.1658498339072735E-2</v>
      </c>
      <c r="W79" s="437">
        <f>[1]Consolidated!W79+[2]Consoli!W79*5.09+[3]Consoli!W79*0.985+[4]Consolidated!W79*9.38+[5]Consolidated!W79*9.61+[6]Consolidated!W79*0.967</f>
        <v>220947.34000000003</v>
      </c>
      <c r="X79" s="22">
        <f t="shared" si="272"/>
        <v>1.145864209697185E-2</v>
      </c>
      <c r="Y79" s="437">
        <f>[1]Consolidated!Y79+[2]Consoli!Y79*5.09+[3]Consoli!Y79*0.985+[4]Consolidated!Y79*9.38+[5]Consolidated!Y79*9.61+[6]Consolidated!Y79*0.967</f>
        <v>220947.34000000003</v>
      </c>
      <c r="Z79" s="22">
        <f t="shared" si="273"/>
        <v>7.5851718344944327E-3</v>
      </c>
      <c r="AA79" s="43">
        <f t="shared" si="278"/>
        <v>2651368.08</v>
      </c>
      <c r="AB79" s="22">
        <f t="shared" si="274"/>
        <v>9.7685017474176284E-3</v>
      </c>
      <c r="AC79" s="37">
        <f t="shared" si="279"/>
        <v>220947.34</v>
      </c>
      <c r="AD79" s="38">
        <f t="shared" si="275"/>
        <v>9.7685017474176284E-3</v>
      </c>
      <c r="AF79" s="24">
        <f t="shared" si="280"/>
        <v>2651368.08</v>
      </c>
      <c r="AG79" s="24">
        <f t="shared" si="262"/>
        <v>0</v>
      </c>
      <c r="AH79" s="477">
        <v>2561969.4000000004</v>
      </c>
      <c r="AI79" s="478">
        <f>[7]CONSOLIDATED!AA79</f>
        <v>2147640.34198</v>
      </c>
    </row>
    <row r="80" spans="1:35" customFormat="1">
      <c r="A80" s="2">
        <v>6204</v>
      </c>
      <c r="B80" s="2" t="s">
        <v>26</v>
      </c>
      <c r="C80" s="437">
        <f>[1]Consolidated!C80+[2]Consoli!C80*5.09+[3]Consoli!C80*0.985+[4]Consolidated!C80*9.38+[5]Consolidated!C80*9.61+[6]Consolidated!C80*0.967</f>
        <v>1675</v>
      </c>
      <c r="D80" s="22">
        <f t="shared" si="276"/>
        <v>8.2051863952157053E-5</v>
      </c>
      <c r="E80" s="437">
        <f>[1]Consolidated!E80+[2]Consoli!E80*5.09+[3]Consoli!E80*0.985+[4]Consolidated!E80*9.38+[5]Consolidated!E80*9.61+[6]Consolidated!E80*0.967</f>
        <v>1675</v>
      </c>
      <c r="F80" s="22">
        <f t="shared" si="277"/>
        <v>1.0546492489289894E-4</v>
      </c>
      <c r="G80" s="437">
        <f>[1]Consolidated!G80+[2]Consoli!G80*5.09+[3]Consoli!G80*0.985+[4]Consolidated!G80*9.38+[5]Consolidated!G80*9.61+[6]Consolidated!G80*0.967</f>
        <v>1675</v>
      </c>
      <c r="H80" s="22">
        <f t="shared" si="264"/>
        <v>6.3579889879718479E-5</v>
      </c>
      <c r="I80" s="437">
        <f>[1]Consolidated!I80+[2]Consoli!I80*5.09+[3]Consoli!I80*0.985+[4]Consolidated!I80*9.38+[5]Consolidated!I80*9.61+[6]Consolidated!I80*0.967</f>
        <v>1675</v>
      </c>
      <c r="J80" s="22">
        <f t="shared" si="265"/>
        <v>7.2004872774401616E-5</v>
      </c>
      <c r="K80" s="437">
        <f>[1]Consolidated!K80+[2]Consoli!K80*5.09+[3]Consoli!K80*0.985+[4]Consolidated!K80*9.38+[5]Consolidated!K80*9.61+[6]Consolidated!K80*0.967</f>
        <v>1675</v>
      </c>
      <c r="L80" s="22">
        <f t="shared" si="266"/>
        <v>7.872810628305882E-5</v>
      </c>
      <c r="M80" s="437">
        <f>[1]Consolidated!M80+[2]Consoli!M80*5.09+[3]Consoli!M80*0.985+[4]Consolidated!M80*9.38+[5]Consolidated!M80*9.61+[6]Consolidated!M80*0.967</f>
        <v>1675</v>
      </c>
      <c r="N80" s="22">
        <f t="shared" si="267"/>
        <v>5.5521067903649296E-5</v>
      </c>
      <c r="O80" s="437">
        <f>[1]Consolidated!O80+[2]Consoli!O80*5.09+[3]Consoli!O80*0.985+[4]Consolidated!O80*9.38+[5]Consolidated!O80*9.61+[6]Consolidated!O80*0.967</f>
        <v>1675</v>
      </c>
      <c r="P80" s="22">
        <f t="shared" si="268"/>
        <v>8.7695694496647833E-5</v>
      </c>
      <c r="Q80" s="437">
        <f>[1]Consolidated!Q80+[2]Consoli!Q80*5.09+[3]Consoli!Q80*0.985+[4]Consolidated!Q80*9.38+[5]Consolidated!Q80*9.61+[6]Consolidated!Q80*0.967</f>
        <v>1675</v>
      </c>
      <c r="R80" s="22">
        <f t="shared" si="269"/>
        <v>7.0623289889115674E-5</v>
      </c>
      <c r="S80" s="437">
        <f>[1]Consolidated!S80+[2]Consoli!S80*5.09+[3]Consoli!S80*0.985+[4]Consolidated!S80*9.38+[5]Consolidated!S80*9.61+[6]Consolidated!S80*0.967</f>
        <v>1675</v>
      </c>
      <c r="T80" s="22">
        <f t="shared" si="270"/>
        <v>7.0105957677692337E-5</v>
      </c>
      <c r="U80" s="437">
        <f>[1]Consolidated!U80+[2]Consoli!U80*5.09+[3]Consoli!U80*0.985+[4]Consolidated!U80*9.38+[5]Consolidated!U80*9.61+[6]Consolidated!U80*0.967</f>
        <v>1675</v>
      </c>
      <c r="V80" s="22">
        <f t="shared" si="271"/>
        <v>8.8382981745545476E-5</v>
      </c>
      <c r="W80" s="437">
        <f>[1]Consolidated!W80+[2]Consoli!W80*5.09+[3]Consoli!W80*0.985+[4]Consolidated!W80*9.38+[5]Consolidated!W80*9.61+[6]Consolidated!W80*0.967</f>
        <v>1675</v>
      </c>
      <c r="X80" s="22">
        <f t="shared" si="272"/>
        <v>8.6867873188370805E-5</v>
      </c>
      <c r="Y80" s="437">
        <f>[1]Consolidated!Y80+[2]Consoli!Y80*5.09+[3]Consoli!Y80*0.985+[4]Consolidated!Y80*9.38+[5]Consolidated!Y80*9.61+[6]Consolidated!Y80*0.967</f>
        <v>1675</v>
      </c>
      <c r="Z80" s="22">
        <f t="shared" si="273"/>
        <v>5.7503126413643057E-5</v>
      </c>
      <c r="AA80" s="43">
        <f t="shared" si="278"/>
        <v>20100</v>
      </c>
      <c r="AB80" s="22">
        <f t="shared" si="274"/>
        <v>7.4054932849268635E-5</v>
      </c>
      <c r="AC80" s="37">
        <f t="shared" si="279"/>
        <v>1675</v>
      </c>
      <c r="AD80" s="38">
        <f t="shared" si="275"/>
        <v>7.4054932849268635E-5</v>
      </c>
      <c r="AF80" s="24">
        <f t="shared" si="280"/>
        <v>20100</v>
      </c>
      <c r="AG80" s="24">
        <f t="shared" si="262"/>
        <v>0</v>
      </c>
      <c r="AH80" s="477">
        <v>20100</v>
      </c>
      <c r="AI80" s="478">
        <f>[7]CONSOLIDATED!AA80</f>
        <v>36739.939999999995</v>
      </c>
    </row>
    <row r="81" spans="1:35" customFormat="1">
      <c r="A81" s="2">
        <v>6205</v>
      </c>
      <c r="B81" s="2" t="s">
        <v>27</v>
      </c>
      <c r="C81" s="437">
        <f>[1]Consolidated!C81+[2]Consoli!C81*5.09+[3]Consoli!C81*0.985+[4]Consolidated!C81*9.38+[5]Consolidated!C81*9.61+[6]Consolidated!C81*0.967</f>
        <v>7500</v>
      </c>
      <c r="D81" s="22">
        <f t="shared" si="276"/>
        <v>3.673964057559271E-4</v>
      </c>
      <c r="E81" s="437">
        <f>[1]Consolidated!E81+[2]Consoli!E81*5.09+[3]Consoli!E81*0.985+[4]Consolidated!E81*9.38+[5]Consolidated!E81*9.61+[6]Consolidated!E81*0.967</f>
        <v>7500</v>
      </c>
      <c r="F81" s="22">
        <f t="shared" si="277"/>
        <v>4.7223100698312955E-4</v>
      </c>
      <c r="G81" s="437">
        <f>[1]Consolidated!G81+[2]Consoli!G81*5.09+[3]Consoli!G81*0.985+[4]Consolidated!G81*9.38+[5]Consolidated!G81*9.61+[6]Consolidated!G81*0.967</f>
        <v>7500</v>
      </c>
      <c r="H81" s="22">
        <f t="shared" si="264"/>
        <v>2.8468607408829169E-4</v>
      </c>
      <c r="I81" s="437">
        <f>[1]Consolidated!I81+[2]Consoli!I81*5.09+[3]Consoli!I81*0.985+[4]Consolidated!I81*9.38+[5]Consolidated!I81*9.61+[6]Consolidated!I81*0.967</f>
        <v>7500</v>
      </c>
      <c r="J81" s="22">
        <f t="shared" si="265"/>
        <v>3.2240987809433559E-4</v>
      </c>
      <c r="K81" s="437">
        <f>[1]Consolidated!K81+[2]Consoli!K81*5.09+[3]Consoli!K81*0.985+[4]Consolidated!K81*9.38+[5]Consolidated!K81*9.61+[6]Consolidated!K81*0.967</f>
        <v>7500</v>
      </c>
      <c r="L81" s="22">
        <f t="shared" si="266"/>
        <v>3.525139087301141E-4</v>
      </c>
      <c r="M81" s="437">
        <f>[1]Consolidated!M81+[2]Consoli!M81*5.09+[3]Consoli!M81*0.985+[4]Consolidated!M81*9.38+[5]Consolidated!M81*9.61+[6]Consolidated!M81*0.967</f>
        <v>7500</v>
      </c>
      <c r="N81" s="22">
        <f t="shared" si="267"/>
        <v>2.4860179658350428E-4</v>
      </c>
      <c r="O81" s="437">
        <f>[1]Consolidated!O81+[2]Consoli!O81*5.09+[3]Consoli!O81*0.985+[4]Consolidated!O81*9.38+[5]Consolidated!O81*9.61+[6]Consolidated!O81*0.967</f>
        <v>7500</v>
      </c>
      <c r="P81" s="22">
        <f t="shared" si="268"/>
        <v>3.9266728879096041E-4</v>
      </c>
      <c r="Q81" s="437">
        <f>[1]Consolidated!Q81+[2]Consoli!Q81*5.09+[3]Consoli!Q81*0.985+[4]Consolidated!Q81*9.38+[5]Consolidated!Q81*9.61+[6]Consolidated!Q81*0.967</f>
        <v>7500</v>
      </c>
      <c r="R81" s="22">
        <f t="shared" si="269"/>
        <v>3.1622368607066721E-4</v>
      </c>
      <c r="S81" s="437">
        <f>[1]Consolidated!S81+[2]Consoli!S81*5.09+[3]Consoli!S81*0.985+[4]Consolidated!S81*9.38+[5]Consolidated!S81*9.61+[6]Consolidated!S81*0.967</f>
        <v>7500</v>
      </c>
      <c r="T81" s="22">
        <f t="shared" si="270"/>
        <v>3.1390727318369701E-4</v>
      </c>
      <c r="U81" s="437">
        <f>[1]Consolidated!U81+[2]Consoli!U81*5.09+[3]Consoli!U81*0.985+[4]Consolidated!U81*9.38+[5]Consolidated!U81*9.61+[6]Consolidated!U81*0.967</f>
        <v>7500</v>
      </c>
      <c r="V81" s="22">
        <f t="shared" si="271"/>
        <v>3.9574469438303941E-4</v>
      </c>
      <c r="W81" s="437">
        <f>[1]Consolidated!W81+[2]Consoli!W81*5.09+[3]Consoli!W81*0.985+[4]Consolidated!W81*9.38+[5]Consolidated!W81*9.61+[6]Consolidated!W81*0.967</f>
        <v>7500</v>
      </c>
      <c r="X81" s="22">
        <f t="shared" si="272"/>
        <v>3.8896062621658568E-4</v>
      </c>
      <c r="Y81" s="437">
        <f>[1]Consolidated!Y81+[2]Consoli!Y81*5.09+[3]Consoli!Y81*0.985+[4]Consolidated!Y81*9.38+[5]Consolidated!Y81*9.61+[6]Consolidated!Y81*0.967</f>
        <v>7500</v>
      </c>
      <c r="Z81" s="22">
        <f t="shared" si="273"/>
        <v>2.5747668543422264E-4</v>
      </c>
      <c r="AA81" s="43">
        <f t="shared" si="278"/>
        <v>90000</v>
      </c>
      <c r="AB81" s="22">
        <f t="shared" si="274"/>
        <v>3.3158925156388943E-4</v>
      </c>
      <c r="AC81" s="37">
        <f t="shared" si="279"/>
        <v>7500</v>
      </c>
      <c r="AD81" s="38">
        <f t="shared" si="275"/>
        <v>3.3158925156388943E-4</v>
      </c>
      <c r="AF81" s="24">
        <f t="shared" si="280"/>
        <v>90000</v>
      </c>
      <c r="AG81" s="24">
        <f t="shared" si="262"/>
        <v>0</v>
      </c>
      <c r="AH81" s="477">
        <v>90000</v>
      </c>
      <c r="AI81" s="478">
        <f>[7]CONSOLIDATED!AA81</f>
        <v>90842.5</v>
      </c>
    </row>
    <row r="82" spans="1:35" customFormat="1">
      <c r="A82" s="2">
        <v>6206</v>
      </c>
      <c r="B82" s="2" t="s">
        <v>184</v>
      </c>
      <c r="C82" s="437">
        <f>[1]Consolidated!C82+[2]Consoli!C82*5.09+[3]Consoli!C82*0.985+[4]Consolidated!C82*9.38+[5]Consolidated!C82*9.61+[6]Consolidated!C82*0.967</f>
        <v>61881.120543333323</v>
      </c>
      <c r="D82" s="22">
        <f t="shared" si="276"/>
        <v>3.0313201695693235E-3</v>
      </c>
      <c r="E82" s="437">
        <f>[1]Consolidated!E82+[2]Consoli!E82*5.09+[3]Consoli!E82*0.985+[4]Consolidated!E82*9.38+[5]Consolidated!E82*9.61+[6]Consolidated!E82*0.967</f>
        <v>61881.120543333323</v>
      </c>
      <c r="F82" s="22">
        <f t="shared" si="277"/>
        <v>3.8962911823230296E-3</v>
      </c>
      <c r="G82" s="437">
        <f>[1]Consolidated!G82+[2]Consoli!G82*5.09+[3]Consoli!G82*0.985+[4]Consolidated!G82*9.38+[5]Consolidated!G82*9.61+[6]Consolidated!G82*0.967</f>
        <v>61881.120543333323</v>
      </c>
      <c r="H82" s="22">
        <f t="shared" si="264"/>
        <v>2.3488924356887867E-3</v>
      </c>
      <c r="I82" s="437">
        <f>[1]Consolidated!I82+[2]Consoli!I82*5.09+[3]Consoli!I82*0.985+[4]Consolidated!I82*9.38+[5]Consolidated!I82*9.61+[6]Consolidated!I82*0.967</f>
        <v>61881.120543333323</v>
      </c>
      <c r="J82" s="22">
        <f t="shared" si="265"/>
        <v>2.6601446040955975E-3</v>
      </c>
      <c r="K82" s="437">
        <f>[1]Consolidated!K82+[2]Consoli!K82*5.09+[3]Consoli!K82*0.985+[4]Consolidated!K82*9.38+[5]Consolidated!K82*9.61+[6]Consolidated!K82*0.967</f>
        <v>61881.120543333323</v>
      </c>
      <c r="L82" s="22">
        <f t="shared" si="266"/>
        <v>2.908527423910639E-3</v>
      </c>
      <c r="M82" s="437">
        <f>[1]Consolidated!M82+[2]Consoli!M82*5.09+[3]Consoli!M82*0.985+[4]Consolidated!M82*9.38+[5]Consolidated!M82*9.61+[6]Consolidated!M82*0.967</f>
        <v>61881.120543333323</v>
      </c>
      <c r="N82" s="22">
        <f t="shared" si="267"/>
        <v>2.0511676988897412E-3</v>
      </c>
      <c r="O82" s="437">
        <f>[1]Consolidated!O82+[2]Consoli!O82*5.09+[3]Consoli!O82*0.985+[4]Consolidated!O82*9.38+[5]Consolidated!O82*9.61+[6]Consolidated!O82*0.967</f>
        <v>61881.120543333323</v>
      </c>
      <c r="P82" s="22">
        <f t="shared" si="268"/>
        <v>3.2398255774796401E-3</v>
      </c>
      <c r="Q82" s="437">
        <f>[1]Consolidated!Q82+[2]Consoli!Q82*5.09+[3]Consoli!Q82*0.985+[4]Consolidated!Q82*9.38+[5]Consolidated!Q82*9.61+[6]Consolidated!Q82*0.967</f>
        <v>61881.120543333323</v>
      </c>
      <c r="R82" s="22">
        <f t="shared" si="269"/>
        <v>2.6091034715194869E-3</v>
      </c>
      <c r="S82" s="437">
        <f>[1]Consolidated!S82+[2]Consoli!S82*5.09+[3]Consoli!S82*0.985+[4]Consolidated!S82*9.38+[5]Consolidated!S82*9.61+[6]Consolidated!S82*0.967</f>
        <v>61881.120543333323</v>
      </c>
      <c r="T82" s="22">
        <f t="shared" si="270"/>
        <v>2.5899911748412559E-3</v>
      </c>
      <c r="U82" s="437">
        <f>[1]Consolidated!U82+[2]Consoli!U82*5.09+[3]Consoli!U82*0.985+[4]Consolidated!U82*9.38+[5]Consolidated!U82*9.61+[6]Consolidated!U82*0.967</f>
        <v>61881.120543333323</v>
      </c>
      <c r="V82" s="22">
        <f t="shared" si="271"/>
        <v>3.2652166850001959E-3</v>
      </c>
      <c r="W82" s="437">
        <f>[1]Consolidated!W82+[2]Consoli!W82*5.09+[3]Consoli!W82*0.985+[4]Consolidated!W82*9.38+[5]Consolidated!W82*9.61+[6]Consolidated!W82*0.967</f>
        <v>61881.120543333323</v>
      </c>
      <c r="X82" s="22">
        <f t="shared" si="272"/>
        <v>3.2092425863358607E-3</v>
      </c>
      <c r="Y82" s="437">
        <f>[1]Consolidated!Y82+[2]Consoli!Y82*5.09+[3]Consoli!Y82*0.985+[4]Consolidated!Y82*9.38+[5]Consolidated!Y82*9.61+[6]Consolidated!Y82*0.967</f>
        <v>62183.220543333329</v>
      </c>
      <c r="Z82" s="22">
        <f t="shared" si="273"/>
        <v>2.134763935349697E-3</v>
      </c>
      <c r="AA82" s="43">
        <f t="shared" si="278"/>
        <v>742875.54652000009</v>
      </c>
      <c r="AB82" s="22">
        <f t="shared" si="274"/>
        <v>2.7369949608409129E-3</v>
      </c>
      <c r="AC82" s="37">
        <f t="shared" si="279"/>
        <v>61906.295543333341</v>
      </c>
      <c r="AD82" s="38">
        <f t="shared" si="275"/>
        <v>2.7369949608409129E-3</v>
      </c>
      <c r="AF82" s="24">
        <f t="shared" si="280"/>
        <v>742875.54652000009</v>
      </c>
      <c r="AG82" s="24">
        <f t="shared" si="262"/>
        <v>0</v>
      </c>
      <c r="AH82" s="477">
        <v>504491.27064</v>
      </c>
      <c r="AI82" s="478">
        <f>[7]CONSOLIDATED!AA82</f>
        <v>376633.09568000009</v>
      </c>
    </row>
    <row r="83" spans="1:35" customFormat="1">
      <c r="A83" s="2">
        <v>6207</v>
      </c>
      <c r="B83" s="2" t="s">
        <v>185</v>
      </c>
      <c r="C83" s="437">
        <f>[1]Consolidated!C83+[2]Consoli!C83*5.09+[3]Consoli!C83*0.985+[4]Consolidated!C83*9.38+[5]Consolidated!C83*9.61+[6]Consolidated!C83*0.967</f>
        <v>81621.451666666675</v>
      </c>
      <c r="D83" s="22">
        <f t="shared" si="276"/>
        <v>3.9983237299885946E-3</v>
      </c>
      <c r="E83" s="437">
        <f>[1]Consolidated!E83+[2]Consoli!E83*5.09+[3]Consoli!E83*0.985+[4]Consolidated!E83*9.38+[5]Consolidated!E83*9.61+[6]Consolidated!E83*0.967</f>
        <v>81621.451666666675</v>
      </c>
      <c r="F83" s="22">
        <f t="shared" si="277"/>
        <v>5.1392240415966458E-3</v>
      </c>
      <c r="G83" s="437">
        <f>[1]Consolidated!G83+[2]Consoli!G83*5.09+[3]Consoli!G83*0.985+[4]Consolidated!G83*9.38+[5]Consolidated!G83*9.61+[6]Consolidated!G83*0.967</f>
        <v>81621.451666666675</v>
      </c>
      <c r="H83" s="22">
        <f t="shared" si="264"/>
        <v>3.0981987515160785E-3</v>
      </c>
      <c r="I83" s="437">
        <f>[1]Consolidated!I83+[2]Consoli!I83*5.09+[3]Consoli!I83*0.985+[4]Consolidated!I83*9.38+[5]Consolidated!I83*9.61+[6]Consolidated!I83*0.967</f>
        <v>81621.451666666675</v>
      </c>
      <c r="J83" s="22">
        <f t="shared" si="265"/>
        <v>3.5087416375643608E-3</v>
      </c>
      <c r="K83" s="437">
        <f>[1]Consolidated!K83+[2]Consoli!K83*5.09+[3]Consoli!K83*0.985+[4]Consolidated!K83*9.38+[5]Consolidated!K83*9.61+[6]Consolidated!K83*0.967</f>
        <v>81621.451666666675</v>
      </c>
      <c r="L83" s="22">
        <f t="shared" si="266"/>
        <v>3.836359595099034E-3</v>
      </c>
      <c r="M83" s="437">
        <f>[1]Consolidated!M83+[2]Consoli!M83*5.09+[3]Consoli!M83*0.985+[4]Consolidated!M83*9.38+[5]Consolidated!M83*9.61+[6]Consolidated!M83*0.967</f>
        <v>81621.451666666675</v>
      </c>
      <c r="N83" s="22">
        <f t="shared" si="267"/>
        <v>2.7054986032115994E-3</v>
      </c>
      <c r="O83" s="437">
        <f>[1]Consolidated!O83+[2]Consoli!O83*5.09+[3]Consoli!O83*0.985+[4]Consolidated!O83*9.38+[5]Consolidated!O83*9.61+[6]Consolidated!O83*0.967</f>
        <v>81621.451666666675</v>
      </c>
      <c r="P83" s="22">
        <f t="shared" si="268"/>
        <v>4.2733432177509897E-3</v>
      </c>
      <c r="Q83" s="437">
        <f>[1]Consolidated!Q83+[2]Consoli!Q83*5.09+[3]Consoli!Q83*0.985+[4]Consolidated!Q83*9.38+[5]Consolidated!Q83*9.61+[6]Consolidated!Q83*0.967</f>
        <v>81621.451666666675</v>
      </c>
      <c r="R83" s="22">
        <f t="shared" si="269"/>
        <v>3.4414181744629518E-3</v>
      </c>
      <c r="S83" s="437">
        <f>[1]Consolidated!S83+[2]Consoli!S83*5.09+[3]Consoli!S83*0.985+[4]Consolidated!S83*9.38+[5]Consolidated!S83*9.61+[6]Consolidated!S83*0.967</f>
        <v>81621.451666666675</v>
      </c>
      <c r="T83" s="22">
        <f t="shared" si="270"/>
        <v>3.4162089767971011E-3</v>
      </c>
      <c r="U83" s="437">
        <f>[1]Consolidated!U83+[2]Consoli!U83*5.09+[3]Consoli!U83*0.985+[4]Consolidated!U83*9.38+[5]Consolidated!U83*9.61+[6]Consolidated!U83*0.967</f>
        <v>81621.451666666675</v>
      </c>
      <c r="V83" s="22">
        <f t="shared" si="271"/>
        <v>4.3068341926566708E-3</v>
      </c>
      <c r="W83" s="437">
        <f>[1]Consolidated!W83+[2]Consoli!W83*5.09+[3]Consoli!W83*0.985+[4]Consolidated!W83*9.38+[5]Consolidated!W83*9.61+[6]Consolidated!W83*0.967</f>
        <v>81621.451666666675</v>
      </c>
      <c r="X83" s="22">
        <f t="shared" si="272"/>
        <v>4.2330041270631268E-3</v>
      </c>
      <c r="Y83" s="437">
        <f>[1]Consolidated!Y83+[2]Consoli!Y83*5.09+[3]Consoli!Y83*0.985+[4]Consolidated!Y83*9.38+[5]Consolidated!Y83*9.61+[6]Consolidated!Y83*0.967</f>
        <v>81321.451666666675</v>
      </c>
      <c r="Z83" s="22">
        <f t="shared" si="273"/>
        <v>2.7917837106443567E-3</v>
      </c>
      <c r="AA83" s="43">
        <f t="shared" si="278"/>
        <v>979157.42</v>
      </c>
      <c r="AB83" s="22">
        <f t="shared" si="274"/>
        <v>3.6075341784558772E-3</v>
      </c>
      <c r="AC83" s="37">
        <f t="shared" si="279"/>
        <v>81596.451666666675</v>
      </c>
      <c r="AD83" s="38">
        <f t="shared" si="275"/>
        <v>3.6075341784558776E-3</v>
      </c>
      <c r="AF83" s="24">
        <f t="shared" si="280"/>
        <v>979157.42</v>
      </c>
      <c r="AG83" s="24">
        <f t="shared" si="262"/>
        <v>0</v>
      </c>
      <c r="AH83" s="477">
        <v>953441.14179999998</v>
      </c>
      <c r="AI83" s="478">
        <f>[7]CONSOLIDATED!AA83</f>
        <v>713371.80969999998</v>
      </c>
    </row>
    <row r="84" spans="1:35" customFormat="1">
      <c r="A84" s="2">
        <v>6208</v>
      </c>
      <c r="B84" s="2" t="s">
        <v>186</v>
      </c>
      <c r="C84" s="437">
        <f>[1]Consolidated!C84+[2]Consoli!C84*5.09+[3]Consoli!C84*0.985+[4]Consolidated!C84*9.38+[5]Consolidated!C84*9.61+[6]Consolidated!C84*0.967</f>
        <v>0</v>
      </c>
      <c r="D84" s="22">
        <f t="shared" si="276"/>
        <v>0</v>
      </c>
      <c r="E84" s="437">
        <f>[1]Consolidated!E84+[2]Consoli!E84*5.09+[3]Consoli!E84*0.985+[4]Consolidated!E84*9.38+[5]Consolidated!E84*9.61+[6]Consolidated!E84*0.967</f>
        <v>0</v>
      </c>
      <c r="F84" s="22">
        <f t="shared" si="277"/>
        <v>0</v>
      </c>
      <c r="G84" s="437">
        <f>[1]Consolidated!G84+[2]Consoli!G84*5.09+[3]Consoli!G84*0.985+[4]Consolidated!G84*9.38+[5]Consolidated!G84*9.61+[6]Consolidated!G84*0.967</f>
        <v>0</v>
      </c>
      <c r="H84" s="22">
        <f t="shared" si="264"/>
        <v>0</v>
      </c>
      <c r="I84" s="437">
        <f>[1]Consolidated!I84+[2]Consoli!I84*5.09+[3]Consoli!I84*0.985+[4]Consolidated!I84*9.38+[5]Consolidated!I84*9.61+[6]Consolidated!I84*0.967</f>
        <v>0</v>
      </c>
      <c r="J84" s="22">
        <f t="shared" si="265"/>
        <v>0</v>
      </c>
      <c r="K84" s="437">
        <f>[1]Consolidated!K84+[2]Consoli!K84*5.09+[3]Consoli!K84*0.985+[4]Consolidated!K84*9.38+[5]Consolidated!K84*9.61+[6]Consolidated!K84*0.967</f>
        <v>0</v>
      </c>
      <c r="L84" s="22">
        <f t="shared" si="266"/>
        <v>0</v>
      </c>
      <c r="M84" s="437">
        <f>[1]Consolidated!M84+[2]Consoli!M84*5.09+[3]Consoli!M84*0.985+[4]Consolidated!M84*9.38+[5]Consolidated!M84*9.61+[6]Consolidated!M84*0.967</f>
        <v>0</v>
      </c>
      <c r="N84" s="22">
        <f t="shared" si="267"/>
        <v>0</v>
      </c>
      <c r="O84" s="437">
        <f>[1]Consolidated!O84+[2]Consoli!O84*5.09+[3]Consoli!O84*0.985+[4]Consolidated!O84*9.38+[5]Consolidated!O84*9.61+[6]Consolidated!O84*0.967</f>
        <v>0</v>
      </c>
      <c r="P84" s="22">
        <f t="shared" si="268"/>
        <v>0</v>
      </c>
      <c r="Q84" s="437">
        <f>[1]Consolidated!Q84+[2]Consoli!Q84*5.09+[3]Consoli!Q84*0.985+[4]Consolidated!Q84*9.38+[5]Consolidated!Q84*9.61+[6]Consolidated!Q84*0.967</f>
        <v>0</v>
      </c>
      <c r="R84" s="22">
        <f t="shared" si="269"/>
        <v>0</v>
      </c>
      <c r="S84" s="437">
        <f>[1]Consolidated!S84+[2]Consoli!S84*5.09+[3]Consoli!S84*0.985+[4]Consolidated!S84*9.38+[5]Consolidated!S84*9.61+[6]Consolidated!S84*0.967</f>
        <v>0</v>
      </c>
      <c r="T84" s="22">
        <f t="shared" si="270"/>
        <v>0</v>
      </c>
      <c r="U84" s="437">
        <f>[1]Consolidated!U84+[2]Consoli!U84*5.09+[3]Consoli!U84*0.985+[4]Consolidated!U84*9.38+[5]Consolidated!U84*9.61+[6]Consolidated!U84*0.967</f>
        <v>0</v>
      </c>
      <c r="V84" s="22">
        <f t="shared" si="271"/>
        <v>0</v>
      </c>
      <c r="W84" s="437">
        <f>[1]Consolidated!W84+[2]Consoli!W84*5.09+[3]Consoli!W84*0.985+[4]Consolidated!W84*9.38+[5]Consolidated!W84*9.61+[6]Consolidated!W84*0.967</f>
        <v>0</v>
      </c>
      <c r="X84" s="22">
        <f t="shared" si="272"/>
        <v>0</v>
      </c>
      <c r="Y84" s="437">
        <f>[1]Consolidated!Y84+[2]Consoli!Y84*5.09+[3]Consoli!Y84*0.985+[4]Consolidated!Y84*9.38+[5]Consolidated!Y84*9.61+[6]Consolidated!Y84*0.967</f>
        <v>0</v>
      </c>
      <c r="Z84" s="22">
        <f t="shared" si="273"/>
        <v>0</v>
      </c>
      <c r="AA84" s="43">
        <f t="shared" si="278"/>
        <v>0</v>
      </c>
      <c r="AB84" s="22">
        <f t="shared" si="274"/>
        <v>0</v>
      </c>
      <c r="AC84" s="37">
        <f t="shared" si="279"/>
        <v>0</v>
      </c>
      <c r="AD84" s="38">
        <f t="shared" si="275"/>
        <v>0</v>
      </c>
      <c r="AF84" s="24">
        <f t="shared" si="280"/>
        <v>0</v>
      </c>
      <c r="AG84" s="24">
        <f t="shared" si="262"/>
        <v>0</v>
      </c>
      <c r="AH84" s="477">
        <v>0</v>
      </c>
      <c r="AI84" s="478">
        <f>[7]CONSOLIDATED!AA84</f>
        <v>0</v>
      </c>
    </row>
    <row r="85" spans="1:35" customFormat="1">
      <c r="A85" s="54">
        <v>6209</v>
      </c>
      <c r="B85" s="2" t="s">
        <v>28</v>
      </c>
      <c r="C85" s="437">
        <f>[1]Consolidated!C85+[2]Consoli!C85*5.09+[3]Consoli!C85*0.985+[4]Consolidated!C85*9.38+[5]Consolidated!C85*9.61+[6]Consolidated!C85*0.967</f>
        <v>153101.97125263157</v>
      </c>
      <c r="D85" s="22">
        <f t="shared" si="276"/>
        <v>7.4998818603152157E-3</v>
      </c>
      <c r="E85" s="437">
        <f>[1]Consolidated!E85+[2]Consoli!E85*5.09+[3]Consoli!E85*0.985+[4]Consolidated!E85*9.38+[5]Consolidated!E85*9.61+[6]Consolidated!E85*0.967</f>
        <v>153101.97125263157</v>
      </c>
      <c r="F85" s="22">
        <f t="shared" si="277"/>
        <v>9.639933074097648E-3</v>
      </c>
      <c r="G85" s="437">
        <f>[1]Consolidated!G85+[2]Consoli!G85*5.09+[3]Consoli!G85*0.985+[4]Consolidated!G85*9.38+[5]Consolidated!G85*9.61+[6]Consolidated!G85*0.967</f>
        <v>153101.97125263157</v>
      </c>
      <c r="H85" s="22">
        <f t="shared" si="264"/>
        <v>5.811466550812024E-3</v>
      </c>
      <c r="I85" s="437">
        <f>[1]Consolidated!I85+[2]Consoli!I85*5.09+[3]Consoli!I85*0.985+[4]Consolidated!I85*9.38+[5]Consolidated!I85*9.61+[6]Consolidated!I85*0.967</f>
        <v>153101.97125263157</v>
      </c>
      <c r="J85" s="22">
        <f t="shared" si="265"/>
        <v>6.5815450516751219E-3</v>
      </c>
      <c r="K85" s="437">
        <f>[1]Consolidated!K85+[2]Consoli!K85*5.09+[3]Consoli!K85*0.985+[4]Consolidated!K85*9.38+[5]Consolidated!K85*9.61+[6]Consolidated!K85*0.967</f>
        <v>153101.97125263157</v>
      </c>
      <c r="L85" s="22">
        <f t="shared" si="266"/>
        <v>7.1960765760734294E-3</v>
      </c>
      <c r="M85" s="437">
        <f>[1]Consolidated!M85+[2]Consoli!M85*5.09+[3]Consoli!M85*0.985+[4]Consolidated!M85*9.38+[5]Consolidated!M85*9.61+[6]Consolidated!M85*0.967</f>
        <v>153101.97125263157</v>
      </c>
      <c r="N85" s="22">
        <f t="shared" si="267"/>
        <v>5.0748566818506983E-3</v>
      </c>
      <c r="O85" s="437">
        <f>[1]Consolidated!O85+[2]Consoli!O85*5.09+[3]Consoli!O85*0.985+[4]Consolidated!O85*9.38+[5]Consolidated!O85*9.61+[6]Consolidated!O85*0.967</f>
        <v>153101.97125263157</v>
      </c>
      <c r="P85" s="22">
        <f t="shared" si="268"/>
        <v>8.0157514613763206E-3</v>
      </c>
      <c r="Q85" s="437">
        <f>[1]Consolidated!Q85+[2]Consoli!Q85*5.09+[3]Consoli!Q85*0.985+[4]Consolidated!Q85*9.38+[5]Consolidated!Q85*9.61+[6]Consolidated!Q85*0.967</f>
        <v>153101.97125263157</v>
      </c>
      <c r="R85" s="22">
        <f t="shared" si="269"/>
        <v>6.4552626258923308E-3</v>
      </c>
      <c r="S85" s="437">
        <f>[1]Consolidated!S85+[2]Consoli!S85*5.09+[3]Consoli!S85*0.985+[4]Consolidated!S85*9.38+[5]Consolidated!S85*9.61+[6]Consolidated!S85*0.967</f>
        <v>153101.97125263157</v>
      </c>
      <c r="T85" s="22">
        <f t="shared" si="270"/>
        <v>6.4079763086616458E-3</v>
      </c>
      <c r="U85" s="437">
        <f>[1]Consolidated!U85+[2]Consoli!U85*5.09+[3]Consoli!U85*0.985+[4]Consolidated!U85*9.38+[5]Consolidated!U85*9.61+[6]Consolidated!U85*0.967</f>
        <v>153101.97125263157</v>
      </c>
      <c r="V85" s="22">
        <f t="shared" si="271"/>
        <v>8.078572376375142E-3</v>
      </c>
      <c r="W85" s="437">
        <f>[1]Consolidated!W85+[2]Consoli!W85*5.09+[3]Consoli!W85*0.985+[4]Consolidated!W85*9.38+[5]Consolidated!W85*9.61+[6]Consolidated!W85*0.967</f>
        <v>153101.97125263157</v>
      </c>
      <c r="X85" s="22">
        <f t="shared" si="272"/>
        <v>7.9400851484556362E-3</v>
      </c>
      <c r="Y85" s="437">
        <f>[1]Consolidated!Y85+[2]Consoli!Y85*5.09+[3]Consoli!Y85*0.985+[4]Consolidated!Y85*9.38+[5]Consolidated!Y85*9.61+[6]Consolidated!Y85*0.967</f>
        <v>153101.97125263157</v>
      </c>
      <c r="Z85" s="22">
        <f t="shared" si="273"/>
        <v>5.2560250788764289E-3</v>
      </c>
      <c r="AA85" s="43">
        <f t="shared" si="278"/>
        <v>1837223.6550315793</v>
      </c>
      <c r="AB85" s="22">
        <f t="shared" si="274"/>
        <v>6.7689290747488303E-3</v>
      </c>
      <c r="AC85" s="37">
        <f t="shared" si="279"/>
        <v>153101.9712526316</v>
      </c>
      <c r="AD85" s="38">
        <f t="shared" si="275"/>
        <v>6.7689290747488303E-3</v>
      </c>
      <c r="AF85" s="24">
        <f t="shared" si="280"/>
        <v>1837223.6550315793</v>
      </c>
      <c r="AG85" s="24">
        <f t="shared" si="262"/>
        <v>0</v>
      </c>
      <c r="AH85" s="477">
        <v>1793828.435733333</v>
      </c>
      <c r="AI85" s="478">
        <f>[7]CONSOLIDATED!AA85</f>
        <v>1568807.7576200003</v>
      </c>
    </row>
    <row r="86" spans="1:35" customFormat="1">
      <c r="A86" s="54">
        <v>6210</v>
      </c>
      <c r="B86" s="2" t="s">
        <v>29</v>
      </c>
      <c r="C86" s="437">
        <f>[1]Consolidated!C86+[2]Consoli!C86*5.09+[3]Consoli!C86*0.985+[4]Consolidated!C86*9.38+[5]Consolidated!C86*9.61+[6]Consolidated!C86*0.967</f>
        <v>68064.975639513592</v>
      </c>
      <c r="D86" s="22">
        <f t="shared" si="276"/>
        <v>3.3342436543762704E-3</v>
      </c>
      <c r="E86" s="437">
        <f>[1]Consolidated!E86+[2]Consoli!E86*5.09+[3]Consoli!E86*0.985+[4]Consolidated!E86*9.38+[5]Consolidated!E86*9.61+[6]Consolidated!E86*0.967</f>
        <v>68064.975639513592</v>
      </c>
      <c r="F86" s="22">
        <f t="shared" si="277"/>
        <v>4.2856522648706246E-3</v>
      </c>
      <c r="G86" s="437">
        <f>[1]Consolidated!G86+[2]Consoli!G86*5.09+[3]Consoli!G86*0.985+[4]Consolidated!G86*9.38+[5]Consolidated!G86*9.61+[6]Consolidated!G86*0.967</f>
        <v>68064.975639513592</v>
      </c>
      <c r="H86" s="22">
        <f t="shared" si="264"/>
        <v>2.5836200930304449E-3</v>
      </c>
      <c r="I86" s="437">
        <f>[1]Consolidated!I86+[2]Consoli!I86*5.09+[3]Consoli!I86*0.985+[4]Consolidated!I86*9.38+[5]Consolidated!I86*9.61+[6]Consolidated!I86*0.967</f>
        <v>68064.975639513592</v>
      </c>
      <c r="J86" s="22">
        <f t="shared" si="265"/>
        <v>2.9259760664572666E-3</v>
      </c>
      <c r="K86" s="437">
        <f>[1]Consolidated!K86+[2]Consoli!K86*5.09+[3]Consoli!K86*0.985+[4]Consolidated!K86*9.38+[5]Consolidated!K86*9.61+[6]Consolidated!K86*0.967</f>
        <v>68064.975639513592</v>
      </c>
      <c r="L86" s="22">
        <f t="shared" si="266"/>
        <v>3.1991800813739911E-3</v>
      </c>
      <c r="M86" s="437">
        <f>[1]Consolidated!M86+[2]Consoli!M86*5.09+[3]Consoli!M86*0.985+[4]Consolidated!M86*9.38+[5]Consolidated!M86*9.61+[6]Consolidated!M86*0.967</f>
        <v>68064.975639513592</v>
      </c>
      <c r="N86" s="22">
        <f t="shared" si="267"/>
        <v>2.2561433637860711E-3</v>
      </c>
      <c r="O86" s="437">
        <f>[1]Consolidated!O86+[2]Consoli!O86*5.09+[3]Consoli!O86*0.985+[4]Consolidated!O86*9.38+[5]Consolidated!O86*9.61+[6]Consolidated!O86*0.967</f>
        <v>68064.975639513592</v>
      </c>
      <c r="P86" s="22">
        <f t="shared" si="268"/>
        <v>3.5635852594654094E-3</v>
      </c>
      <c r="Q86" s="437">
        <f>[1]Consolidated!Q86+[2]Consoli!Q86*5.09+[3]Consoli!Q86*0.985+[4]Consolidated!Q86*9.38+[5]Consolidated!Q86*9.61+[6]Consolidated!Q86*0.967</f>
        <v>68064.975639513592</v>
      </c>
      <c r="R86" s="22">
        <f t="shared" si="269"/>
        <v>2.8698343318716208E-3</v>
      </c>
      <c r="S86" s="437">
        <f>[1]Consolidated!S86+[2]Consoli!S86*5.09+[3]Consoli!S86*0.985+[4]Consolidated!S86*9.38+[5]Consolidated!S86*9.61+[6]Consolidated!S86*0.967</f>
        <v>68064.975639513592</v>
      </c>
      <c r="T86" s="22">
        <f t="shared" si="270"/>
        <v>2.8488121203085969E-3</v>
      </c>
      <c r="U86" s="437">
        <f>[1]Consolidated!U86+[2]Consoli!U86*5.09+[3]Consoli!U86*0.985+[4]Consolidated!U86*9.38+[5]Consolidated!U86*9.61+[6]Consolidated!U86*0.967</f>
        <v>68064.975639513592</v>
      </c>
      <c r="V86" s="22">
        <f t="shared" si="271"/>
        <v>3.5915137310197774E-3</v>
      </c>
      <c r="W86" s="437">
        <f>[1]Consolidated!W86+[2]Consoli!W86*5.09+[3]Consoli!W86*0.985+[4]Consolidated!W86*9.38+[5]Consolidated!W86*9.61+[6]Consolidated!W86*0.967</f>
        <v>68064.975639513592</v>
      </c>
      <c r="X86" s="22">
        <f t="shared" si="272"/>
        <v>3.5299460730882476E-3</v>
      </c>
      <c r="Y86" s="437">
        <f>[1]Consolidated!Y86+[2]Consoli!Y86*5.09+[3]Consoli!Y86*0.985+[4]Consolidated!Y86*9.38+[5]Consolidated!Y86*9.61+[6]Consolidated!Y86*0.967</f>
        <v>68064.975639513592</v>
      </c>
      <c r="Z86" s="22">
        <f t="shared" si="273"/>
        <v>2.3366859095764092E-3</v>
      </c>
      <c r="AA86" s="43">
        <f t="shared" si="278"/>
        <v>816779.70767416304</v>
      </c>
      <c r="AB86" s="22">
        <f t="shared" si="274"/>
        <v>3.0092819106694235E-3</v>
      </c>
      <c r="AC86" s="37">
        <f t="shared" si="279"/>
        <v>68064.975639513592</v>
      </c>
      <c r="AD86" s="38">
        <f t="shared" si="275"/>
        <v>3.0092819106694239E-3</v>
      </c>
      <c r="AF86" s="24">
        <f t="shared" si="280"/>
        <v>816779.70767416304</v>
      </c>
      <c r="AG86" s="24">
        <f t="shared" si="262"/>
        <v>0</v>
      </c>
      <c r="AH86" s="477">
        <v>801580.77957951778</v>
      </c>
      <c r="AI86" s="478">
        <f>[7]CONSOLIDATED!AA86</f>
        <v>804044.02125972603</v>
      </c>
    </row>
    <row r="87" spans="1:35" customFormat="1">
      <c r="A87" s="54">
        <v>6211</v>
      </c>
      <c r="B87" s="2" t="s">
        <v>30</v>
      </c>
      <c r="C87" s="437">
        <f>[1]Consolidated!C87+[2]Consoli!C87*5.09+[3]Consoli!C87*0.985+[4]Consolidated!C87*9.38+[5]Consolidated!C87*9.61+[6]Consolidated!C87*0.967</f>
        <v>69454.608333333337</v>
      </c>
      <c r="D87" s="22">
        <f t="shared" si="276"/>
        <v>3.4023164619803106E-3</v>
      </c>
      <c r="E87" s="437">
        <f>[1]Consolidated!E87+[2]Consoli!E87*5.09+[3]Consoli!E87*0.985+[4]Consolidated!E87*9.38+[5]Consolidated!E87*9.61+[6]Consolidated!E87*0.967</f>
        <v>69454.608333333337</v>
      </c>
      <c r="F87" s="22">
        <f t="shared" si="277"/>
        <v>4.3731492843825156E-3</v>
      </c>
      <c r="G87" s="437">
        <f>[1]Consolidated!G87+[2]Consoli!G87*5.09+[3]Consoli!G87*0.985+[4]Consolidated!G87*9.38+[5]Consolidated!G87*9.61+[6]Consolidated!G87*0.967</f>
        <v>69454.608333333337</v>
      </c>
      <c r="H87" s="22">
        <f t="shared" si="264"/>
        <v>2.6363679698342157E-3</v>
      </c>
      <c r="I87" s="437">
        <f>[1]Consolidated!I87+[2]Consoli!I87*5.09+[3]Consoli!I87*0.985+[4]Consolidated!I87*9.38+[5]Consolidated!I87*9.61+[6]Consolidated!I87*0.967</f>
        <v>69454.608333333337</v>
      </c>
      <c r="J87" s="22">
        <f t="shared" si="265"/>
        <v>2.9857135741119768E-3</v>
      </c>
      <c r="K87" s="437">
        <f>[1]Consolidated!K87+[2]Consoli!K87*5.09+[3]Consoli!K87*0.985+[4]Consolidated!K87*9.38+[5]Consolidated!K87*9.61+[6]Consolidated!K87*0.967</f>
        <v>69454.608333333337</v>
      </c>
      <c r="L87" s="22">
        <f t="shared" si="266"/>
        <v>3.2644953950536652E-3</v>
      </c>
      <c r="M87" s="437">
        <f>[1]Consolidated!M87+[2]Consoli!M87*5.09+[3]Consoli!M87*0.985+[4]Consolidated!M87*9.38+[5]Consolidated!M87*9.61+[6]Consolidated!M87*0.967</f>
        <v>69454.608333333337</v>
      </c>
      <c r="N87" s="22">
        <f t="shared" si="267"/>
        <v>2.3022053883560395E-3</v>
      </c>
      <c r="O87" s="437">
        <f>[1]Consolidated!O87+[2]Consoli!O87*5.09+[3]Consoli!O87*0.985+[4]Consolidated!O87*9.38+[5]Consolidated!O87*9.61+[6]Consolidated!O87*0.967</f>
        <v>69454.608333333337</v>
      </c>
      <c r="P87" s="22">
        <f t="shared" si="268"/>
        <v>3.6363403664384062E-3</v>
      </c>
      <c r="Q87" s="437">
        <f>[1]Consolidated!Q87+[2]Consoli!Q87*5.09+[3]Consoli!Q87*0.985+[4]Consolidated!Q87*9.38+[5]Consolidated!Q87*9.61+[6]Consolidated!Q87*0.967</f>
        <v>69454.608333333337</v>
      </c>
      <c r="R87" s="22">
        <f t="shared" si="269"/>
        <v>2.9284256349014861E-3</v>
      </c>
      <c r="S87" s="437">
        <f>[1]Consolidated!S87+[2]Consoli!S87*5.09+[3]Consoli!S87*0.985+[4]Consolidated!S87*9.38+[5]Consolidated!S87*9.61+[6]Consolidated!S87*0.967</f>
        <v>69454.608333333337</v>
      </c>
      <c r="T87" s="22">
        <f t="shared" si="270"/>
        <v>2.9069742282611128E-3</v>
      </c>
      <c r="U87" s="437">
        <f>[1]Consolidated!U87+[2]Consoli!U87*5.09+[3]Consoli!U87*0.985+[4]Consolidated!U87*9.38+[5]Consolidated!U87*9.61+[6]Consolidated!U87*0.967</f>
        <v>69454.608333333337</v>
      </c>
      <c r="V87" s="22">
        <f t="shared" si="271"/>
        <v>3.6648390331158274E-3</v>
      </c>
      <c r="W87" s="437">
        <f>[1]Consolidated!W87+[2]Consoli!W87*5.09+[3]Consoli!W87*0.985+[4]Consolidated!W87*9.38+[5]Consolidated!W87*9.61+[6]Consolidated!W87*0.967</f>
        <v>69454.608333333337</v>
      </c>
      <c r="X87" s="22">
        <f t="shared" si="272"/>
        <v>3.6020143934614702E-3</v>
      </c>
      <c r="Y87" s="437">
        <f>[1]Consolidated!Y87+[2]Consoli!Y87*5.09+[3]Consoli!Y87*0.985+[4]Consolidated!Y87*9.38+[5]Consolidated!Y87*9.61+[6]Consolidated!Y87*0.967</f>
        <v>69454.608333333337</v>
      </c>
      <c r="Z87" s="22">
        <f t="shared" si="273"/>
        <v>2.3843923122398407E-3</v>
      </c>
      <c r="AA87" s="43">
        <f t="shared" si="278"/>
        <v>833455.30000000028</v>
      </c>
      <c r="AB87" s="22">
        <f t="shared" si="274"/>
        <v>3.0707202126550779E-3</v>
      </c>
      <c r="AC87" s="37">
        <f t="shared" si="279"/>
        <v>69454.608333333352</v>
      </c>
      <c r="AD87" s="38">
        <f t="shared" si="275"/>
        <v>3.0707202126550779E-3</v>
      </c>
      <c r="AF87" s="24">
        <f t="shared" si="280"/>
        <v>833455.30000000028</v>
      </c>
      <c r="AG87" s="24">
        <f t="shared" si="262"/>
        <v>0</v>
      </c>
      <c r="AH87" s="477">
        <v>1145709</v>
      </c>
      <c r="AI87" s="478">
        <f>[7]CONSOLIDATED!AA87</f>
        <v>617162.59640000004</v>
      </c>
    </row>
    <row r="88" spans="1:35" customFormat="1">
      <c r="A88" s="2">
        <v>6212</v>
      </c>
      <c r="B88" s="2" t="s">
        <v>31</v>
      </c>
      <c r="C88" s="437">
        <f>[1]Consolidated!C88+[2]Consoli!C88*5.09+[3]Consoli!C88*0.985+[4]Consolidated!C88*9.38+[5]Consolidated!C88*9.61+[6]Consolidated!C88*0.967</f>
        <v>3019.25</v>
      </c>
      <c r="D88" s="22">
        <f t="shared" si="276"/>
        <v>1.4790154641047772E-4</v>
      </c>
      <c r="E88" s="437">
        <f>[1]Consolidated!E88+[2]Consoli!E88*5.09+[3]Consoli!E88*0.985+[4]Consolidated!E88*9.38+[5]Consolidated!E88*9.61+[6]Consolidated!E88*0.967</f>
        <v>3019.25</v>
      </c>
      <c r="F88" s="22">
        <f t="shared" si="277"/>
        <v>1.9010446237784185E-4</v>
      </c>
      <c r="G88" s="437">
        <f>[1]Consolidated!G88+[2]Consoli!G88*5.09+[3]Consoli!G88*0.985+[4]Consolidated!G88*9.38+[5]Consolidated!G88*9.61+[6]Consolidated!G88*0.967</f>
        <v>3019.25</v>
      </c>
      <c r="H88" s="22">
        <f t="shared" si="264"/>
        <v>1.1460512389214329E-4</v>
      </c>
      <c r="I88" s="437">
        <f>[1]Consolidated!I88+[2]Consoli!I88*5.09+[3]Consoli!I88*0.985+[4]Consolidated!I88*9.38+[5]Consolidated!I88*9.61+[6]Consolidated!I88*0.967</f>
        <v>3019.25</v>
      </c>
      <c r="J88" s="22">
        <f t="shared" si="265"/>
        <v>1.2979146992484302E-4</v>
      </c>
      <c r="K88" s="437">
        <f>[1]Consolidated!K88+[2]Consoli!K88*5.09+[3]Consoli!K88*0.985+[4]Consolidated!K88*9.38+[5]Consolidated!K88*9.61+[6]Consolidated!K88*0.967</f>
        <v>3019.25</v>
      </c>
      <c r="L88" s="22">
        <f t="shared" si="266"/>
        <v>1.419103491911196E-4</v>
      </c>
      <c r="M88" s="437">
        <f>[1]Consolidated!M88+[2]Consoli!M88*5.09+[3]Consoli!M88*0.985+[4]Consolidated!M88*9.38+[5]Consolidated!M88*9.61+[6]Consolidated!M88*0.967</f>
        <v>3019.25</v>
      </c>
      <c r="N88" s="22">
        <f t="shared" si="267"/>
        <v>1.0007879657796605E-4</v>
      </c>
      <c r="O88" s="437">
        <f>[1]Consolidated!O88+[2]Consoli!O88*5.09+[3]Consoli!O88*0.985+[4]Consolidated!O88*9.38+[5]Consolidated!O88*9.61+[6]Consolidated!O88*0.967</f>
        <v>3019.25</v>
      </c>
      <c r="P88" s="22">
        <f t="shared" si="268"/>
        <v>1.580747615576143E-4</v>
      </c>
      <c r="Q88" s="437">
        <f>[1]Consolidated!Q88+[2]Consoli!Q88*5.09+[3]Consoli!Q88*0.985+[4]Consolidated!Q88*9.38+[5]Consolidated!Q88*9.61+[6]Consolidated!Q88*0.967</f>
        <v>3019.25</v>
      </c>
      <c r="R88" s="22">
        <f t="shared" si="269"/>
        <v>1.2730111522251493E-4</v>
      </c>
      <c r="S88" s="437">
        <f>[1]Consolidated!S88+[2]Consoli!S88*5.09+[3]Consoli!S88*0.985+[4]Consolidated!S88*9.38+[5]Consolidated!S88*9.61+[6]Consolidated!S88*0.967</f>
        <v>3019.25</v>
      </c>
      <c r="T88" s="22">
        <f t="shared" si="270"/>
        <v>1.2636860460798363E-4</v>
      </c>
      <c r="U88" s="437">
        <f>[1]Consolidated!U88+[2]Consoli!U88*5.09+[3]Consoli!U88*0.985+[4]Consolidated!U88*9.38+[5]Consolidated!U88*9.61+[6]Consolidated!U88*0.967</f>
        <v>3019.25</v>
      </c>
      <c r="V88" s="22">
        <f t="shared" si="271"/>
        <v>1.593136224687989E-4</v>
      </c>
      <c r="W88" s="437">
        <f>[1]Consolidated!W88+[2]Consoli!W88*5.09+[3]Consoli!W88*0.985+[4]Consolidated!W88*9.38+[5]Consolidated!W88*9.61+[6]Consolidated!W88*0.967</f>
        <v>3019.25</v>
      </c>
      <c r="X88" s="22">
        <f t="shared" si="272"/>
        <v>1.5658258276059016E-4</v>
      </c>
      <c r="Y88" s="437">
        <f>[1]Consolidated!Y88+[2]Consoli!Y88*5.09+[3]Consoli!Y88*0.985+[4]Consolidated!Y88*9.38+[5]Consolidated!Y88*9.61+[6]Consolidated!Y88*0.967</f>
        <v>3019.25</v>
      </c>
      <c r="Z88" s="22">
        <f t="shared" si="273"/>
        <v>1.0365153099963689E-4</v>
      </c>
      <c r="AA88" s="43">
        <f t="shared" si="278"/>
        <v>36231</v>
      </c>
      <c r="AB88" s="22">
        <f t="shared" si="274"/>
        <v>1.3348677970456975E-4</v>
      </c>
      <c r="AC88" s="37">
        <f t="shared" si="279"/>
        <v>3019.25</v>
      </c>
      <c r="AD88" s="38">
        <f t="shared" si="275"/>
        <v>1.3348677970456975E-4</v>
      </c>
      <c r="AF88" s="24">
        <f t="shared" si="280"/>
        <v>36231</v>
      </c>
      <c r="AG88" s="24">
        <f t="shared" si="262"/>
        <v>0</v>
      </c>
      <c r="AH88" s="477">
        <v>74304</v>
      </c>
      <c r="AI88" s="478">
        <f>[7]CONSOLIDATED!AA88</f>
        <v>26564.925049999998</v>
      </c>
    </row>
    <row r="89" spans="1:35" customFormat="1">
      <c r="A89" s="2">
        <v>6213</v>
      </c>
      <c r="B89" s="2" t="s">
        <v>32</v>
      </c>
      <c r="C89" s="437">
        <f>[1]Consolidated!C89+[2]Consoli!C89*5.09+[3]Consoli!C89*0.985+[4]Consolidated!C89*9.38+[5]Consolidated!C89*9.61+[6]Consolidated!C89*0.967</f>
        <v>0</v>
      </c>
      <c r="D89" s="22">
        <f t="shared" si="276"/>
        <v>0</v>
      </c>
      <c r="E89" s="437">
        <f>[1]Consolidated!E89+[2]Consoli!E89*5.09+[3]Consoli!E89*0.985+[4]Consolidated!E89*9.38+[5]Consolidated!E89*9.61+[6]Consolidated!E89*0.967</f>
        <v>0</v>
      </c>
      <c r="F89" s="22">
        <f t="shared" si="277"/>
        <v>0</v>
      </c>
      <c r="G89" s="437">
        <f>[1]Consolidated!G89+[2]Consoli!G89*5.09+[3]Consoli!G89*0.985+[4]Consolidated!G89*9.38+[5]Consolidated!G89*9.61+[6]Consolidated!G89*0.967</f>
        <v>0</v>
      </c>
      <c r="H89" s="22">
        <f t="shared" si="264"/>
        <v>0</v>
      </c>
      <c r="I89" s="437">
        <f>[1]Consolidated!I89+[2]Consoli!I89*5.09+[3]Consoli!I89*0.985+[4]Consolidated!I89*9.38+[5]Consolidated!I89*9.61+[6]Consolidated!I89*0.967</f>
        <v>0</v>
      </c>
      <c r="J89" s="22">
        <f t="shared" si="265"/>
        <v>0</v>
      </c>
      <c r="K89" s="437">
        <f>[1]Consolidated!K89+[2]Consoli!K89*5.09+[3]Consoli!K89*0.985+[4]Consolidated!K89*9.38+[5]Consolidated!K89*9.61+[6]Consolidated!K89*0.967</f>
        <v>0</v>
      </c>
      <c r="L89" s="22">
        <f t="shared" si="266"/>
        <v>0</v>
      </c>
      <c r="M89" s="437">
        <f>[1]Consolidated!M89+[2]Consoli!M89*5.09+[3]Consoli!M89*0.985+[4]Consolidated!M89*9.38+[5]Consolidated!M89*9.61+[6]Consolidated!M89*0.967</f>
        <v>0</v>
      </c>
      <c r="N89" s="22">
        <f t="shared" si="267"/>
        <v>0</v>
      </c>
      <c r="O89" s="437">
        <f>[1]Consolidated!O89+[2]Consoli!O89*5.09+[3]Consoli!O89*0.985+[4]Consolidated!O89*9.38+[5]Consolidated!O89*9.61+[6]Consolidated!O89*0.967</f>
        <v>0</v>
      </c>
      <c r="P89" s="22">
        <f t="shared" si="268"/>
        <v>0</v>
      </c>
      <c r="Q89" s="437">
        <f>[1]Consolidated!Q89+[2]Consoli!Q89*5.09+[3]Consoli!Q89*0.985+[4]Consolidated!Q89*9.38+[5]Consolidated!Q89*9.61+[6]Consolidated!Q89*0.967</f>
        <v>0</v>
      </c>
      <c r="R89" s="22">
        <f t="shared" si="269"/>
        <v>0</v>
      </c>
      <c r="S89" s="437">
        <f>[1]Consolidated!S89+[2]Consoli!S89*5.09+[3]Consoli!S89*0.985+[4]Consolidated!S89*9.38+[5]Consolidated!S89*9.61+[6]Consolidated!S89*0.967</f>
        <v>0</v>
      </c>
      <c r="T89" s="22">
        <f t="shared" si="270"/>
        <v>0</v>
      </c>
      <c r="U89" s="437">
        <f>[1]Consolidated!U89+[2]Consoli!U89*5.09+[3]Consoli!U89*0.985+[4]Consolidated!U89*9.38+[5]Consolidated!U89*9.61+[6]Consolidated!U89*0.967</f>
        <v>0</v>
      </c>
      <c r="V89" s="22">
        <f t="shared" si="271"/>
        <v>0</v>
      </c>
      <c r="W89" s="437">
        <f>[1]Consolidated!W89+[2]Consoli!W89*5.09+[3]Consoli!W89*0.985+[4]Consolidated!W89*9.38+[5]Consolidated!W89*9.61+[6]Consolidated!W89*0.967</f>
        <v>0</v>
      </c>
      <c r="X89" s="22">
        <f t="shared" si="272"/>
        <v>0</v>
      </c>
      <c r="Y89" s="437">
        <f>[1]Consolidated!Y89+[2]Consoli!Y89*5.09+[3]Consoli!Y89*0.985+[4]Consolidated!Y89*9.38+[5]Consolidated!Y89*9.61+[6]Consolidated!Y89*0.967</f>
        <v>0</v>
      </c>
      <c r="Z89" s="22">
        <f t="shared" si="273"/>
        <v>0</v>
      </c>
      <c r="AA89" s="43">
        <f t="shared" si="278"/>
        <v>0</v>
      </c>
      <c r="AB89" s="22">
        <f t="shared" si="274"/>
        <v>0</v>
      </c>
      <c r="AC89" s="37">
        <f t="shared" si="279"/>
        <v>0</v>
      </c>
      <c r="AD89" s="38">
        <f t="shared" si="275"/>
        <v>0</v>
      </c>
      <c r="AF89" s="24">
        <f t="shared" si="280"/>
        <v>0</v>
      </c>
      <c r="AG89" s="24">
        <f t="shared" si="262"/>
        <v>0</v>
      </c>
      <c r="AH89" s="477">
        <v>0</v>
      </c>
      <c r="AI89" s="478">
        <f>[7]CONSOLIDATED!AA89</f>
        <v>86918.112500000003</v>
      </c>
    </row>
    <row r="90" spans="1:35" customFormat="1">
      <c r="A90" s="2">
        <v>6214</v>
      </c>
      <c r="B90" s="2" t="s">
        <v>33</v>
      </c>
      <c r="C90" s="437">
        <f>[1]Consolidated!C90+[2]Consoli!C90*5.09+[3]Consoli!C90*0.985+[4]Consolidated!C90*9.38+[5]Consolidated!C90*9.61+[6]Consolidated!C90*0.967</f>
        <v>103651.81671666668</v>
      </c>
      <c r="D90" s="22">
        <f t="shared" si="276"/>
        <v>5.0775073215700616E-3</v>
      </c>
      <c r="E90" s="437">
        <f>[1]Consolidated!E90+[2]Consoli!E90*5.09+[3]Consoli!E90*0.985+[4]Consolidated!E90*9.38+[5]Consolidated!E90*9.61+[6]Consolidated!E90*0.967</f>
        <v>103651.81671666668</v>
      </c>
      <c r="F90" s="22">
        <f t="shared" si="277"/>
        <v>6.526346904498972E-3</v>
      </c>
      <c r="G90" s="437">
        <f>[1]Consolidated!G90+[2]Consoli!G90*5.09+[3]Consoli!G90*0.985+[4]Consolidated!G90*9.38+[5]Consolidated!G90*9.61+[6]Consolidated!G90*0.967</f>
        <v>103651.81671666668</v>
      </c>
      <c r="H90" s="22">
        <f t="shared" si="264"/>
        <v>3.9344305030916005E-3</v>
      </c>
      <c r="I90" s="437">
        <f>[1]Consolidated!I90+[2]Consoli!I90*5.09+[3]Consoli!I90*0.985+[4]Consolidated!I90*9.38+[5]Consolidated!I90*9.61+[6]Consolidated!I90*0.967</f>
        <v>103651.81671666668</v>
      </c>
      <c r="J90" s="22">
        <f t="shared" si="265"/>
        <v>4.4557826122502558E-3</v>
      </c>
      <c r="K90" s="437">
        <f>[1]Consolidated!K90+[2]Consoli!K90*5.09+[3]Consoli!K90*0.985+[4]Consolidated!K90*9.38+[5]Consolidated!K90*9.61+[6]Consolidated!K90*0.967</f>
        <v>103651.81671666668</v>
      </c>
      <c r="L90" s="22">
        <f t="shared" si="266"/>
        <v>4.8718276077026074E-3</v>
      </c>
      <c r="M90" s="437">
        <f>[1]Consolidated!M90+[2]Consoli!M90*5.09+[3]Consoli!M90*0.985+[4]Consolidated!M90*9.38+[5]Consolidated!M90*9.61+[6]Consolidated!M90*0.967</f>
        <v>103651.81671666668</v>
      </c>
      <c r="N90" s="22">
        <f t="shared" si="267"/>
        <v>3.4357370473209921E-3</v>
      </c>
      <c r="O90" s="437">
        <f>[1]Consolidated!O90+[2]Consoli!O90*5.09+[3]Consoli!O90*0.985+[4]Consolidated!O90*9.38+[5]Consolidated!O90*9.61+[6]Consolidated!O90*0.967</f>
        <v>103651.81671666668</v>
      </c>
      <c r="P90" s="22">
        <f t="shared" si="268"/>
        <v>5.4267570464521407E-3</v>
      </c>
      <c r="Q90" s="437">
        <f>[1]Consolidated!Q90+[2]Consoli!Q90*5.09+[3]Consoli!Q90*0.985+[4]Consolidated!Q90*9.38+[5]Consolidated!Q90*9.61+[6]Consolidated!Q90*0.967</f>
        <v>103651.81671666668</v>
      </c>
      <c r="R90" s="22">
        <f t="shared" si="269"/>
        <v>4.3702879400087389E-3</v>
      </c>
      <c r="S90" s="437">
        <f>[1]Consolidated!S90+[2]Consoli!S90*5.09+[3]Consoli!S90*0.985+[4]Consolidated!S90*9.38+[5]Consolidated!S90*9.61+[6]Consolidated!S90*0.967</f>
        <v>103651.81671666668</v>
      </c>
      <c r="T90" s="22">
        <f t="shared" si="270"/>
        <v>4.3382745528086908E-3</v>
      </c>
      <c r="U90" s="437">
        <f>[1]Consolidated!U90+[2]Consoli!U90*5.09+[3]Consoli!U90*0.985+[4]Consolidated!U90*9.38+[5]Consolidated!U90*9.61+[6]Consolidated!U90*0.967</f>
        <v>103651.81671666668</v>
      </c>
      <c r="V90" s="22">
        <f t="shared" si="271"/>
        <v>5.4692875371712101E-3</v>
      </c>
      <c r="W90" s="437">
        <f>[1]Consolidated!W90+[2]Consoli!W90*5.09+[3]Consoli!W90*0.985+[4]Consolidated!W90*9.38+[5]Consolidated!W90*9.61+[6]Consolidated!W90*0.967</f>
        <v>103651.81671666668</v>
      </c>
      <c r="X90" s="22">
        <f t="shared" si="272"/>
        <v>5.3755300718135246E-3</v>
      </c>
      <c r="Y90" s="437">
        <f>[1]Consolidated!Y90+[2]Consoli!Y90*5.09+[3]Consoli!Y90*0.985+[4]Consolidated!Y90*9.38+[5]Consolidated!Y90*9.61+[6]Consolidated!Y90*0.967</f>
        <v>103651.81671666668</v>
      </c>
      <c r="Z90" s="22">
        <f t="shared" si="273"/>
        <v>3.558390160992385E-3</v>
      </c>
      <c r="AA90" s="43">
        <f t="shared" si="278"/>
        <v>1243821.8006000002</v>
      </c>
      <c r="AB90" s="22">
        <f t="shared" si="274"/>
        <v>4.5826437771089266E-3</v>
      </c>
      <c r="AC90" s="37">
        <f t="shared" si="279"/>
        <v>103651.81671666668</v>
      </c>
      <c r="AD90" s="38">
        <f t="shared" si="275"/>
        <v>4.5826437771089266E-3</v>
      </c>
      <c r="AF90" s="24">
        <f t="shared" si="280"/>
        <v>1243821.8006000002</v>
      </c>
      <c r="AG90" s="24">
        <f t="shared" si="262"/>
        <v>0</v>
      </c>
      <c r="AH90" s="477">
        <v>1496465.7836</v>
      </c>
      <c r="AI90" s="478">
        <f>[7]CONSOLIDATED!AA90</f>
        <v>909938.86819000007</v>
      </c>
    </row>
    <row r="91" spans="1:35" customFormat="1">
      <c r="A91" s="2">
        <v>6215</v>
      </c>
      <c r="B91" s="2" t="s">
        <v>34</v>
      </c>
      <c r="C91" s="437">
        <f>[1]Consolidated!C91+[2]Consoli!C91*5.09+[3]Consoli!C91*0.985+[4]Consolidated!C91*9.38+[5]Consolidated!C91*9.61+[6]Consolidated!C91*0.967</f>
        <v>45035.475259259263</v>
      </c>
      <c r="D91" s="22">
        <f t="shared" si="276"/>
        <v>2.2061162322349111E-3</v>
      </c>
      <c r="E91" s="437">
        <f>[1]Consolidated!E91+[2]Consoli!E91*5.09+[3]Consoli!E91*0.985+[4]Consolidated!E91*9.38+[5]Consolidated!E91*9.61+[6]Consolidated!E91*0.967</f>
        <v>45035.475259259263</v>
      </c>
      <c r="F91" s="22">
        <f t="shared" si="277"/>
        <v>2.8356197108858425E-3</v>
      </c>
      <c r="G91" s="437">
        <f>[1]Consolidated!G91+[2]Consoli!G91*5.09+[3]Consoli!G91*0.985+[4]Consolidated!G91*9.38+[5]Consolidated!G91*9.61+[6]Consolidated!G91*0.967</f>
        <v>45035.475259259263</v>
      </c>
      <c r="H91" s="22">
        <f t="shared" si="264"/>
        <v>1.709463019501188E-3</v>
      </c>
      <c r="I91" s="437">
        <f>[1]Consolidated!I91+[2]Consoli!I91*5.09+[3]Consoli!I91*0.985+[4]Consolidated!I91*9.38+[5]Consolidated!I91*9.61+[6]Consolidated!I91*0.967</f>
        <v>45035.475259259263</v>
      </c>
      <c r="J91" s="22">
        <f t="shared" si="265"/>
        <v>1.9359842784344326E-3</v>
      </c>
      <c r="K91" s="437">
        <f>[1]Consolidated!K91+[2]Consoli!K91*5.09+[3]Consoli!K91*0.985+[4]Consolidated!K91*9.38+[5]Consolidated!K91*9.61+[6]Consolidated!K91*0.967</f>
        <v>45035.475259259263</v>
      </c>
      <c r="L91" s="22">
        <f t="shared" si="266"/>
        <v>2.116750855354644E-3</v>
      </c>
      <c r="M91" s="437">
        <f>[1]Consolidated!M91+[2]Consoli!M91*5.09+[3]Consoli!M91*0.985+[4]Consolidated!M91*9.38+[5]Consolidated!M91*9.61+[6]Consolidated!M91*0.967</f>
        <v>45035.475259259263</v>
      </c>
      <c r="N91" s="22">
        <f t="shared" si="267"/>
        <v>1.4927866745925082E-3</v>
      </c>
      <c r="O91" s="437">
        <f>[1]Consolidated!O91+[2]Consoli!O91*5.09+[3]Consoli!O91*0.985+[4]Consolidated!O91*9.38+[5]Consolidated!O91*9.61+[6]Consolidated!O91*0.967</f>
        <v>45035.475259259263</v>
      </c>
      <c r="P91" s="22">
        <f t="shared" si="268"/>
        <v>2.3578610625954281E-3</v>
      </c>
      <c r="Q91" s="437">
        <f>[1]Consolidated!Q91+[2]Consoli!Q91*5.09+[3]Consoli!Q91*0.985+[4]Consolidated!Q91*9.38+[5]Consolidated!Q91*9.61+[6]Consolidated!Q91*0.967</f>
        <v>45035.475259259263</v>
      </c>
      <c r="R91" s="22">
        <f t="shared" si="269"/>
        <v>1.8988378653903067E-3</v>
      </c>
      <c r="S91" s="437">
        <f>[1]Consolidated!S91+[2]Consoli!S91*5.09+[3]Consoli!S91*0.985+[4]Consolidated!S91*9.38+[5]Consolidated!S91*9.61+[6]Consolidated!S91*0.967</f>
        <v>45035.475259259263</v>
      </c>
      <c r="T91" s="22">
        <f t="shared" si="270"/>
        <v>1.8849284313554567E-3</v>
      </c>
      <c r="U91" s="437">
        <f>[1]Consolidated!U91+[2]Consoli!U91*5.09+[3]Consoli!U91*0.985+[4]Consolidated!U91*9.38+[5]Consolidated!U91*9.61+[6]Consolidated!U91*0.967</f>
        <v>45035.475259259263</v>
      </c>
      <c r="V91" s="22">
        <f t="shared" si="271"/>
        <v>2.3763400523827321E-3</v>
      </c>
      <c r="W91" s="437">
        <f>[1]Consolidated!W91+[2]Consoli!W91*5.09+[3]Consoli!W91*0.985+[4]Consolidated!W91*9.38+[5]Consolidated!W91*9.61+[6]Consolidated!W91*0.967</f>
        <v>45035.475259259263</v>
      </c>
      <c r="X91" s="22">
        <f t="shared" si="272"/>
        <v>2.3356035545070712E-3</v>
      </c>
      <c r="Y91" s="437">
        <f>[1]Consolidated!Y91+[2]Consoli!Y91*5.09+[3]Consoli!Y91*0.985+[4]Consolidated!Y91*9.38+[5]Consolidated!Y91*9.61+[6]Consolidated!Y91*0.967</f>
        <v>45035.475259259263</v>
      </c>
      <c r="Z91" s="22">
        <f t="shared" si="273"/>
        <v>1.5460779862278686E-3</v>
      </c>
      <c r="AA91" s="43">
        <f t="shared" si="278"/>
        <v>540425.7031111113</v>
      </c>
      <c r="AB91" s="22">
        <f t="shared" si="274"/>
        <v>1.9911039380055787E-3</v>
      </c>
      <c r="AC91" s="37">
        <f t="shared" si="279"/>
        <v>45035.475259259278</v>
      </c>
      <c r="AD91" s="38">
        <f t="shared" si="275"/>
        <v>1.9911039380055792E-3</v>
      </c>
      <c r="AF91" s="24">
        <f t="shared" si="280"/>
        <v>540425.7031111113</v>
      </c>
      <c r="AG91" s="24">
        <f t="shared" si="262"/>
        <v>0</v>
      </c>
      <c r="AH91" s="477">
        <v>540093.13916666678</v>
      </c>
      <c r="AI91" s="478">
        <f>[7]CONSOLIDATED!AA91</f>
        <v>407149.00685999996</v>
      </c>
    </row>
    <row r="92" spans="1:35" customFormat="1">
      <c r="A92" s="2">
        <v>6216</v>
      </c>
      <c r="B92" s="2" t="s">
        <v>90</v>
      </c>
      <c r="C92" s="437">
        <f>[1]Consolidated!C92+[2]Consoli!C92*5.09+[3]Consoli!C92*0.985+[4]Consolidated!C92*9.38+[5]Consolidated!C92*9.61+[6]Consolidated!C92*0.967</f>
        <v>0</v>
      </c>
      <c r="D92" s="22">
        <f t="shared" si="276"/>
        <v>0</v>
      </c>
      <c r="E92" s="437">
        <f>[1]Consolidated!E92+[2]Consoli!E92*5.09+[3]Consoli!E92*0.985+[4]Consolidated!E92*9.38+[5]Consolidated!E92*9.61+[6]Consolidated!E92*0.967</f>
        <v>0</v>
      </c>
      <c r="F92" s="22">
        <f t="shared" si="277"/>
        <v>0</v>
      </c>
      <c r="G92" s="437">
        <f>[1]Consolidated!G92+[2]Consoli!G92*5.09+[3]Consoli!G92*0.985+[4]Consolidated!G92*9.38+[5]Consolidated!G92*9.61+[6]Consolidated!G92*0.967</f>
        <v>0</v>
      </c>
      <c r="H92" s="22">
        <f t="shared" si="264"/>
        <v>0</v>
      </c>
      <c r="I92" s="437">
        <f>[1]Consolidated!I92+[2]Consoli!I92*5.09+[3]Consoli!I92*0.985+[4]Consolidated!I92*9.38+[5]Consolidated!I92*9.61+[6]Consolidated!I92*0.967</f>
        <v>0</v>
      </c>
      <c r="J92" s="22">
        <f t="shared" si="265"/>
        <v>0</v>
      </c>
      <c r="K92" s="437">
        <f>[1]Consolidated!K92+[2]Consoli!K92*5.09+[3]Consoli!K92*0.985+[4]Consolidated!K92*9.38+[5]Consolidated!K92*9.61+[6]Consolidated!K92*0.967</f>
        <v>0</v>
      </c>
      <c r="L92" s="22">
        <f t="shared" si="266"/>
        <v>0</v>
      </c>
      <c r="M92" s="437">
        <f>[1]Consolidated!M92+[2]Consoli!M92*5.09+[3]Consoli!M92*0.985+[4]Consolidated!M92*9.38+[5]Consolidated!M92*9.61+[6]Consolidated!M92*0.967</f>
        <v>0</v>
      </c>
      <c r="N92" s="22">
        <f t="shared" si="267"/>
        <v>0</v>
      </c>
      <c r="O92" s="437">
        <f>[1]Consolidated!O92+[2]Consoli!O92*5.09+[3]Consoli!O92*0.985+[4]Consolidated!O92*9.38+[5]Consolidated!O92*9.61+[6]Consolidated!O92*0.967</f>
        <v>0</v>
      </c>
      <c r="P92" s="22">
        <f t="shared" si="268"/>
        <v>0</v>
      </c>
      <c r="Q92" s="437">
        <f>[1]Consolidated!Q92+[2]Consoli!Q92*5.09+[3]Consoli!Q92*0.985+[4]Consolidated!Q92*9.38+[5]Consolidated!Q92*9.61+[6]Consolidated!Q92*0.967</f>
        <v>0</v>
      </c>
      <c r="R92" s="22">
        <f t="shared" si="269"/>
        <v>0</v>
      </c>
      <c r="S92" s="437">
        <f>[1]Consolidated!S92+[2]Consoli!S92*5.09+[3]Consoli!S92*0.985+[4]Consolidated!S92*9.38+[5]Consolidated!S92*9.61+[6]Consolidated!S92*0.967</f>
        <v>0</v>
      </c>
      <c r="T92" s="22">
        <f t="shared" si="270"/>
        <v>0</v>
      </c>
      <c r="U92" s="437">
        <f>[1]Consolidated!U92+[2]Consoli!U92*5.09+[3]Consoli!U92*0.985+[4]Consolidated!U92*9.38+[5]Consolidated!U92*9.61+[6]Consolidated!U92*0.967</f>
        <v>0</v>
      </c>
      <c r="V92" s="22">
        <f t="shared" si="271"/>
        <v>0</v>
      </c>
      <c r="W92" s="437">
        <f>[1]Consolidated!W92+[2]Consoli!W92*5.09+[3]Consoli!W92*0.985+[4]Consolidated!W92*9.38+[5]Consolidated!W92*9.61+[6]Consolidated!W92*0.967</f>
        <v>0</v>
      </c>
      <c r="X92" s="22">
        <f t="shared" si="272"/>
        <v>0</v>
      </c>
      <c r="Y92" s="437">
        <f>[1]Consolidated!Y92+[2]Consoli!Y92*5.09+[3]Consoli!Y92*0.985+[4]Consolidated!Y92*9.38+[5]Consolidated!Y92*9.61+[6]Consolidated!Y92*0.967</f>
        <v>0</v>
      </c>
      <c r="Z92" s="22">
        <f t="shared" si="273"/>
        <v>0</v>
      </c>
      <c r="AA92" s="43">
        <f t="shared" si="278"/>
        <v>0</v>
      </c>
      <c r="AB92" s="22">
        <f t="shared" si="274"/>
        <v>0</v>
      </c>
      <c r="AC92" s="37">
        <f t="shared" si="279"/>
        <v>0</v>
      </c>
      <c r="AD92" s="38">
        <f t="shared" si="275"/>
        <v>0</v>
      </c>
      <c r="AF92" s="24">
        <f t="shared" si="280"/>
        <v>0</v>
      </c>
      <c r="AG92" s="24">
        <f t="shared" si="262"/>
        <v>0</v>
      </c>
      <c r="AH92" s="477">
        <v>31765.417500000007</v>
      </c>
      <c r="AI92" s="478">
        <f>[7]CONSOLIDATED!AA92</f>
        <v>36107.592000000004</v>
      </c>
    </row>
    <row r="93" spans="1:35" customFormat="1" ht="15.75" thickBot="1">
      <c r="A93" s="101">
        <v>6299</v>
      </c>
      <c r="B93" s="101" t="s">
        <v>99</v>
      </c>
      <c r="C93" s="438">
        <f>SUM(C77:C92)</f>
        <v>2817631.6694114045</v>
      </c>
      <c r="D93" s="102">
        <f t="shared" ref="D93:F152" si="281">C93/C$12</f>
        <v>0.13802503307810968</v>
      </c>
      <c r="E93" s="438">
        <f>SUM(E77:E92)</f>
        <v>2817631.6694114045</v>
      </c>
      <c r="F93" s="102">
        <f t="shared" si="281"/>
        <v>0.17740973874049387</v>
      </c>
      <c r="G93" s="438">
        <f>SUM(G77:G92)</f>
        <v>2817631.6694114045</v>
      </c>
      <c r="H93" s="102">
        <f t="shared" ref="H93:H114" si="282">G93/G$12</f>
        <v>0.10695206642554296</v>
      </c>
      <c r="I93" s="438">
        <f>SUM(I77:I92)</f>
        <v>2817631.6694114045</v>
      </c>
      <c r="J93" s="102">
        <f t="shared" ref="J93:J114" si="283">I93/I$12</f>
        <v>0.1211243044066227</v>
      </c>
      <c r="K93" s="438">
        <f>SUM(K77:K92)</f>
        <v>2817631.6694114045</v>
      </c>
      <c r="L93" s="102">
        <f t="shared" ref="L93:L114" si="284">K93/K$12</f>
        <v>0.13243391375279612</v>
      </c>
      <c r="M93" s="438">
        <f>SUM(M77:M92)</f>
        <v>2817631.6694114045</v>
      </c>
      <c r="N93" s="102">
        <f t="shared" ref="N93:N114" si="285">M93/M$12</f>
        <v>9.339577268350048E-2</v>
      </c>
      <c r="O93" s="438">
        <f>SUM(O77:O92)</f>
        <v>2817631.6694114045</v>
      </c>
      <c r="P93" s="102">
        <f t="shared" ref="P93:P114" si="286">O93/O$12</f>
        <v>0.14751890512524318</v>
      </c>
      <c r="Q93" s="438">
        <f>SUM(Q77:Q92)</f>
        <v>2817631.6694114045</v>
      </c>
      <c r="R93" s="102">
        <f t="shared" ref="R93:R114" si="287">Q93/Q$12</f>
        <v>0.1188002496654296</v>
      </c>
      <c r="S93" s="438">
        <f>SUM(S77:S92)</f>
        <v>2817631.6694114045</v>
      </c>
      <c r="T93" s="102">
        <f t="shared" ref="T93:T114" si="288">S93/S$12</f>
        <v>0.11793000989079494</v>
      </c>
      <c r="U93" s="438">
        <f>SUM(U77:U92)</f>
        <v>2817631.6694114045</v>
      </c>
      <c r="V93" s="102">
        <f t="shared" ref="V93:V114" si="289">U93/U$12</f>
        <v>0.14867503785269193</v>
      </c>
      <c r="W93" s="438">
        <f>SUM(W77:W92)</f>
        <v>2817631.6694114045</v>
      </c>
      <c r="X93" s="102">
        <f t="shared" ref="X93:X114" si="290">W93/W$12</f>
        <v>0.14612637047759247</v>
      </c>
      <c r="Y93" s="438">
        <f>SUM(Y77:Y92)</f>
        <v>2817633.7694114046</v>
      </c>
      <c r="Z93" s="102">
        <f t="shared" ref="Z93:Z114" si="291">Y93/Y$12</f>
        <v>9.6730000495411098E-2</v>
      </c>
      <c r="AA93" s="438">
        <f t="shared" ref="AA93:AA150" si="292">C93+E93+G93+I93+K93+M93+O93+Q93+S93+U93+W93+Y93</f>
        <v>33811582.132936865</v>
      </c>
      <c r="AB93" s="406">
        <f t="shared" ref="AB93:AB114" si="293">AA93/AA$12</f>
        <v>0.12457285792946124</v>
      </c>
      <c r="AC93" s="103">
        <f t="shared" ref="AC93:AC150" si="294">AA93/12</f>
        <v>2817631.8444114053</v>
      </c>
      <c r="AD93" s="102">
        <f t="shared" ref="AD93:AD114" si="295">AC93/AC$12</f>
        <v>0.12457285792946123</v>
      </c>
      <c r="AF93" s="24">
        <f t="shared" si="280"/>
        <v>33811582.132936865</v>
      </c>
      <c r="AG93" s="24">
        <f t="shared" si="262"/>
        <v>0</v>
      </c>
      <c r="AH93" s="479">
        <v>33308130.968019519</v>
      </c>
      <c r="AI93" s="480">
        <f>[7]CONSOLIDATED!AA93</f>
        <v>27279871.443139732</v>
      </c>
    </row>
    <row r="94" spans="1:35" customFormat="1" ht="15.75" thickTop="1">
      <c r="A94" s="2">
        <v>6301</v>
      </c>
      <c r="B94" s="2" t="s">
        <v>35</v>
      </c>
      <c r="C94" s="437">
        <f>[1]Consolidated!C94+[2]Consoli!C94*5.09+[3]Consoli!C94*0.985+[4]Consolidated!C94*9.38+[5]Consolidated!C94*9.61+[6]Consolidated!C94*0.967</f>
        <v>0</v>
      </c>
      <c r="D94" s="22">
        <f t="shared" si="281"/>
        <v>0</v>
      </c>
      <c r="E94" s="437">
        <f>[1]Consolidated!E94+[2]Consoli!E94*5.09+[3]Consoli!E94*0.985+[4]Consolidated!E94*9.38+[5]Consolidated!E94*9.61+[6]Consolidated!E94*0.967</f>
        <v>0</v>
      </c>
      <c r="F94" s="22">
        <f t="shared" si="281"/>
        <v>0</v>
      </c>
      <c r="G94" s="437">
        <f>[1]Consolidated!G94+[2]Consoli!G94*5.09+[3]Consoli!G94*0.985+[4]Consolidated!G94*9.38+[5]Consolidated!G94*9.61+[6]Consolidated!G94*0.967</f>
        <v>0</v>
      </c>
      <c r="H94" s="22">
        <f t="shared" si="282"/>
        <v>0</v>
      </c>
      <c r="I94" s="437">
        <f>[1]Consolidated!I94+[2]Consoli!I94*5.09+[3]Consoli!I94*0.985+[4]Consolidated!I94*9.38+[5]Consolidated!I94*9.61+[6]Consolidated!I94*0.967</f>
        <v>0</v>
      </c>
      <c r="J94" s="22">
        <f t="shared" si="283"/>
        <v>0</v>
      </c>
      <c r="K94" s="437">
        <f>[1]Consolidated!K94+[2]Consoli!K94*5.09+[3]Consoli!K94*0.985+[4]Consolidated!K94*9.38+[5]Consolidated!K94*9.61+[6]Consolidated!K94*0.967</f>
        <v>0</v>
      </c>
      <c r="L94" s="22">
        <f t="shared" si="284"/>
        <v>0</v>
      </c>
      <c r="M94" s="437">
        <f>[1]Consolidated!M94+[2]Consoli!M94*5.09+[3]Consoli!M94*0.985+[4]Consolidated!M94*9.38+[5]Consolidated!M94*9.61+[6]Consolidated!M94*0.967</f>
        <v>0</v>
      </c>
      <c r="N94" s="22">
        <f t="shared" si="285"/>
        <v>0</v>
      </c>
      <c r="O94" s="437">
        <f>[1]Consolidated!O94+[2]Consoli!O94*5.09+[3]Consoli!O94*0.985+[4]Consolidated!O94*9.38+[5]Consolidated!O94*9.61+[6]Consolidated!O94*0.967</f>
        <v>0</v>
      </c>
      <c r="P94" s="22">
        <f t="shared" si="286"/>
        <v>0</v>
      </c>
      <c r="Q94" s="437">
        <f>[1]Consolidated!Q94+[2]Consoli!Q94*5.09+[3]Consoli!Q94*0.985+[4]Consolidated!Q94*9.38+[5]Consolidated!Q94*9.61+[6]Consolidated!Q94*0.967</f>
        <v>0</v>
      </c>
      <c r="R94" s="22">
        <f t="shared" si="287"/>
        <v>0</v>
      </c>
      <c r="S94" s="437">
        <f>[1]Consolidated!S94+[2]Consoli!S94*5.09+[3]Consoli!S94*0.985+[4]Consolidated!S94*9.38+[5]Consolidated!S94*9.61+[6]Consolidated!S94*0.967</f>
        <v>0</v>
      </c>
      <c r="T94" s="22">
        <f t="shared" si="288"/>
        <v>0</v>
      </c>
      <c r="U94" s="437">
        <f>[1]Consolidated!U94+[2]Consoli!U94*5.09+[3]Consoli!U94*0.985+[4]Consolidated!U94*9.38+[5]Consolidated!U94*9.61+[6]Consolidated!U94*0.967</f>
        <v>0</v>
      </c>
      <c r="V94" s="22">
        <f t="shared" si="289"/>
        <v>0</v>
      </c>
      <c r="W94" s="437">
        <f>[1]Consolidated!W94+[2]Consoli!W94*5.09+[3]Consoli!W94*0.985+[4]Consolidated!W94*9.38+[5]Consolidated!W94*9.61+[6]Consolidated!W94*0.967</f>
        <v>0</v>
      </c>
      <c r="X94" s="22">
        <f t="shared" si="290"/>
        <v>0</v>
      </c>
      <c r="Y94" s="437">
        <f>[1]Consolidated!Y94+[2]Consoli!Y94*5.09+[3]Consoli!Y94*0.985+[4]Consolidated!Y94*9.38+[5]Consolidated!Y94*9.61+[6]Consolidated!Y94*0.967</f>
        <v>0</v>
      </c>
      <c r="Z94" s="22">
        <f t="shared" si="291"/>
        <v>0</v>
      </c>
      <c r="AA94" s="43">
        <f t="shared" si="292"/>
        <v>0</v>
      </c>
      <c r="AB94" s="22">
        <f t="shared" si="293"/>
        <v>0</v>
      </c>
      <c r="AC94" s="37">
        <f t="shared" si="294"/>
        <v>0</v>
      </c>
      <c r="AD94" s="38">
        <f t="shared" si="295"/>
        <v>0</v>
      </c>
      <c r="AF94" s="24">
        <f t="shared" si="280"/>
        <v>0</v>
      </c>
      <c r="AG94" s="24">
        <f t="shared" si="262"/>
        <v>0</v>
      </c>
      <c r="AH94" s="477">
        <v>0</v>
      </c>
      <c r="AI94" s="478">
        <f>[7]CONSOLIDATED!AA94</f>
        <v>0</v>
      </c>
    </row>
    <row r="95" spans="1:35" customFormat="1">
      <c r="A95" s="2">
        <v>6302</v>
      </c>
      <c r="B95" s="2" t="s">
        <v>36</v>
      </c>
      <c r="C95" s="437">
        <f>[1]Consolidated!C95+[2]Consoli!C95*5.09+[3]Consoli!C95*0.985+[4]Consolidated!C95*9.38+[5]Consolidated!C95*9.61+[6]Consolidated!C95*0.967</f>
        <v>30896.644249999998</v>
      </c>
      <c r="D95" s="22">
        <f t="shared" si="281"/>
        <v>1.5135088063159374E-3</v>
      </c>
      <c r="E95" s="437">
        <f>[1]Consolidated!E95+[2]Consoli!E95*5.09+[3]Consoli!E95*0.985+[4]Consolidated!E95*9.38+[5]Consolidated!E95*9.61+[6]Consolidated!E95*0.967</f>
        <v>30896.644249999998</v>
      </c>
      <c r="F95" s="22">
        <f t="shared" si="281"/>
        <v>1.9453804568769358E-3</v>
      </c>
      <c r="G95" s="437">
        <f>[1]Consolidated!G95+[2]Consoli!G95*5.09+[3]Consoli!G95*0.985+[4]Consolidated!G95*9.38+[5]Consolidated!G95*9.61+[6]Consolidated!G95*0.967</f>
        <v>31306.322166666665</v>
      </c>
      <c r="H95" s="22">
        <f t="shared" si="282"/>
        <v>1.1883298602362127E-3</v>
      </c>
      <c r="I95" s="437">
        <f>[1]Consolidated!I95+[2]Consoli!I95*5.09+[3]Consoli!I95*0.985+[4]Consolidated!I95*9.38+[5]Consolidated!I95*9.61+[6]Consolidated!I95*0.967</f>
        <v>31306.322166666665</v>
      </c>
      <c r="J95" s="22">
        <f t="shared" si="283"/>
        <v>1.3457956684449328E-3</v>
      </c>
      <c r="K95" s="437">
        <f>[1]Consolidated!K95+[2]Consoli!K95*5.09+[3]Consoli!K95*0.985+[4]Consolidated!K95*9.38+[5]Consolidated!K95*9.61+[6]Consolidated!K95*0.967</f>
        <v>31306.322166666665</v>
      </c>
      <c r="L95" s="22">
        <f t="shared" si="284"/>
        <v>1.4714551993247841E-3</v>
      </c>
      <c r="M95" s="437">
        <f>[1]Consolidated!M95+[2]Consoli!M95*5.09+[3]Consoli!M95*0.985+[4]Consolidated!M95*9.38+[5]Consolidated!M95*9.61+[6]Consolidated!M95*0.967</f>
        <v>31306.322166666665</v>
      </c>
      <c r="N95" s="22">
        <f t="shared" si="285"/>
        <v>1.0377077246740425E-3</v>
      </c>
      <c r="O95" s="437">
        <f>[1]Consolidated!O95+[2]Consoli!O95*5.09+[3]Consoli!O95*0.985+[4]Consolidated!O95*9.38+[5]Consolidated!O95*9.61+[6]Consolidated!O95*0.967</f>
        <v>31306.322166666665</v>
      </c>
      <c r="P95" s="22">
        <f t="shared" si="286"/>
        <v>1.6390624862935126E-3</v>
      </c>
      <c r="Q95" s="437">
        <f>[1]Consolidated!Q95+[2]Consoli!Q95*5.09+[3]Consoli!Q95*0.985+[4]Consolidated!Q95*9.38+[5]Consolidated!Q95*9.61+[6]Consolidated!Q95*0.967</f>
        <v>31306.322166666665</v>
      </c>
      <c r="R95" s="22">
        <f t="shared" si="287"/>
        <v>1.3199734123812226E-3</v>
      </c>
      <c r="S95" s="437">
        <f>[1]Consolidated!S95+[2]Consoli!S95*5.09+[3]Consoli!S95*0.985+[4]Consolidated!S95*9.38+[5]Consolidated!S95*9.61+[6]Consolidated!S95*0.967</f>
        <v>31306.322166666665</v>
      </c>
      <c r="T95" s="22">
        <f t="shared" si="288"/>
        <v>1.3103042966331549E-3</v>
      </c>
      <c r="U95" s="437">
        <f>[1]Consolidated!U95+[2]Consoli!U95*5.09+[3]Consoli!U95*0.985+[4]Consolidated!U95*9.38+[5]Consolidated!U95*9.61+[6]Consolidated!U95*0.967</f>
        <v>31306.322166666665</v>
      </c>
      <c r="V95" s="22">
        <f t="shared" si="289"/>
        <v>1.651908119747263E-3</v>
      </c>
      <c r="W95" s="437">
        <f>[1]Consolidated!W95+[2]Consoli!W95*5.09+[3]Consoli!W95*0.985+[4]Consolidated!W95*9.38+[5]Consolidated!W95*9.61+[6]Consolidated!W95*0.967</f>
        <v>31306.322166666665</v>
      </c>
      <c r="X95" s="22">
        <f t="shared" si="290"/>
        <v>1.6235902232646458E-3</v>
      </c>
      <c r="Y95" s="437">
        <f>[1]Consolidated!Y95+[2]Consoli!Y95*5.09+[3]Consoli!Y95*0.985+[4]Consolidated!Y95*9.38+[5]Consolidated!Y95*9.61+[6]Consolidated!Y95*0.967</f>
        <v>31820.937666666665</v>
      </c>
      <c r="Z95" s="22">
        <f t="shared" si="291"/>
        <v>1.0924199410429786E-3</v>
      </c>
      <c r="AA95" s="43">
        <f t="shared" si="292"/>
        <v>375371.12566666678</v>
      </c>
      <c r="AB95" s="22">
        <f t="shared" si="293"/>
        <v>1.3829892290944969E-3</v>
      </c>
      <c r="AC95" s="37">
        <f t="shared" si="294"/>
        <v>31280.927138888899</v>
      </c>
      <c r="AD95" s="38">
        <f t="shared" si="295"/>
        <v>1.3829892290944969E-3</v>
      </c>
      <c r="AF95" s="24">
        <f t="shared" si="280"/>
        <v>375371.12566666678</v>
      </c>
      <c r="AG95" s="24">
        <f t="shared" si="262"/>
        <v>0</v>
      </c>
      <c r="AH95" s="477">
        <v>364460.65245833335</v>
      </c>
      <c r="AI95" s="478">
        <f>[7]CONSOLIDATED!AA95</f>
        <v>428014.350125</v>
      </c>
    </row>
    <row r="96" spans="1:35" customFormat="1">
      <c r="A96" s="2">
        <v>6303</v>
      </c>
      <c r="B96" s="2" t="s">
        <v>116</v>
      </c>
      <c r="C96" s="437">
        <f>[1]Consolidated!C96+[2]Consoli!C96*5.09+[3]Consoli!C96*0.985+[4]Consolidated!C96*9.38+[5]Consolidated!C96*9.61+[6]Consolidated!C96*0.967</f>
        <v>39865</v>
      </c>
      <c r="D96" s="22">
        <f t="shared" si="281"/>
        <v>1.9528343620613378E-3</v>
      </c>
      <c r="E96" s="437">
        <f>[1]Consolidated!E96+[2]Consoli!E96*5.09+[3]Consoli!E96*0.985+[4]Consolidated!E96*9.38+[5]Consolidated!E96*9.61+[6]Consolidated!E96*0.967</f>
        <v>0</v>
      </c>
      <c r="F96" s="22">
        <f t="shared" si="281"/>
        <v>0</v>
      </c>
      <c r="G96" s="437">
        <f>[1]Consolidated!G96+[2]Consoli!G96*5.09+[3]Consoli!G96*0.985+[4]Consolidated!G96*9.38+[5]Consolidated!G96*9.61+[6]Consolidated!G96*0.967</f>
        <v>0</v>
      </c>
      <c r="H96" s="22">
        <f t="shared" si="282"/>
        <v>0</v>
      </c>
      <c r="I96" s="437">
        <f>[1]Consolidated!I96+[2]Consoli!I96*5.09+[3]Consoli!I96*0.985+[4]Consolidated!I96*9.38+[5]Consolidated!I96*9.61+[6]Consolidated!I96*0.967</f>
        <v>0</v>
      </c>
      <c r="J96" s="22">
        <f t="shared" si="283"/>
        <v>0</v>
      </c>
      <c r="K96" s="437">
        <f>[1]Consolidated!K96+[2]Consoli!K96*5.09+[3]Consoli!K96*0.985+[4]Consolidated!K96*9.38+[5]Consolidated!K96*9.61+[6]Consolidated!K96*0.967</f>
        <v>50000</v>
      </c>
      <c r="L96" s="22">
        <f t="shared" si="284"/>
        <v>2.3500927248674272E-3</v>
      </c>
      <c r="M96" s="437">
        <f>[1]Consolidated!M96+[2]Consoli!M96*5.09+[3]Consoli!M96*0.985+[4]Consolidated!M96*9.38+[5]Consolidated!M96*9.61+[6]Consolidated!M96*0.967</f>
        <v>0</v>
      </c>
      <c r="N96" s="22">
        <f t="shared" si="285"/>
        <v>0</v>
      </c>
      <c r="O96" s="437">
        <f>[1]Consolidated!O96+[2]Consoli!O96*5.09+[3]Consoli!O96*0.985+[4]Consolidated!O96*9.38+[5]Consolidated!O96*9.61+[6]Consolidated!O96*0.967</f>
        <v>0</v>
      </c>
      <c r="P96" s="22">
        <f t="shared" si="286"/>
        <v>0</v>
      </c>
      <c r="Q96" s="437">
        <f>[1]Consolidated!Q96+[2]Consoli!Q96*5.09+[3]Consoli!Q96*0.985+[4]Consolidated!Q96*9.38+[5]Consolidated!Q96*9.61+[6]Consolidated!Q96*0.967</f>
        <v>0</v>
      </c>
      <c r="R96" s="22">
        <f t="shared" si="287"/>
        <v>0</v>
      </c>
      <c r="S96" s="437">
        <f>[1]Consolidated!S96+[2]Consoli!S96*5.09+[3]Consoli!S96*0.985+[4]Consolidated!S96*9.38+[5]Consolidated!S96*9.61+[6]Consolidated!S96*0.967</f>
        <v>0</v>
      </c>
      <c r="T96" s="22">
        <f t="shared" si="288"/>
        <v>0</v>
      </c>
      <c r="U96" s="437">
        <f>[1]Consolidated!U96+[2]Consoli!U96*5.09+[3]Consoli!U96*0.985+[4]Consolidated!U96*9.38+[5]Consolidated!U96*9.61+[6]Consolidated!U96*0.967</f>
        <v>0</v>
      </c>
      <c r="V96" s="22">
        <f t="shared" si="289"/>
        <v>0</v>
      </c>
      <c r="W96" s="437">
        <f>[1]Consolidated!W96+[2]Consoli!W96*5.09+[3]Consoli!W96*0.985+[4]Consolidated!W96*9.38+[5]Consolidated!W96*9.61+[6]Consolidated!W96*0.967</f>
        <v>34000</v>
      </c>
      <c r="X96" s="22">
        <f t="shared" si="290"/>
        <v>1.7632881721818552E-3</v>
      </c>
      <c r="Y96" s="437">
        <f>[1]Consolidated!Y96+[2]Consoli!Y96*5.09+[3]Consoli!Y96*0.985+[4]Consolidated!Y96*9.38+[5]Consolidated!Y96*9.61+[6]Consolidated!Y96*0.967</f>
        <v>0</v>
      </c>
      <c r="Z96" s="22">
        <f t="shared" si="291"/>
        <v>0</v>
      </c>
      <c r="AA96" s="43">
        <f t="shared" si="292"/>
        <v>123865</v>
      </c>
      <c r="AB96" s="22">
        <f t="shared" si="293"/>
        <v>4.5635891827734628E-4</v>
      </c>
      <c r="AC96" s="37">
        <f t="shared" si="294"/>
        <v>10322.083333333334</v>
      </c>
      <c r="AD96" s="38">
        <f t="shared" si="295"/>
        <v>4.5635891827734628E-4</v>
      </c>
      <c r="AF96" s="24">
        <f t="shared" si="280"/>
        <v>123865</v>
      </c>
      <c r="AG96" s="24">
        <f t="shared" si="262"/>
        <v>0</v>
      </c>
      <c r="AH96" s="477">
        <v>0</v>
      </c>
      <c r="AI96" s="478">
        <f>[7]CONSOLIDATED!AA96</f>
        <v>180506.7</v>
      </c>
    </row>
    <row r="97" spans="1:35" customFormat="1">
      <c r="A97" s="2">
        <v>6304</v>
      </c>
      <c r="B97" s="2" t="s">
        <v>37</v>
      </c>
      <c r="C97" s="437">
        <f>[1]Consolidated!C97+[2]Consoli!C97*5.09+[3]Consoli!C97*0.985+[4]Consolidated!C97*9.38+[5]Consolidated!C97*9.61+[6]Consolidated!C97*0.967</f>
        <v>0</v>
      </c>
      <c r="D97" s="22">
        <f t="shared" si="281"/>
        <v>0</v>
      </c>
      <c r="E97" s="437">
        <f>[1]Consolidated!E97+[2]Consoli!E97*5.09+[3]Consoli!E97*0.985+[4]Consolidated!E97*9.38+[5]Consolidated!E97*9.61+[6]Consolidated!E97*0.967</f>
        <v>0</v>
      </c>
      <c r="F97" s="22">
        <f t="shared" si="281"/>
        <v>0</v>
      </c>
      <c r="G97" s="437">
        <f>[1]Consolidated!G97+[2]Consoli!G97*5.09+[3]Consoli!G97*0.985+[4]Consolidated!G97*9.38+[5]Consolidated!G97*9.61+[6]Consolidated!G97*0.967</f>
        <v>0</v>
      </c>
      <c r="H97" s="22">
        <f t="shared" si="282"/>
        <v>0</v>
      </c>
      <c r="I97" s="437">
        <f>[1]Consolidated!I97+[2]Consoli!I97*5.09+[3]Consoli!I97*0.985+[4]Consolidated!I97*9.38+[5]Consolidated!I97*9.61+[6]Consolidated!I97*0.967</f>
        <v>0</v>
      </c>
      <c r="J97" s="22">
        <f t="shared" si="283"/>
        <v>0</v>
      </c>
      <c r="K97" s="437">
        <f>[1]Consolidated!K97+[2]Consoli!K97*5.09+[3]Consoli!K97*0.985+[4]Consolidated!K97*9.38+[5]Consolidated!K97*9.61+[6]Consolidated!K97*0.967</f>
        <v>0</v>
      </c>
      <c r="L97" s="22">
        <f t="shared" si="284"/>
        <v>0</v>
      </c>
      <c r="M97" s="437">
        <f>[1]Consolidated!M97+[2]Consoli!M97*5.09+[3]Consoli!M97*0.985+[4]Consolidated!M97*9.38+[5]Consolidated!M97*9.61+[6]Consolidated!M97*0.967</f>
        <v>0</v>
      </c>
      <c r="N97" s="22">
        <f t="shared" si="285"/>
        <v>0</v>
      </c>
      <c r="O97" s="437">
        <f>[1]Consolidated!O97+[2]Consoli!O97*5.09+[3]Consoli!O97*0.985+[4]Consolidated!O97*9.38+[5]Consolidated!O97*9.61+[6]Consolidated!O97*0.967</f>
        <v>0</v>
      </c>
      <c r="P97" s="22">
        <f t="shared" si="286"/>
        <v>0</v>
      </c>
      <c r="Q97" s="437">
        <f>[1]Consolidated!Q97+[2]Consoli!Q97*5.09+[3]Consoli!Q97*0.985+[4]Consolidated!Q97*9.38+[5]Consolidated!Q97*9.61+[6]Consolidated!Q97*0.967</f>
        <v>0</v>
      </c>
      <c r="R97" s="22">
        <f t="shared" si="287"/>
        <v>0</v>
      </c>
      <c r="S97" s="437">
        <f>[1]Consolidated!S97+[2]Consoli!S97*5.09+[3]Consoli!S97*0.985+[4]Consolidated!S97*9.38+[5]Consolidated!S97*9.61+[6]Consolidated!S97*0.967</f>
        <v>0</v>
      </c>
      <c r="T97" s="22">
        <f t="shared" si="288"/>
        <v>0</v>
      </c>
      <c r="U97" s="437">
        <f>[1]Consolidated!U97+[2]Consoli!U97*5.09+[3]Consoli!U97*0.985+[4]Consolidated!U97*9.38+[5]Consolidated!U97*9.61+[6]Consolidated!U97*0.967</f>
        <v>0</v>
      </c>
      <c r="V97" s="22">
        <f t="shared" si="289"/>
        <v>0</v>
      </c>
      <c r="W97" s="437">
        <f>[1]Consolidated!W97+[2]Consoli!W97*5.09+[3]Consoli!W97*0.985+[4]Consolidated!W97*9.38+[5]Consolidated!W97*9.61+[6]Consolidated!W97*0.967</f>
        <v>0</v>
      </c>
      <c r="X97" s="22">
        <f t="shared" si="290"/>
        <v>0</v>
      </c>
      <c r="Y97" s="437">
        <f>[1]Consolidated!Y97+[2]Consoli!Y97*5.09+[3]Consoli!Y97*0.985+[4]Consolidated!Y97*9.38+[5]Consolidated!Y97*9.61+[6]Consolidated!Y97*0.967</f>
        <v>0</v>
      </c>
      <c r="Z97" s="22">
        <f t="shared" si="291"/>
        <v>0</v>
      </c>
      <c r="AA97" s="43">
        <f t="shared" si="292"/>
        <v>0</v>
      </c>
      <c r="AB97" s="22">
        <f t="shared" si="293"/>
        <v>0</v>
      </c>
      <c r="AC97" s="37">
        <f t="shared" si="294"/>
        <v>0</v>
      </c>
      <c r="AD97" s="38">
        <f t="shared" si="295"/>
        <v>0</v>
      </c>
      <c r="AF97" s="24">
        <f t="shared" si="280"/>
        <v>0</v>
      </c>
      <c r="AG97" s="24">
        <f t="shared" si="262"/>
        <v>0</v>
      </c>
      <c r="AH97" s="477">
        <v>0</v>
      </c>
      <c r="AI97" s="478">
        <f>[7]CONSOLIDATED!AA97</f>
        <v>120470.00416999999</v>
      </c>
    </row>
    <row r="98" spans="1:35" customFormat="1">
      <c r="A98" s="2">
        <v>6305</v>
      </c>
      <c r="B98" s="2" t="s">
        <v>38</v>
      </c>
      <c r="C98" s="437">
        <f>[1]Consolidated!C98+[2]Consoli!C98*5.09+[3]Consoli!C98*0.985+[4]Consolidated!C98*9.38+[5]Consolidated!C98*9.61+[6]Consolidated!C98*0.967</f>
        <v>0</v>
      </c>
      <c r="D98" s="22">
        <f t="shared" si="281"/>
        <v>0</v>
      </c>
      <c r="E98" s="437">
        <f>[1]Consolidated!E98+[2]Consoli!E98*5.09+[3]Consoli!E98*0.985+[4]Consolidated!E98*9.38+[5]Consolidated!E98*9.61+[6]Consolidated!E98*0.967</f>
        <v>0</v>
      </c>
      <c r="F98" s="22">
        <f t="shared" si="281"/>
        <v>0</v>
      </c>
      <c r="G98" s="437">
        <f>[1]Consolidated!G98+[2]Consoli!G98*5.09+[3]Consoli!G98*0.985+[4]Consolidated!G98*9.38+[5]Consolidated!G98*9.61+[6]Consolidated!G98*0.967</f>
        <v>0</v>
      </c>
      <c r="H98" s="22">
        <f t="shared" si="282"/>
        <v>0</v>
      </c>
      <c r="I98" s="437">
        <f>[1]Consolidated!I98+[2]Consoli!I98*5.09+[3]Consoli!I98*0.985+[4]Consolidated!I98*9.38+[5]Consolidated!I98*9.61+[6]Consolidated!I98*0.967</f>
        <v>0</v>
      </c>
      <c r="J98" s="22">
        <f t="shared" si="283"/>
        <v>0</v>
      </c>
      <c r="K98" s="437">
        <f>[1]Consolidated!K98+[2]Consoli!K98*5.09+[3]Consoli!K98*0.985+[4]Consolidated!K98*9.38+[5]Consolidated!K98*9.61+[6]Consolidated!K98*0.967</f>
        <v>0</v>
      </c>
      <c r="L98" s="22">
        <f t="shared" si="284"/>
        <v>0</v>
      </c>
      <c r="M98" s="437">
        <f>[1]Consolidated!M98+[2]Consoli!M98*5.09+[3]Consoli!M98*0.985+[4]Consolidated!M98*9.38+[5]Consolidated!M98*9.61+[6]Consolidated!M98*0.967</f>
        <v>0</v>
      </c>
      <c r="N98" s="22">
        <f t="shared" si="285"/>
        <v>0</v>
      </c>
      <c r="O98" s="437">
        <f>[1]Consolidated!O98+[2]Consoli!O98*5.09+[3]Consoli!O98*0.985+[4]Consolidated!O98*9.38+[5]Consolidated!O98*9.61+[6]Consolidated!O98*0.967</f>
        <v>0</v>
      </c>
      <c r="P98" s="22">
        <f t="shared" si="286"/>
        <v>0</v>
      </c>
      <c r="Q98" s="437">
        <f>[1]Consolidated!Q98+[2]Consoli!Q98*5.09+[3]Consoli!Q98*0.985+[4]Consolidated!Q98*9.38+[5]Consolidated!Q98*9.61+[6]Consolidated!Q98*0.967</f>
        <v>0</v>
      </c>
      <c r="R98" s="22">
        <f t="shared" si="287"/>
        <v>0</v>
      </c>
      <c r="S98" s="437">
        <f>[1]Consolidated!S98+[2]Consoli!S98*5.09+[3]Consoli!S98*0.985+[4]Consolidated!S98*9.38+[5]Consolidated!S98*9.61+[6]Consolidated!S98*0.967</f>
        <v>0</v>
      </c>
      <c r="T98" s="22">
        <f t="shared" si="288"/>
        <v>0</v>
      </c>
      <c r="U98" s="437">
        <f>[1]Consolidated!U98+[2]Consoli!U98*5.09+[3]Consoli!U98*0.985+[4]Consolidated!U98*9.38+[5]Consolidated!U98*9.61+[6]Consolidated!U98*0.967</f>
        <v>0</v>
      </c>
      <c r="V98" s="22">
        <f t="shared" si="289"/>
        <v>0</v>
      </c>
      <c r="W98" s="437">
        <f>[1]Consolidated!W98+[2]Consoli!W98*5.09+[3]Consoli!W98*0.985+[4]Consolidated!W98*9.38+[5]Consolidated!W98*9.61+[6]Consolidated!W98*0.967</f>
        <v>0</v>
      </c>
      <c r="X98" s="22">
        <f t="shared" si="290"/>
        <v>0</v>
      </c>
      <c r="Y98" s="437">
        <f>[1]Consolidated!Y98+[2]Consoli!Y98*5.09+[3]Consoli!Y98*0.985+[4]Consolidated!Y98*9.38+[5]Consolidated!Y98*9.61+[6]Consolidated!Y98*0.967</f>
        <v>0</v>
      </c>
      <c r="Z98" s="22">
        <f t="shared" si="291"/>
        <v>0</v>
      </c>
      <c r="AA98" s="43">
        <f t="shared" si="292"/>
        <v>0</v>
      </c>
      <c r="AB98" s="22">
        <f t="shared" si="293"/>
        <v>0</v>
      </c>
      <c r="AC98" s="37">
        <f t="shared" si="294"/>
        <v>0</v>
      </c>
      <c r="AD98" s="38">
        <f t="shared" si="295"/>
        <v>0</v>
      </c>
      <c r="AF98" s="24">
        <f t="shared" si="280"/>
        <v>0</v>
      </c>
      <c r="AG98" s="24">
        <f t="shared" si="262"/>
        <v>0</v>
      </c>
      <c r="AH98" s="477">
        <v>0</v>
      </c>
      <c r="AI98" s="478">
        <f>[7]CONSOLIDATED!AA98</f>
        <v>0</v>
      </c>
    </row>
    <row r="99" spans="1:35" customFormat="1">
      <c r="A99" s="2">
        <v>6306</v>
      </c>
      <c r="B99" s="2" t="s">
        <v>39</v>
      </c>
      <c r="C99" s="437">
        <f>[1]Consolidated!C99+[2]Consoli!C99*5.09+[3]Consoli!C99*0.985+[4]Consolidated!C99*9.38+[5]Consolidated!C99*9.61+[6]Consolidated!C99*0.967</f>
        <v>0</v>
      </c>
      <c r="D99" s="22">
        <f t="shared" si="281"/>
        <v>0</v>
      </c>
      <c r="E99" s="437">
        <f>[1]Consolidated!E99+[2]Consoli!E99*5.09+[3]Consoli!E99*0.985+[4]Consolidated!E99*9.38+[5]Consolidated!E99*9.61+[6]Consolidated!E99*0.967</f>
        <v>0</v>
      </c>
      <c r="F99" s="22">
        <f t="shared" si="281"/>
        <v>0</v>
      </c>
      <c r="G99" s="437">
        <f>[1]Consolidated!G99+[2]Consoli!G99*5.09+[3]Consoli!G99*0.985+[4]Consolidated!G99*9.38+[5]Consolidated!G99*9.61+[6]Consolidated!G99*0.967</f>
        <v>0</v>
      </c>
      <c r="H99" s="22">
        <f t="shared" si="282"/>
        <v>0</v>
      </c>
      <c r="I99" s="437">
        <f>[1]Consolidated!I99+[2]Consoli!I99*5.09+[3]Consoli!I99*0.985+[4]Consolidated!I99*9.38+[5]Consolidated!I99*9.61+[6]Consolidated!I99*0.967</f>
        <v>0</v>
      </c>
      <c r="J99" s="22">
        <f t="shared" si="283"/>
        <v>0</v>
      </c>
      <c r="K99" s="437">
        <f>[1]Consolidated!K99+[2]Consoli!K99*5.09+[3]Consoli!K99*0.985+[4]Consolidated!K99*9.38+[5]Consolidated!K99*9.61+[6]Consolidated!K99*0.967</f>
        <v>0</v>
      </c>
      <c r="L99" s="22">
        <f t="shared" si="284"/>
        <v>0</v>
      </c>
      <c r="M99" s="437">
        <f>[1]Consolidated!M99+[2]Consoli!M99*5.09+[3]Consoli!M99*0.985+[4]Consolidated!M99*9.38+[5]Consolidated!M99*9.61+[6]Consolidated!M99*0.967</f>
        <v>0</v>
      </c>
      <c r="N99" s="22">
        <f t="shared" si="285"/>
        <v>0</v>
      </c>
      <c r="O99" s="437">
        <f>[1]Consolidated!O99+[2]Consoli!O99*5.09+[3]Consoli!O99*0.985+[4]Consolidated!O99*9.38+[5]Consolidated!O99*9.61+[6]Consolidated!O99*0.967</f>
        <v>0</v>
      </c>
      <c r="P99" s="22">
        <f t="shared" si="286"/>
        <v>0</v>
      </c>
      <c r="Q99" s="437">
        <f>[1]Consolidated!Q99+[2]Consoli!Q99*5.09+[3]Consoli!Q99*0.985+[4]Consolidated!Q99*9.38+[5]Consolidated!Q99*9.61+[6]Consolidated!Q99*0.967</f>
        <v>0</v>
      </c>
      <c r="R99" s="22">
        <f t="shared" si="287"/>
        <v>0</v>
      </c>
      <c r="S99" s="437">
        <f>[1]Consolidated!S99+[2]Consoli!S99*5.09+[3]Consoli!S99*0.985+[4]Consolidated!S99*9.38+[5]Consolidated!S99*9.61+[6]Consolidated!S99*0.967</f>
        <v>0</v>
      </c>
      <c r="T99" s="22">
        <f t="shared" si="288"/>
        <v>0</v>
      </c>
      <c r="U99" s="437">
        <f>[1]Consolidated!U99+[2]Consoli!U99*5.09+[3]Consoli!U99*0.985+[4]Consolidated!U99*9.38+[5]Consolidated!U99*9.61+[6]Consolidated!U99*0.967</f>
        <v>0</v>
      </c>
      <c r="V99" s="22">
        <f t="shared" si="289"/>
        <v>0</v>
      </c>
      <c r="W99" s="437">
        <f>[1]Consolidated!W99+[2]Consoli!W99*5.09+[3]Consoli!W99*0.985+[4]Consolidated!W99*9.38+[5]Consolidated!W99*9.61+[6]Consolidated!W99*0.967</f>
        <v>0</v>
      </c>
      <c r="X99" s="22">
        <f t="shared" si="290"/>
        <v>0</v>
      </c>
      <c r="Y99" s="437">
        <f>[1]Consolidated!Y99+[2]Consoli!Y99*5.09+[3]Consoli!Y99*0.985+[4]Consolidated!Y99*9.38+[5]Consolidated!Y99*9.61+[6]Consolidated!Y99*0.967</f>
        <v>0</v>
      </c>
      <c r="Z99" s="22">
        <f t="shared" si="291"/>
        <v>0</v>
      </c>
      <c r="AA99" s="43">
        <f t="shared" si="292"/>
        <v>0</v>
      </c>
      <c r="AB99" s="22">
        <f t="shared" si="293"/>
        <v>0</v>
      </c>
      <c r="AC99" s="37">
        <f t="shared" si="294"/>
        <v>0</v>
      </c>
      <c r="AD99" s="38">
        <f t="shared" si="295"/>
        <v>0</v>
      </c>
      <c r="AF99" s="24">
        <f t="shared" si="280"/>
        <v>0</v>
      </c>
      <c r="AG99" s="24">
        <f t="shared" si="262"/>
        <v>0</v>
      </c>
      <c r="AH99" s="477">
        <v>0</v>
      </c>
      <c r="AI99" s="478">
        <f>[7]CONSOLIDATED!AA99</f>
        <v>0</v>
      </c>
    </row>
    <row r="100" spans="1:35" s="1" customFormat="1">
      <c r="A100" s="2">
        <v>6307</v>
      </c>
      <c r="B100" s="2" t="s">
        <v>331</v>
      </c>
      <c r="C100" s="437">
        <f>[1]Consolidated!C100+[2]Consoli!C100*5.09+[3]Consoli!C100*0.985+[4]Consolidated!C100*9.38+[5]Consolidated!C100*9.61+[6]Consolidated!C100*0.967</f>
        <v>0</v>
      </c>
      <c r="D100" s="22">
        <f t="shared" si="281"/>
        <v>0</v>
      </c>
      <c r="E100" s="437">
        <f>[1]Consolidated!E100+[2]Consoli!E100*5.09+[3]Consoli!E100*0.985+[4]Consolidated!E100*9.38+[5]Consolidated!E100*9.61+[6]Consolidated!E100*0.967</f>
        <v>8925.5527255319139</v>
      </c>
      <c r="F100" s="22">
        <f t="shared" si="281"/>
        <v>5.6198970019452697E-4</v>
      </c>
      <c r="G100" s="437">
        <f>[1]Consolidated!G100+[2]Consoli!G100*5.09+[3]Consoli!G100*0.985+[4]Consolidated!G100*9.38+[5]Consolidated!G100*9.61+[6]Consolidated!G100*0.967</f>
        <v>8925.5527255319139</v>
      </c>
      <c r="H100" s="22">
        <f t="shared" si="282"/>
        <v>3.387974085999643E-4</v>
      </c>
      <c r="I100" s="437">
        <f>[1]Consolidated!I100+[2]Consoli!I100*5.09+[3]Consoli!I100*0.985+[4]Consolidated!I100*9.38+[5]Consolidated!I100*9.61+[6]Consolidated!I100*0.967</f>
        <v>30322.326265957447</v>
      </c>
      <c r="J100" s="22">
        <f t="shared" si="283"/>
        <v>1.3034956686592014E-3</v>
      </c>
      <c r="K100" s="437">
        <f>[1]Consolidated!K100+[2]Consoli!K100*5.09+[3]Consoli!K100*0.985+[4]Consolidated!K100*9.38+[5]Consolidated!K100*9.61+[6]Consolidated!K100*0.967</f>
        <v>8925.5527255319139</v>
      </c>
      <c r="L100" s="22">
        <f t="shared" si="284"/>
        <v>4.195175305138638E-4</v>
      </c>
      <c r="M100" s="437">
        <f>[1]Consolidated!M100+[2]Consoli!M100*5.09+[3]Consoli!M100*0.985+[4]Consolidated!M100*9.38+[5]Consolidated!M100*9.61+[6]Consolidated!M100*0.967</f>
        <v>0</v>
      </c>
      <c r="N100" s="22">
        <f t="shared" si="285"/>
        <v>0</v>
      </c>
      <c r="O100" s="437">
        <f>[1]Consolidated!O100+[2]Consoli!O100*5.09+[3]Consoli!O100*0.985+[4]Consolidated!O100*9.38+[5]Consolidated!O100*9.61+[6]Consolidated!O100*0.967</f>
        <v>8927.4360255319152</v>
      </c>
      <c r="P100" s="22">
        <f t="shared" si="286"/>
        <v>4.6740161333338191E-4</v>
      </c>
      <c r="Q100" s="437">
        <f>[1]Consolidated!Q100+[2]Consoli!Q100*5.09+[3]Consoli!Q100*0.985+[4]Consolidated!Q100*9.38+[5]Consolidated!Q100*9.61+[6]Consolidated!Q100*0.967</f>
        <v>8927.4360255319152</v>
      </c>
      <c r="R100" s="22">
        <f t="shared" si="287"/>
        <v>3.7640889695383592E-4</v>
      </c>
      <c r="S100" s="437">
        <f>[1]Consolidated!S100+[2]Consoli!S100*5.09+[3]Consoli!S100*0.985+[4]Consolidated!S100*9.38+[5]Consolidated!S100*9.61+[6]Consolidated!S100*0.967</f>
        <v>8927.4360255319152</v>
      </c>
      <c r="T100" s="22">
        <f t="shared" si="288"/>
        <v>3.7365161323955003E-4</v>
      </c>
      <c r="U100" s="437">
        <f>[1]Consolidated!U100+[2]Consoli!U100*5.09+[3]Consoli!U100*0.985+[4]Consolidated!U100*9.38+[5]Consolidated!U100*9.61+[6]Consolidated!U100*0.967</f>
        <v>8927.4360255319152</v>
      </c>
      <c r="V100" s="22">
        <f t="shared" si="289"/>
        <v>4.7106472553976855E-4</v>
      </c>
      <c r="W100" s="437">
        <f>[1]Consolidated!W100+[2]Consoli!W100*5.09+[3]Consoli!W100*0.985+[4]Consolidated!W100*9.38+[5]Consolidated!W100*9.61+[6]Consolidated!W100*0.967</f>
        <v>8927.4360255319152</v>
      </c>
      <c r="X100" s="22">
        <f t="shared" si="290"/>
        <v>4.6298948093325342E-4</v>
      </c>
      <c r="Y100" s="437">
        <f>[1]Consolidated!Y100+[2]Consoli!Y100*5.09+[3]Consoli!Y100*0.985+[4]Consolidated!Y100*9.38+[5]Consolidated!Y100*9.61+[6]Consolidated!Y100*0.967</f>
        <v>8927.4360255319152</v>
      </c>
      <c r="Z100" s="22">
        <f t="shared" si="291"/>
        <v>3.0648088497067035E-4</v>
      </c>
      <c r="AA100" s="43">
        <f t="shared" si="292"/>
        <v>110663.60059574471</v>
      </c>
      <c r="AB100" s="22">
        <f t="shared" si="293"/>
        <v>4.0772067218786861E-4</v>
      </c>
      <c r="AC100" s="37">
        <f t="shared" si="294"/>
        <v>9221.9667163120594</v>
      </c>
      <c r="AD100" s="38">
        <f t="shared" si="295"/>
        <v>4.0772067218786866E-4</v>
      </c>
      <c r="AF100" s="24"/>
      <c r="AG100" s="24"/>
      <c r="AH100" s="477">
        <v>304768.67965957447</v>
      </c>
      <c r="AI100" s="478">
        <f>[7]CONSOLIDATED!AA100</f>
        <v>69335.760039999979</v>
      </c>
    </row>
    <row r="101" spans="1:35" s="1" customFormat="1">
      <c r="A101" s="2">
        <v>6308</v>
      </c>
      <c r="B101" s="2" t="s">
        <v>137</v>
      </c>
      <c r="C101" s="437">
        <f>[1]Consolidated!C101+[2]Consoli!C101*5.09+[3]Consoli!C101*0.985+[4]Consolidated!C101*9.38+[5]Consolidated!C101*9.61+[6]Consolidated!C101*0.967</f>
        <v>0</v>
      </c>
      <c r="D101" s="22">
        <f t="shared" si="281"/>
        <v>0</v>
      </c>
      <c r="E101" s="437">
        <f>[1]Consolidated!E101+[2]Consoli!E101*5.09+[3]Consoli!E101*0.985+[4]Consolidated!E101*9.38+[5]Consolidated!E101*9.61+[6]Consolidated!E101*0.967</f>
        <v>0</v>
      </c>
      <c r="F101" s="22">
        <f t="shared" si="281"/>
        <v>0</v>
      </c>
      <c r="G101" s="437">
        <f>[1]Consolidated!G101+[2]Consoli!G101*5.09+[3]Consoli!G101*0.985+[4]Consolidated!G101*9.38+[5]Consolidated!G101*9.61+[6]Consolidated!G101*0.967</f>
        <v>0</v>
      </c>
      <c r="H101" s="22">
        <f t="shared" si="282"/>
        <v>0</v>
      </c>
      <c r="I101" s="437">
        <f>[1]Consolidated!I101+[2]Consoli!I101*5.09+[3]Consoli!I101*0.985+[4]Consolidated!I101*9.38+[5]Consolidated!I101*9.61+[6]Consolidated!I101*0.967</f>
        <v>0</v>
      </c>
      <c r="J101" s="22">
        <f t="shared" si="283"/>
        <v>0</v>
      </c>
      <c r="K101" s="437">
        <f>[1]Consolidated!K101+[2]Consoli!K101*5.09+[3]Consoli!K101*0.985+[4]Consolidated!K101*9.38+[5]Consolidated!K101*9.61+[6]Consolidated!K101*0.967</f>
        <v>0</v>
      </c>
      <c r="L101" s="22">
        <f t="shared" si="284"/>
        <v>0</v>
      </c>
      <c r="M101" s="437">
        <f>[1]Consolidated!M101+[2]Consoli!M101*5.09+[3]Consoli!M101*0.985+[4]Consolidated!M101*9.38+[5]Consolidated!M101*9.61+[6]Consolidated!M101*0.967</f>
        <v>0</v>
      </c>
      <c r="N101" s="22">
        <f t="shared" si="285"/>
        <v>0</v>
      </c>
      <c r="O101" s="437">
        <f>[1]Consolidated!O101+[2]Consoli!O101*5.09+[3]Consoli!O101*0.985+[4]Consolidated!O101*9.38+[5]Consolidated!O101*9.61+[6]Consolidated!O101*0.967</f>
        <v>0</v>
      </c>
      <c r="P101" s="22">
        <f t="shared" si="286"/>
        <v>0</v>
      </c>
      <c r="Q101" s="437">
        <f>[1]Consolidated!Q101+[2]Consoli!Q101*5.09+[3]Consoli!Q101*0.985+[4]Consolidated!Q101*9.38+[5]Consolidated!Q101*9.61+[6]Consolidated!Q101*0.967</f>
        <v>0</v>
      </c>
      <c r="R101" s="22">
        <f t="shared" si="287"/>
        <v>0</v>
      </c>
      <c r="S101" s="437">
        <f>[1]Consolidated!S101+[2]Consoli!S101*5.09+[3]Consoli!S101*0.985+[4]Consolidated!S101*9.38+[5]Consolidated!S101*9.61+[6]Consolidated!S101*0.967</f>
        <v>0</v>
      </c>
      <c r="T101" s="22">
        <f t="shared" si="288"/>
        <v>0</v>
      </c>
      <c r="U101" s="437">
        <f>[1]Consolidated!U101+[2]Consoli!U101*5.09+[3]Consoli!U101*0.985+[4]Consolidated!U101*9.38+[5]Consolidated!U101*9.61+[6]Consolidated!U101*0.967</f>
        <v>0</v>
      </c>
      <c r="V101" s="22">
        <f t="shared" si="289"/>
        <v>0</v>
      </c>
      <c r="W101" s="437">
        <f>[1]Consolidated!W101+[2]Consoli!W101*5.09+[3]Consoli!W101*0.985+[4]Consolidated!W101*9.38+[5]Consolidated!W101*9.61+[6]Consolidated!W101*0.967</f>
        <v>0</v>
      </c>
      <c r="X101" s="22">
        <f t="shared" si="290"/>
        <v>0</v>
      </c>
      <c r="Y101" s="437">
        <f>[1]Consolidated!Y101+[2]Consoli!Y101*5.09+[3]Consoli!Y101*0.985+[4]Consolidated!Y101*9.38+[5]Consolidated!Y101*9.61+[6]Consolidated!Y101*0.967</f>
        <v>0</v>
      </c>
      <c r="Z101" s="22">
        <f t="shared" si="291"/>
        <v>0</v>
      </c>
      <c r="AA101" s="43">
        <f t="shared" si="292"/>
        <v>0</v>
      </c>
      <c r="AB101" s="22">
        <f t="shared" si="293"/>
        <v>0</v>
      </c>
      <c r="AC101" s="37">
        <f t="shared" si="294"/>
        <v>0</v>
      </c>
      <c r="AD101" s="38">
        <f t="shared" si="295"/>
        <v>0</v>
      </c>
      <c r="AF101" s="24">
        <f t="shared" si="280"/>
        <v>0</v>
      </c>
      <c r="AG101" s="24">
        <f t="shared" si="262"/>
        <v>0</v>
      </c>
      <c r="AH101" s="477">
        <v>0</v>
      </c>
      <c r="AI101" s="478">
        <f>[7]CONSOLIDATED!AA101</f>
        <v>0</v>
      </c>
    </row>
    <row r="102" spans="1:35" s="1" customFormat="1">
      <c r="A102" s="2">
        <v>6309</v>
      </c>
      <c r="B102" s="2" t="s">
        <v>138</v>
      </c>
      <c r="C102" s="437">
        <f>[1]Consolidated!C102+[2]Consoli!C102*5.09+[3]Consoli!C102*0.985+[4]Consolidated!C102*9.38+[5]Consolidated!C102*9.61+[6]Consolidated!C102*0.967</f>
        <v>113760.35077729577</v>
      </c>
      <c r="D102" s="22">
        <f t="shared" si="281"/>
        <v>5.5726858657482604E-3</v>
      </c>
      <c r="E102" s="437">
        <f>[1]Consolidated!E102+[2]Consoli!E102*5.09+[3]Consoli!E102*0.985+[4]Consolidated!E102*9.38+[5]Consolidated!E102*9.61+[6]Consolidated!E102*0.967</f>
        <v>116150.55454932213</v>
      </c>
      <c r="F102" s="22">
        <f t="shared" si="281"/>
        <v>7.3133191115300417E-3</v>
      </c>
      <c r="G102" s="437">
        <f>[1]Consolidated!G102+[2]Consoli!G102*5.09+[3]Consoli!G102*0.985+[4]Consolidated!G102*9.38+[5]Consolidated!G102*9.61+[6]Consolidated!G102*0.967</f>
        <v>59069.216475147485</v>
      </c>
      <c r="H102" s="22">
        <f t="shared" si="282"/>
        <v>2.2421577783708238E-3</v>
      </c>
      <c r="I102" s="437">
        <f>[1]Consolidated!I102+[2]Consoli!I102*5.09+[3]Consoli!I102*0.985+[4]Consolidated!I102*9.38+[5]Consolidated!I102*9.61+[6]Consolidated!I102*0.967</f>
        <v>60326.6456086693</v>
      </c>
      <c r="J102" s="22">
        <f t="shared" si="283"/>
        <v>2.5933208608708339E-3</v>
      </c>
      <c r="K102" s="437">
        <f>[1]Consolidated!K102+[2]Consoli!K102*5.09+[3]Consoli!K102*0.985+[4]Consolidated!K102*9.38+[5]Consolidated!K102*9.61+[6]Consolidated!K102*0.967</f>
        <v>123199.48437074444</v>
      </c>
      <c r="L102" s="22">
        <f t="shared" si="284"/>
        <v>5.7906042385420962E-3</v>
      </c>
      <c r="M102" s="437">
        <f>[1]Consolidated!M102+[2]Consoli!M102*5.09+[3]Consoli!M102*0.985+[4]Consolidated!M102*9.38+[5]Consolidated!M102*9.61+[6]Consolidated!M102*0.967</f>
        <v>62705.599411468997</v>
      </c>
      <c r="N102" s="22">
        <f t="shared" si="285"/>
        <v>2.0784966226048964E-3</v>
      </c>
      <c r="O102" s="437">
        <f>[1]Consolidated!O102+[2]Consoli!O102*5.09+[3]Consoli!O102*0.985+[4]Consolidated!O102*9.38+[5]Consolidated!O102*9.61+[6]Consolidated!O102*0.967</f>
        <v>64978.085300011822</v>
      </c>
      <c r="P102" s="22">
        <f t="shared" si="286"/>
        <v>3.4019691447444537E-3</v>
      </c>
      <c r="Q102" s="437">
        <f>[1]Consolidated!Q102+[2]Consoli!Q102*5.09+[3]Consoli!Q102*0.985+[4]Consolidated!Q102*9.38+[5]Consolidated!Q102*9.61+[6]Consolidated!Q102*0.967</f>
        <v>66390.95675357907</v>
      </c>
      <c r="R102" s="22">
        <f t="shared" si="287"/>
        <v>2.7992524088500041E-3</v>
      </c>
      <c r="S102" s="437">
        <f>[1]Consolidated!S102+[2]Consoli!S102*5.09+[3]Consoli!S102*0.985+[4]Consolidated!S102*9.38+[5]Consolidated!S102*9.61+[6]Consolidated!S102*0.967</f>
        <v>135749.87674146338</v>
      </c>
      <c r="T102" s="22">
        <f t="shared" si="288"/>
        <v>5.6817164857247658E-3</v>
      </c>
      <c r="U102" s="437">
        <f>[1]Consolidated!U102+[2]Consoli!U102*5.09+[3]Consoli!U102*0.985+[4]Consolidated!U102*9.38+[5]Consolidated!U102*9.61+[6]Consolidated!U102*0.967</f>
        <v>138601.50079478053</v>
      </c>
      <c r="V102" s="22">
        <f t="shared" si="289"/>
        <v>7.3134411430748024E-3</v>
      </c>
      <c r="W102" s="437">
        <f>[1]Consolidated!W102+[2]Consoli!W102*5.09+[3]Consoli!W102*0.985+[4]Consolidated!W102*9.38+[5]Consolidated!W102*9.61+[6]Consolidated!W102*0.967</f>
        <v>74064.710894788179</v>
      </c>
      <c r="X102" s="22">
        <f t="shared" si="290"/>
        <v>3.8411008440249581E-3</v>
      </c>
      <c r="Y102" s="437">
        <f>[1]Consolidated!Y102+[2]Consoli!Y102*5.09+[3]Consoli!Y102*0.985+[4]Consolidated!Y102*9.38+[5]Consolidated!Y102*9.61+[6]Consolidated!Y102*0.967</f>
        <v>76450.964980625955</v>
      </c>
      <c r="Z102" s="22">
        <f t="shared" si="291"/>
        <v>2.6245788081945866E-3</v>
      </c>
      <c r="AA102" s="43">
        <f t="shared" si="292"/>
        <v>1091447.946657897</v>
      </c>
      <c r="AB102" s="22">
        <f t="shared" si="293"/>
        <v>4.0212489750359555E-3</v>
      </c>
      <c r="AC102" s="37">
        <f t="shared" si="294"/>
        <v>90953.995554824753</v>
      </c>
      <c r="AD102" s="38">
        <f t="shared" si="295"/>
        <v>4.0212489750359555E-3</v>
      </c>
      <c r="AF102" s="24">
        <f t="shared" si="280"/>
        <v>1091447.946657897</v>
      </c>
      <c r="AG102" s="24">
        <f t="shared" si="262"/>
        <v>0</v>
      </c>
      <c r="AH102" s="477">
        <v>735775.87733826402</v>
      </c>
      <c r="AI102" s="478">
        <f>[7]CONSOLIDATED!AA102</f>
        <v>1110524.4153800001</v>
      </c>
    </row>
    <row r="103" spans="1:35" s="1" customFormat="1">
      <c r="A103" s="2">
        <v>6310</v>
      </c>
      <c r="B103" s="2" t="s">
        <v>139</v>
      </c>
      <c r="C103" s="437">
        <f>[1]Consolidated!C103+[2]Consoli!C103*5.09+[3]Consoli!C103*0.985+[4]Consolidated!C103*9.38+[5]Consolidated!C103*9.61+[6]Consolidated!C103*0.967</f>
        <v>11649.574468085106</v>
      </c>
      <c r="D103" s="22">
        <f t="shared" si="281"/>
        <v>5.7066823842139784E-4</v>
      </c>
      <c r="E103" s="437">
        <f>[1]Consolidated!E103+[2]Consoli!E103*5.09+[3]Consoli!E103*0.985+[4]Consolidated!E103*9.38+[5]Consolidated!E103*9.61+[6]Consolidated!E103*0.967</f>
        <v>82599.574468085106</v>
      </c>
      <c r="F103" s="22">
        <f t="shared" si="281"/>
        <v>5.2008106969922436E-3</v>
      </c>
      <c r="G103" s="437">
        <f>[1]Consolidated!G103+[2]Consoli!G103*5.09+[3]Consoli!G103*0.985+[4]Consolidated!G103*9.38+[5]Consolidated!G103*9.61+[6]Consolidated!G103*0.967</f>
        <v>82599.574468085106</v>
      </c>
      <c r="H103" s="22">
        <f t="shared" si="282"/>
        <v>3.1353264768910192E-3</v>
      </c>
      <c r="I103" s="437">
        <f>[1]Consolidated!I103+[2]Consoli!I103*5.09+[3]Consoli!I103*0.985+[4]Consolidated!I103*9.38+[5]Consolidated!I103*9.61+[6]Consolidated!I103*0.967</f>
        <v>43199.574468085106</v>
      </c>
      <c r="J103" s="22">
        <f t="shared" si="283"/>
        <v>1.8570626050643322E-3</v>
      </c>
      <c r="K103" s="437">
        <f>[1]Consolidated!K103+[2]Consoli!K103*5.09+[3]Consoli!K103*0.985+[4]Consolidated!K103*9.38+[5]Consolidated!K103*9.61+[6]Consolidated!K103*0.967</f>
        <v>72749.574468085106</v>
      </c>
      <c r="L103" s="22">
        <f t="shared" si="284"/>
        <v>3.419364913892959E-3</v>
      </c>
      <c r="M103" s="437">
        <f>[1]Consolidated!M103+[2]Consoli!M103*5.09+[3]Consoli!M103*0.985+[4]Consolidated!M103*9.38+[5]Consolidated!M103*9.61+[6]Consolidated!M103*0.967</f>
        <v>0</v>
      </c>
      <c r="N103" s="22">
        <f t="shared" si="285"/>
        <v>0</v>
      </c>
      <c r="O103" s="437">
        <f>[1]Consolidated!O103+[2]Consoli!O103*5.09+[3]Consoli!O103*0.985+[4]Consolidated!O103*9.38+[5]Consolidated!O103*9.61+[6]Consolidated!O103*0.967</f>
        <v>33349.574468085106</v>
      </c>
      <c r="P103" s="22">
        <f t="shared" si="286"/>
        <v>1.7460382651620285E-3</v>
      </c>
      <c r="Q103" s="437">
        <f>[1]Consolidated!Q103+[2]Consoli!Q103*5.09+[3]Consoli!Q103*0.985+[4]Consolidated!Q103*9.38+[5]Consolidated!Q103*9.61+[6]Consolidated!Q103*0.967</f>
        <v>82599.574468085106</v>
      </c>
      <c r="R103" s="22">
        <f t="shared" si="287"/>
        <v>3.4826589208221924E-3</v>
      </c>
      <c r="S103" s="437">
        <f>[1]Consolidated!S103+[2]Consoli!S103*5.09+[3]Consoli!S103*0.985+[4]Consolidated!S103*9.38+[5]Consolidated!S103*9.61+[6]Consolidated!S103*0.967</f>
        <v>82599.574468085106</v>
      </c>
      <c r="T103" s="22">
        <f t="shared" si="288"/>
        <v>3.457147624988042E-3</v>
      </c>
      <c r="U103" s="437">
        <f>[1]Consolidated!U103+[2]Consoli!U103*5.09+[3]Consoli!U103*0.985+[4]Consolidated!U103*9.38+[5]Consolidated!U103*9.61+[6]Consolidated!U103*0.967</f>
        <v>62899.574468085106</v>
      </c>
      <c r="V103" s="22">
        <f t="shared" si="289"/>
        <v>3.3189563832927427E-3</v>
      </c>
      <c r="W103" s="437">
        <f>[1]Consolidated!W103+[2]Consoli!W103*5.09+[3]Consoli!W103*0.985+[4]Consolidated!W103*9.38+[5]Consolidated!W103*9.61+[6]Consolidated!W103*0.967</f>
        <v>23499.574468085106</v>
      </c>
      <c r="X103" s="22">
        <f t="shared" si="290"/>
        <v>1.2187212267906228E-3</v>
      </c>
      <c r="Y103" s="437">
        <f>[1]Consolidated!Y103+[2]Consoli!Y103*5.09+[3]Consoli!Y103*0.985+[4]Consolidated!Y103*9.38+[5]Consolidated!Y103*9.61+[6]Consolidated!Y103*0.967</f>
        <v>82599.574468085106</v>
      </c>
      <c r="Z103" s="22">
        <f t="shared" si="291"/>
        <v>2.8356619536426394E-3</v>
      </c>
      <c r="AA103" s="43">
        <f t="shared" si="292"/>
        <v>660345.31914893596</v>
      </c>
      <c r="AB103" s="22">
        <f t="shared" si="293"/>
        <v>2.4329267794479265E-3</v>
      </c>
      <c r="AC103" s="37">
        <f t="shared" si="294"/>
        <v>55028.776595744661</v>
      </c>
      <c r="AD103" s="38">
        <f t="shared" si="295"/>
        <v>2.4329267794479261E-3</v>
      </c>
      <c r="AF103" s="24">
        <f t="shared" si="280"/>
        <v>660345.31914893596</v>
      </c>
      <c r="AG103" s="24">
        <f t="shared" si="262"/>
        <v>0</v>
      </c>
      <c r="AH103" s="477">
        <v>578172.71724468074</v>
      </c>
      <c r="AI103" s="478">
        <f>[7]CONSOLIDATED!AA103</f>
        <v>644471.97000000009</v>
      </c>
    </row>
    <row r="104" spans="1:35" s="1" customFormat="1">
      <c r="A104" s="2">
        <v>6311</v>
      </c>
      <c r="B104" s="2" t="s">
        <v>140</v>
      </c>
      <c r="C104" s="437">
        <f>[1]Consolidated!C104+[2]Consoli!C104*5.09+[3]Consoli!C104*0.985+[4]Consolidated!C104*9.38+[5]Consolidated!C104*9.61+[6]Consolidated!C104*0.967</f>
        <v>198957.44680851061</v>
      </c>
      <c r="D104" s="22">
        <f t="shared" si="281"/>
        <v>9.7461667807763799E-3</v>
      </c>
      <c r="E104" s="437">
        <f>[1]Consolidated!E104+[2]Consoli!E104*5.09+[3]Consoli!E104*0.985+[4]Consolidated!E104*9.38+[5]Consolidated!E104*9.61+[6]Consolidated!E104*0.967</f>
        <v>0</v>
      </c>
      <c r="F104" s="22">
        <f t="shared" si="281"/>
        <v>0</v>
      </c>
      <c r="G104" s="437">
        <f>[1]Consolidated!G104+[2]Consoli!G104*5.09+[3]Consoli!G104*0.985+[4]Consolidated!G104*9.38+[5]Consolidated!G104*9.61+[6]Consolidated!G104*0.967</f>
        <v>0</v>
      </c>
      <c r="H104" s="22">
        <f t="shared" si="282"/>
        <v>0</v>
      </c>
      <c r="I104" s="437">
        <f>[1]Consolidated!I104+[2]Consoli!I104*5.09+[3]Consoli!I104*0.985+[4]Consolidated!I104*9.38+[5]Consolidated!I104*9.61+[6]Consolidated!I104*0.967</f>
        <v>0</v>
      </c>
      <c r="J104" s="22">
        <f t="shared" si="283"/>
        <v>0</v>
      </c>
      <c r="K104" s="437">
        <f>[1]Consolidated!K104+[2]Consoli!K104*5.09+[3]Consoli!K104*0.985+[4]Consolidated!K104*9.38+[5]Consolidated!K104*9.61+[6]Consolidated!K104*0.967</f>
        <v>0</v>
      </c>
      <c r="L104" s="22">
        <f t="shared" si="284"/>
        <v>0</v>
      </c>
      <c r="M104" s="437">
        <f>[1]Consolidated!M104+[2]Consoli!M104*5.09+[3]Consoli!M104*0.985+[4]Consolidated!M104*9.38+[5]Consolidated!M104*9.61+[6]Consolidated!M104*0.967</f>
        <v>0</v>
      </c>
      <c r="N104" s="22">
        <f t="shared" si="285"/>
        <v>0</v>
      </c>
      <c r="O104" s="437">
        <f>[1]Consolidated!O104+[2]Consoli!O104*5.09+[3]Consoli!O104*0.985+[4]Consolidated!O104*9.38+[5]Consolidated!O104*9.61+[6]Consolidated!O104*0.967</f>
        <v>0</v>
      </c>
      <c r="P104" s="22">
        <f t="shared" si="286"/>
        <v>0</v>
      </c>
      <c r="Q104" s="437">
        <f>[1]Consolidated!Q104+[2]Consoli!Q104*5.09+[3]Consoli!Q104*0.985+[4]Consolidated!Q104*9.38+[5]Consolidated!Q104*9.61+[6]Consolidated!Q104*0.967</f>
        <v>0</v>
      </c>
      <c r="R104" s="22">
        <f t="shared" si="287"/>
        <v>0</v>
      </c>
      <c r="S104" s="437">
        <f>[1]Consolidated!S104+[2]Consoli!S104*5.09+[3]Consoli!S104*0.985+[4]Consolidated!S104*9.38+[5]Consolidated!S104*9.61+[6]Consolidated!S104*0.967</f>
        <v>0</v>
      </c>
      <c r="T104" s="22">
        <f t="shared" si="288"/>
        <v>0</v>
      </c>
      <c r="U104" s="437">
        <f>[1]Consolidated!U104+[2]Consoli!U104*5.09+[3]Consoli!U104*0.985+[4]Consolidated!U104*9.38+[5]Consolidated!U104*9.61+[6]Consolidated!U104*0.967</f>
        <v>0</v>
      </c>
      <c r="V104" s="22">
        <f t="shared" si="289"/>
        <v>0</v>
      </c>
      <c r="W104" s="437">
        <f>[1]Consolidated!W104+[2]Consoli!W104*5.09+[3]Consoli!W104*0.985+[4]Consolidated!W104*9.38+[5]Consolidated!W104*9.61+[6]Consolidated!W104*0.967</f>
        <v>0</v>
      </c>
      <c r="X104" s="22">
        <f t="shared" si="290"/>
        <v>0</v>
      </c>
      <c r="Y104" s="437">
        <f>[1]Consolidated!Y104+[2]Consoli!Y104*5.09+[3]Consoli!Y104*0.985+[4]Consolidated!Y104*9.38+[5]Consolidated!Y104*9.61+[6]Consolidated!Y104*0.967</f>
        <v>0</v>
      </c>
      <c r="Z104" s="22">
        <f t="shared" si="291"/>
        <v>0</v>
      </c>
      <c r="AA104" s="43">
        <f t="shared" si="292"/>
        <v>198957.44680851061</v>
      </c>
      <c r="AB104" s="22">
        <f t="shared" si="293"/>
        <v>7.330238986699597E-4</v>
      </c>
      <c r="AC104" s="37">
        <f t="shared" si="294"/>
        <v>16579.787234042549</v>
      </c>
      <c r="AD104" s="38">
        <f t="shared" si="295"/>
        <v>7.3302389866995959E-4</v>
      </c>
      <c r="AF104" s="24">
        <f t="shared" si="280"/>
        <v>198957.44680851061</v>
      </c>
      <c r="AG104" s="24">
        <f t="shared" si="262"/>
        <v>0</v>
      </c>
      <c r="AH104" s="477">
        <v>203717.44680851061</v>
      </c>
      <c r="AI104" s="478">
        <f>[7]CONSOLIDATED!AA104</f>
        <v>14089.115819999999</v>
      </c>
    </row>
    <row r="105" spans="1:35" s="1" customFormat="1">
      <c r="A105" s="2">
        <v>6312</v>
      </c>
      <c r="B105" s="2" t="s">
        <v>141</v>
      </c>
      <c r="C105" s="437">
        <f>[1]Consolidated!C105+[2]Consoli!C105*5.09+[3]Consoli!C105*0.985+[4]Consolidated!C105*9.38+[5]Consolidated!C105*9.61+[6]Consolidated!C105*0.967</f>
        <v>9258.0600000000013</v>
      </c>
      <c r="D105" s="22">
        <f t="shared" si="281"/>
        <v>4.5351706243636252E-4</v>
      </c>
      <c r="E105" s="437">
        <f>[1]Consolidated!E105+[2]Consoli!E105*5.09+[3]Consoli!E105*0.985+[4]Consolidated!E105*9.38+[5]Consolidated!E105*9.61+[6]Consolidated!E105*0.967</f>
        <v>9258.0600000000013</v>
      </c>
      <c r="F105" s="22">
        <f t="shared" si="281"/>
        <v>5.8292573286803111E-4</v>
      </c>
      <c r="G105" s="437">
        <f>[1]Consolidated!G105+[2]Consoli!G105*5.09+[3]Consoli!G105*0.985+[4]Consolidated!G105*9.38+[5]Consolidated!G105*9.61+[6]Consolidated!G105*0.967</f>
        <v>50696.06</v>
      </c>
      <c r="H105" s="22">
        <f t="shared" si="282"/>
        <v>1.9243283057525974E-3</v>
      </c>
      <c r="I105" s="437">
        <f>[1]Consolidated!I105+[2]Consoli!I105*5.09+[3]Consoli!I105*0.985+[4]Consolidated!I105*9.38+[5]Consolidated!I105*9.61+[6]Consolidated!I105*0.967</f>
        <v>0</v>
      </c>
      <c r="J105" s="22">
        <f t="shared" si="283"/>
        <v>0</v>
      </c>
      <c r="K105" s="437">
        <f>[1]Consolidated!K105+[2]Consoli!K105*5.09+[3]Consoli!K105*0.985+[4]Consolidated!K105*9.38+[5]Consolidated!K105*9.61+[6]Consolidated!K105*0.967</f>
        <v>50696.06</v>
      </c>
      <c r="L105" s="22">
        <f t="shared" si="284"/>
        <v>2.3828088357088517E-3</v>
      </c>
      <c r="M105" s="437">
        <f>[1]Consolidated!M105+[2]Consoli!M105*5.09+[3]Consoli!M105*0.985+[4]Consolidated!M105*9.38+[5]Consolidated!M105*9.61+[6]Consolidated!M105*0.967</f>
        <v>0</v>
      </c>
      <c r="N105" s="22">
        <f t="shared" si="285"/>
        <v>0</v>
      </c>
      <c r="O105" s="437">
        <f>[1]Consolidated!O105+[2]Consoli!O105*5.09+[3]Consoli!O105*0.985+[4]Consolidated!O105*9.38+[5]Consolidated!O105*9.61+[6]Consolidated!O105*0.967</f>
        <v>9258.0600000000013</v>
      </c>
      <c r="P105" s="22">
        <f t="shared" si="286"/>
        <v>4.8471164262187192E-4</v>
      </c>
      <c r="Q105" s="437">
        <f>[1]Consolidated!Q105+[2]Consoli!Q105*5.09+[3]Consoli!Q105*0.985+[4]Consolidated!Q105*9.38+[5]Consolidated!Q105*9.61+[6]Consolidated!Q105*0.967</f>
        <v>41438</v>
      </c>
      <c r="R105" s="22">
        <f t="shared" si="287"/>
        <v>1.7471569471195077E-3</v>
      </c>
      <c r="S105" s="437">
        <f>[1]Consolidated!S105+[2]Consoli!S105*5.09+[3]Consoli!S105*0.985+[4]Consolidated!S105*9.38+[5]Consolidated!S105*9.61+[6]Consolidated!S105*0.967</f>
        <v>9258.0600000000013</v>
      </c>
      <c r="T105" s="22">
        <f t="shared" si="288"/>
        <v>3.8748964927614113E-4</v>
      </c>
      <c r="U105" s="437">
        <f>[1]Consolidated!U105+[2]Consoli!U105*5.09+[3]Consoli!U105*0.985+[4]Consolidated!U105*9.38+[5]Consolidated!U105*9.61+[6]Consolidated!U105*0.967</f>
        <v>0</v>
      </c>
      <c r="V105" s="22">
        <f t="shared" si="289"/>
        <v>0</v>
      </c>
      <c r="W105" s="437">
        <f>[1]Consolidated!W105+[2]Consoli!W105*5.09+[3]Consoli!W105*0.985+[4]Consolidated!W105*9.38+[5]Consolidated!W105*9.61+[6]Consolidated!W105*0.967</f>
        <v>9258.0600000000013</v>
      </c>
      <c r="X105" s="22">
        <f t="shared" si="290"/>
        <v>4.8013610868676319E-4</v>
      </c>
      <c r="Y105" s="437">
        <f>[1]Consolidated!Y105+[2]Consoli!Y105*5.09+[3]Consoli!Y105*0.985+[4]Consolidated!Y105*9.38+[5]Consolidated!Y105*9.61+[6]Consolidated!Y105*0.967</f>
        <v>50696.06</v>
      </c>
      <c r="Z105" s="22">
        <f t="shared" si="291"/>
        <v>1.7404071324499302E-3</v>
      </c>
      <c r="AA105" s="43">
        <f t="shared" si="292"/>
        <v>239816.47999999998</v>
      </c>
      <c r="AB105" s="22">
        <f t="shared" si="293"/>
        <v>8.8356185684318282E-4</v>
      </c>
      <c r="AC105" s="37">
        <f t="shared" si="294"/>
        <v>19984.706666666665</v>
      </c>
      <c r="AD105" s="38">
        <f t="shared" si="295"/>
        <v>8.8356185684318282E-4</v>
      </c>
      <c r="AF105" s="24">
        <f t="shared" si="280"/>
        <v>239816.47999999998</v>
      </c>
      <c r="AG105" s="24">
        <f t="shared" si="262"/>
        <v>0</v>
      </c>
      <c r="AH105" s="477">
        <v>160282.18400000001</v>
      </c>
      <c r="AI105" s="478">
        <f>[7]CONSOLIDATED!AA105</f>
        <v>166263.49339999998</v>
      </c>
    </row>
    <row r="106" spans="1:35" s="1" customFormat="1">
      <c r="A106" s="2">
        <v>6313</v>
      </c>
      <c r="B106" s="2" t="s">
        <v>142</v>
      </c>
      <c r="C106" s="437">
        <f>[1]Consolidated!C106+[2]Consoli!C106*5.09+[3]Consoli!C106*0.985+[4]Consolidated!C106*9.38+[5]Consolidated!C106*9.61+[6]Consolidated!C106*0.967</f>
        <v>0</v>
      </c>
      <c r="D106" s="22">
        <f t="shared" si="281"/>
        <v>0</v>
      </c>
      <c r="E106" s="437">
        <f>[1]Consolidated!E106+[2]Consoli!E106*5.09+[3]Consoli!E106*0.985+[4]Consolidated!E106*9.38+[5]Consolidated!E106*9.61+[6]Consolidated!E106*0.967</f>
        <v>2272.727272727273</v>
      </c>
      <c r="F106" s="22">
        <f t="shared" si="281"/>
        <v>1.4310030514640292E-4</v>
      </c>
      <c r="G106" s="437">
        <f>[1]Consolidated!G106+[2]Consoli!G106*5.09+[3]Consoli!G106*0.985+[4]Consolidated!G106*9.38+[5]Consolidated!G106*9.61+[6]Consolidated!G106*0.967</f>
        <v>47717.601547388804</v>
      </c>
      <c r="H106" s="22">
        <f t="shared" si="282"/>
        <v>1.8112715532580682E-3</v>
      </c>
      <c r="I106" s="437">
        <f>[1]Consolidated!I106+[2]Consoli!I106*5.09+[3]Consoli!I106*0.985+[4]Consolidated!I106*9.38+[5]Consolidated!I106*9.61+[6]Consolidated!I106*0.967</f>
        <v>0</v>
      </c>
      <c r="J106" s="22">
        <f t="shared" si="283"/>
        <v>0</v>
      </c>
      <c r="K106" s="437">
        <f>[1]Consolidated!K106+[2]Consoli!K106*5.09+[3]Consoli!K106*0.985+[4]Consolidated!K106*9.38+[5]Consolidated!K106*9.61+[6]Consolidated!K106*0.967</f>
        <v>49990.328820116076</v>
      </c>
      <c r="L106" s="22">
        <f t="shared" si="284"/>
        <v>2.3496381614777056E-3</v>
      </c>
      <c r="M106" s="437">
        <f>[1]Consolidated!M106+[2]Consoli!M106*5.09+[3]Consoli!M106*0.985+[4]Consolidated!M106*9.38+[5]Consolidated!M106*9.61+[6]Consolidated!M106*0.967</f>
        <v>0</v>
      </c>
      <c r="N106" s="22">
        <f t="shared" si="285"/>
        <v>0</v>
      </c>
      <c r="O106" s="437">
        <f>[1]Consolidated!O106+[2]Consoli!O106*5.09+[3]Consoli!O106*0.985+[4]Consolidated!O106*9.38+[5]Consolidated!O106*9.61+[6]Consolidated!O106*0.967</f>
        <v>0</v>
      </c>
      <c r="P106" s="22">
        <f t="shared" si="286"/>
        <v>0</v>
      </c>
      <c r="Q106" s="437">
        <f>[1]Consolidated!Q106+[2]Consoli!Q106*5.09+[3]Consoli!Q106*0.985+[4]Consolidated!Q106*9.38+[5]Consolidated!Q106*9.61+[6]Consolidated!Q106*0.967</f>
        <v>49990.328820116076</v>
      </c>
      <c r="R106" s="22">
        <f t="shared" si="287"/>
        <v>2.1077501396509083E-3</v>
      </c>
      <c r="S106" s="437">
        <f>[1]Consolidated!S106+[2]Consoli!S106*5.09+[3]Consoli!S106*0.985+[4]Consolidated!S106*9.38+[5]Consolidated!S106*9.61+[6]Consolidated!S106*0.967</f>
        <v>0</v>
      </c>
      <c r="T106" s="22">
        <f t="shared" si="288"/>
        <v>0</v>
      </c>
      <c r="U106" s="437">
        <f>[1]Consolidated!U106+[2]Consoli!U106*5.09+[3]Consoli!U106*0.985+[4]Consolidated!U106*9.38+[5]Consolidated!U106*9.61+[6]Consolidated!U106*0.967</f>
        <v>0</v>
      </c>
      <c r="V106" s="22">
        <f t="shared" si="289"/>
        <v>0</v>
      </c>
      <c r="W106" s="437">
        <f>[1]Consolidated!W106+[2]Consoli!W106*5.09+[3]Consoli!W106*0.985+[4]Consolidated!W106*9.38+[5]Consolidated!W106*9.61+[6]Consolidated!W106*0.967</f>
        <v>0</v>
      </c>
      <c r="X106" s="22">
        <f t="shared" si="290"/>
        <v>0</v>
      </c>
      <c r="Y106" s="437">
        <f>[1]Consolidated!Y106+[2]Consoli!Y106*5.09+[3]Consoli!Y106*0.985+[4]Consolidated!Y106*9.38+[5]Consolidated!Y106*9.61+[6]Consolidated!Y106*0.967</f>
        <v>49990.328820116076</v>
      </c>
      <c r="Z106" s="22">
        <f t="shared" si="291"/>
        <v>1.7161792224493842E-3</v>
      </c>
      <c r="AA106" s="43">
        <f t="shared" si="292"/>
        <v>199961.3152804643</v>
      </c>
      <c r="AB106" s="22">
        <f t="shared" si="293"/>
        <v>7.367224763953343E-4</v>
      </c>
      <c r="AC106" s="37">
        <f t="shared" si="294"/>
        <v>16663.442940038691</v>
      </c>
      <c r="AD106" s="38">
        <f t="shared" si="295"/>
        <v>7.3672247639533419E-4</v>
      </c>
      <c r="AF106" s="24">
        <f t="shared" si="280"/>
        <v>199961.3152804643</v>
      </c>
      <c r="AG106" s="24">
        <f t="shared" si="262"/>
        <v>0</v>
      </c>
      <c r="AH106" s="477">
        <v>379356.54872455675</v>
      </c>
      <c r="AI106" s="478">
        <f>[7]CONSOLIDATED!AA106</f>
        <v>157434.42506000001</v>
      </c>
    </row>
    <row r="107" spans="1:35" s="1" customFormat="1">
      <c r="A107" s="2">
        <v>6314</v>
      </c>
      <c r="B107" s="2" t="s">
        <v>284</v>
      </c>
      <c r="C107" s="437">
        <f>[1]Consolidated!C107+[2]Consoli!C107*5.09+[3]Consoli!C107*0.985+[4]Consolidated!C107*9.38+[5]Consolidated!C107*9.61+[6]Consolidated!C107*0.967</f>
        <v>210899.50599999999</v>
      </c>
      <c r="D107" s="22">
        <f t="shared" si="281"/>
        <v>1.0331162730680077E-2</v>
      </c>
      <c r="E107" s="437">
        <f>[1]Consolidated!E107+[2]Consoli!E107*5.09+[3]Consoli!E107*0.985+[4]Consolidated!E107*9.38+[5]Consolidated!E107*9.61+[6]Consolidated!E107*0.967</f>
        <v>259395</v>
      </c>
      <c r="F107" s="22">
        <f t="shared" si="281"/>
        <v>1.633258160751852E-2</v>
      </c>
      <c r="G107" s="437">
        <f>[1]Consolidated!G107+[2]Consoli!G107*5.09+[3]Consoli!G107*0.985+[4]Consolidated!G107*9.38+[5]Consolidated!G107*9.61+[6]Consolidated!G107*0.967</f>
        <v>222719.50599999999</v>
      </c>
      <c r="H107" s="22">
        <f t="shared" si="282"/>
        <v>8.4540189048031636E-3</v>
      </c>
      <c r="I107" s="437">
        <f>[1]Consolidated!I107+[2]Consoli!I107*5.09+[3]Consoli!I107*0.985+[4]Consolidated!I107*9.38+[5]Consolidated!I107*9.61+[6]Consolidated!I107*0.967</f>
        <v>209570</v>
      </c>
      <c r="J107" s="22">
        <f t="shared" si="283"/>
        <v>9.0089917536306536E-3</v>
      </c>
      <c r="K107" s="437">
        <f>[1]Consolidated!K107+[2]Consoli!K107*5.09+[3]Consoli!K107*0.985+[4]Consolidated!K107*9.38+[5]Consolidated!K107*9.61+[6]Consolidated!K107*0.967</f>
        <v>272544.50599999999</v>
      </c>
      <c r="L107" s="22">
        <f t="shared" si="284"/>
        <v>1.2810097215063737E-2</v>
      </c>
      <c r="M107" s="437">
        <f>[1]Consolidated!M107+[2]Consoli!M107*5.09+[3]Consoli!M107*0.985+[4]Consolidated!M107*9.38+[5]Consolidated!M107*9.61+[6]Consolidated!M107*0.967</f>
        <v>222719.50599999999</v>
      </c>
      <c r="N107" s="22">
        <f t="shared" si="285"/>
        <v>7.3824625767720748E-3</v>
      </c>
      <c r="O107" s="437">
        <f>[1]Consolidated!O107+[2]Consoli!O107*5.09+[3]Consoli!O107*0.985+[4]Consolidated!O107*9.38+[5]Consolidated!O107*9.61+[6]Consolidated!O107*0.967</f>
        <v>222719.50599999999</v>
      </c>
      <c r="P107" s="22">
        <f t="shared" si="286"/>
        <v>1.1660621944250939E-2</v>
      </c>
      <c r="Q107" s="437">
        <f>[1]Consolidated!Q107+[2]Consoli!Q107*5.09+[3]Consoli!Q107*0.985+[4]Consolidated!Q107*9.38+[5]Consolidated!Q107*9.61+[6]Consolidated!Q107*0.967</f>
        <v>256850</v>
      </c>
      <c r="R107" s="22">
        <f t="shared" si="287"/>
        <v>1.0829607168966783E-2</v>
      </c>
      <c r="S107" s="437">
        <f>[1]Consolidated!S107+[2]Consoli!S107*5.09+[3]Consoli!S107*0.985+[4]Consolidated!S107*9.38+[5]Consolidated!S107*9.61+[6]Consolidated!S107*0.967</f>
        <v>225264.50599999999</v>
      </c>
      <c r="T107" s="22">
        <f t="shared" si="288"/>
        <v>9.4282889098043412E-3</v>
      </c>
      <c r="U107" s="437">
        <f>[1]Consolidated!U107+[2]Consoli!U107*5.09+[3]Consoli!U107*0.985+[4]Consolidated!U107*9.38+[5]Consolidated!U107*9.61+[6]Consolidated!U107*0.967</f>
        <v>212115</v>
      </c>
      <c r="V107" s="22">
        <f t="shared" si="289"/>
        <v>1.1192451446541121E-2</v>
      </c>
      <c r="W107" s="437">
        <f>[1]Consolidated!W107+[2]Consoli!W107*5.09+[3]Consoli!W107*0.985+[4]Consolidated!W107*9.38+[5]Consolidated!W107*9.61+[6]Consolidated!W107*0.967</f>
        <v>272544.50599999999</v>
      </c>
      <c r="X107" s="22">
        <f t="shared" si="290"/>
        <v>1.4134544230086666E-2</v>
      </c>
      <c r="Y107" s="437">
        <f>[1]Consolidated!Y107+[2]Consoli!Y107*5.09+[3]Consoli!Y107*0.985+[4]Consolidated!Y107*9.38+[5]Consolidated!Y107*9.61+[6]Consolidated!Y107*0.967</f>
        <v>209570</v>
      </c>
      <c r="Z107" s="22">
        <f t="shared" si="291"/>
        <v>7.194585195526672E-3</v>
      </c>
      <c r="AA107" s="43">
        <f t="shared" si="292"/>
        <v>2796911.5419999999</v>
      </c>
      <c r="AB107" s="22">
        <f t="shared" si="293"/>
        <v>1.030473116557982E-2</v>
      </c>
      <c r="AC107" s="37">
        <f t="shared" si="294"/>
        <v>233075.96183333333</v>
      </c>
      <c r="AD107" s="38">
        <f t="shared" si="295"/>
        <v>1.0304731165579822E-2</v>
      </c>
      <c r="AF107" s="24">
        <f t="shared" si="280"/>
        <v>2796911.5419999999</v>
      </c>
      <c r="AG107" s="24">
        <f t="shared" si="262"/>
        <v>0</v>
      </c>
      <c r="AH107" s="477">
        <v>4036304.166600001</v>
      </c>
      <c r="AI107" s="478">
        <f>[7]CONSOLIDATED!AA107</f>
        <v>2615126.8346000002</v>
      </c>
    </row>
    <row r="108" spans="1:35" s="1" customFormat="1">
      <c r="A108" s="2">
        <v>6315</v>
      </c>
      <c r="B108" s="2" t="s">
        <v>332</v>
      </c>
      <c r="C108" s="437">
        <f>[1]Consolidated!C108+[2]Consoli!C108*5.09+[3]Consoli!C108*0.985+[4]Consolidated!C108*9.38+[5]Consolidated!C108*9.61+[6]Consolidated!C108*0.967</f>
        <v>0</v>
      </c>
      <c r="D108" s="22">
        <f t="shared" si="281"/>
        <v>0</v>
      </c>
      <c r="E108" s="437">
        <f>[1]Consolidated!E108+[2]Consoli!E108*5.09+[3]Consoli!E108*0.985+[4]Consolidated!E108*9.38+[5]Consolidated!E108*9.61+[6]Consolidated!E108*0.967</f>
        <v>73331.159</v>
      </c>
      <c r="F108" s="22">
        <f t="shared" si="281"/>
        <v>4.6172329410413314E-3</v>
      </c>
      <c r="G108" s="437">
        <f>[1]Consolidated!G108+[2]Consoli!G108*5.09+[3]Consoli!G108*0.985+[4]Consolidated!G108*9.38+[5]Consolidated!G108*9.61+[6]Consolidated!G108*0.967</f>
        <v>98586.38900000001</v>
      </c>
      <c r="H108" s="22">
        <f t="shared" si="282"/>
        <v>3.7421562723934866E-3</v>
      </c>
      <c r="I108" s="437">
        <f>[1]Consolidated!I108+[2]Consoli!I108*5.09+[3]Consoli!I108*0.985+[4]Consolidated!I108*9.38+[5]Consolidated!I108*9.61+[6]Consolidated!I108*0.967</f>
        <v>73331.159</v>
      </c>
      <c r="J108" s="22">
        <f t="shared" si="283"/>
        <v>3.1523586711608453E-3</v>
      </c>
      <c r="K108" s="437">
        <f>[1]Consolidated!K108+[2]Consoli!K108*5.09+[3]Consoli!K108*0.985+[4]Consolidated!K108*9.38+[5]Consolidated!K108*9.61+[6]Consolidated!K108*0.967</f>
        <v>28518.253191489363</v>
      </c>
      <c r="L108" s="22">
        <f t="shared" si="284"/>
        <v>1.3404107870249289E-3</v>
      </c>
      <c r="M108" s="437">
        <f>[1]Consolidated!M108+[2]Consoli!M108*5.09+[3]Consoli!M108*0.985+[4]Consolidated!M108*9.38+[5]Consolidated!M108*9.61+[6]Consolidated!M108*0.967</f>
        <v>0</v>
      </c>
      <c r="N108" s="22">
        <f t="shared" si="285"/>
        <v>0</v>
      </c>
      <c r="O108" s="437">
        <f>[1]Consolidated!O108+[2]Consoli!O108*5.09+[3]Consoli!O108*0.985+[4]Consolidated!O108*9.38+[5]Consolidated!O108*9.61+[6]Consolidated!O108*0.967</f>
        <v>20565.7</v>
      </c>
      <c r="P108" s="22">
        <f t="shared" si="286"/>
        <v>1.0767303548117673E-3</v>
      </c>
      <c r="Q108" s="437">
        <f>[1]Consolidated!Q108+[2]Consoli!Q108*5.09+[3]Consoli!Q108*0.985+[4]Consolidated!Q108*9.38+[5]Consolidated!Q108*9.61+[6]Consolidated!Q108*0.967</f>
        <v>28518.253191489363</v>
      </c>
      <c r="R108" s="22">
        <f t="shared" si="287"/>
        <v>1.2024196192679114E-3</v>
      </c>
      <c r="S108" s="437">
        <f>[1]Consolidated!S108+[2]Consoli!S108*5.09+[3]Consoli!S108*0.985+[4]Consolidated!S108*9.38+[5]Consolidated!S108*9.61+[6]Consolidated!S108*0.967</f>
        <v>0</v>
      </c>
      <c r="T108" s="22">
        <f t="shared" si="288"/>
        <v>0</v>
      </c>
      <c r="U108" s="437">
        <f>[1]Consolidated!U108+[2]Consoli!U108*5.09+[3]Consoli!U108*0.985+[4]Consolidated!U108*9.38+[5]Consolidated!U108*9.61+[6]Consolidated!U108*0.967</f>
        <v>20565.7</v>
      </c>
      <c r="V108" s="22">
        <f t="shared" si="289"/>
        <v>1.08516888816977E-3</v>
      </c>
      <c r="W108" s="437">
        <f>[1]Consolidated!W108+[2]Consoli!W108*5.09+[3]Consoli!W108*0.985+[4]Consolidated!W108*9.38+[5]Consolidated!W108*9.61+[6]Consolidated!W108*0.967</f>
        <v>0</v>
      </c>
      <c r="X108" s="22">
        <f t="shared" si="290"/>
        <v>0</v>
      </c>
      <c r="Y108" s="437">
        <f>[1]Consolidated!Y108+[2]Consoli!Y108*5.09+[3]Consoli!Y108*0.985+[4]Consolidated!Y108*9.38+[5]Consolidated!Y108*9.61+[6]Consolidated!Y108*0.967</f>
        <v>28518.253191489363</v>
      </c>
      <c r="Z108" s="22">
        <f t="shared" si="291"/>
        <v>9.7903804081581644E-4</v>
      </c>
      <c r="AA108" s="43">
        <f t="shared" si="292"/>
        <v>371934.86657446815</v>
      </c>
      <c r="AB108" s="22">
        <f t="shared" si="293"/>
        <v>1.3703289337549218E-3</v>
      </c>
      <c r="AC108" s="37">
        <f t="shared" si="294"/>
        <v>30994.572214539014</v>
      </c>
      <c r="AD108" s="38">
        <f t="shared" si="295"/>
        <v>1.370328933754922E-3</v>
      </c>
      <c r="AF108" s="24">
        <f t="shared" si="280"/>
        <v>371934.86657446815</v>
      </c>
      <c r="AG108" s="24">
        <f t="shared" si="262"/>
        <v>0</v>
      </c>
      <c r="AH108" s="477">
        <v>525366.22069680854</v>
      </c>
      <c r="AI108" s="478">
        <f>[7]CONSOLIDATED!AA108</f>
        <v>269806.86994999996</v>
      </c>
    </row>
    <row r="109" spans="1:35" s="1" customFormat="1">
      <c r="A109" s="2">
        <v>6316</v>
      </c>
      <c r="B109" s="2" t="s">
        <v>333</v>
      </c>
      <c r="C109" s="437">
        <f>[1]Consolidated!C109+[2]Consoli!C109*5.09+[3]Consoli!C109*0.985+[4]Consolidated!C109*9.38+[5]Consolidated!C109*9.61+[6]Consolidated!C109*0.967</f>
        <v>0</v>
      </c>
      <c r="D109" s="22">
        <f t="shared" si="281"/>
        <v>0</v>
      </c>
      <c r="E109" s="437">
        <f>[1]Consolidated!E109+[2]Consoli!E109*5.09+[3]Consoli!E109*0.985+[4]Consolidated!E109*9.38+[5]Consolidated!E109*9.61+[6]Consolidated!E109*0.967</f>
        <v>145961.06481382975</v>
      </c>
      <c r="F109" s="22">
        <f t="shared" si="281"/>
        <v>9.1903120823152891E-3</v>
      </c>
      <c r="G109" s="437">
        <f>[1]Consolidated!G109+[2]Consoli!G109*5.09+[3]Consoli!G109*0.985+[4]Consolidated!G109*9.38+[5]Consolidated!G109*9.61+[6]Consolidated!G109*0.967</f>
        <v>0</v>
      </c>
      <c r="H109" s="22">
        <f t="shared" si="282"/>
        <v>0</v>
      </c>
      <c r="I109" s="437">
        <f>[1]Consolidated!I109+[2]Consoli!I109*5.09+[3]Consoli!I109*0.985+[4]Consolidated!I109*9.38+[5]Consolidated!I109*9.61+[6]Consolidated!I109*0.967</f>
        <v>841.29835000000003</v>
      </c>
      <c r="J109" s="22">
        <f t="shared" si="283"/>
        <v>3.6165719795262094E-5</v>
      </c>
      <c r="K109" s="437">
        <f>[1]Consolidated!K109+[2]Consoli!K109*5.09+[3]Consoli!K109*0.985+[4]Consolidated!K109*9.38+[5]Consolidated!K109*9.61+[6]Consolidated!K109*0.967</f>
        <v>143522.66114468084</v>
      </c>
      <c r="L109" s="22">
        <f t="shared" si="284"/>
        <v>6.745831236194549E-3</v>
      </c>
      <c r="M109" s="437">
        <f>[1]Consolidated!M109+[2]Consoli!M109*5.09+[3]Consoli!M109*0.985+[4]Consolidated!M109*9.38+[5]Consolidated!M109*9.61+[6]Consolidated!M109*0.967</f>
        <v>54361.735638297876</v>
      </c>
      <c r="N109" s="22">
        <f t="shared" si="285"/>
        <v>1.8019233526771154E-3</v>
      </c>
      <c r="O109" s="437">
        <f>[1]Consolidated!O109+[2]Consoli!O109*5.09+[3]Consoli!O109*0.985+[4]Consolidated!O109*9.38+[5]Consolidated!O109*9.61+[6]Consolidated!O109*0.967</f>
        <v>0</v>
      </c>
      <c r="P109" s="22">
        <f t="shared" si="286"/>
        <v>0</v>
      </c>
      <c r="Q109" s="437">
        <f>[1]Consolidated!Q109+[2]Consoli!Q109*5.09+[3]Consoli!Q109*0.985+[4]Consolidated!Q109*9.38+[5]Consolidated!Q109*9.61+[6]Consolidated!Q109*0.967</f>
        <v>172889.18534574466</v>
      </c>
      <c r="R109" s="22">
        <f t="shared" si="287"/>
        <v>7.2895540629048204E-3</v>
      </c>
      <c r="S109" s="437">
        <f>[1]Consolidated!S109+[2]Consoli!S109*5.09+[3]Consoli!S109*0.985+[4]Consolidated!S109*9.38+[5]Consolidated!S109*9.61+[6]Consolidated!S109*0.967</f>
        <v>55297.485638297876</v>
      </c>
      <c r="T109" s="22">
        <f t="shared" si="288"/>
        <v>2.3144377240843644E-3</v>
      </c>
      <c r="U109" s="437">
        <f>[1]Consolidated!U109+[2]Consoli!U109*5.09+[3]Consoli!U109*0.985+[4]Consolidated!U109*9.38+[5]Consolidated!U109*9.61+[6]Consolidated!U109*0.967</f>
        <v>76990.185059574476</v>
      </c>
      <c r="V109" s="22">
        <f t="shared" si="289"/>
        <v>4.0624609675859935E-3</v>
      </c>
      <c r="W109" s="437">
        <f>[1]Consolidated!W109+[2]Consoli!W109*5.09+[3]Consoli!W109*0.985+[4]Consolidated!W109*9.38+[5]Consolidated!W109*9.61+[6]Consolidated!W109*0.967</f>
        <v>0</v>
      </c>
      <c r="X109" s="22">
        <f t="shared" si="290"/>
        <v>0</v>
      </c>
      <c r="Y109" s="437">
        <f>[1]Consolidated!Y109+[2]Consoli!Y109*5.09+[3]Consoli!Y109*0.985+[4]Consolidated!Y109*9.38+[5]Consolidated!Y109*9.61+[6]Consolidated!Y109*0.967</f>
        <v>0</v>
      </c>
      <c r="Z109" s="22">
        <f t="shared" si="291"/>
        <v>0</v>
      </c>
      <c r="AA109" s="43">
        <f t="shared" si="292"/>
        <v>649863.61599042546</v>
      </c>
      <c r="AB109" s="22">
        <f t="shared" si="293"/>
        <v>2.3943087782763114E-3</v>
      </c>
      <c r="AC109" s="37">
        <f t="shared" si="294"/>
        <v>54155.301332535455</v>
      </c>
      <c r="AD109" s="38">
        <f t="shared" si="295"/>
        <v>2.3943087782763114E-3</v>
      </c>
      <c r="AF109" s="24">
        <f t="shared" si="280"/>
        <v>649863.61599042546</v>
      </c>
      <c r="AG109" s="24">
        <f t="shared" si="262"/>
        <v>0</v>
      </c>
      <c r="AH109" s="477">
        <v>533001.90092579089</v>
      </c>
      <c r="AI109" s="478">
        <f>[7]CONSOLIDATED!AA109</f>
        <v>509827.82908000005</v>
      </c>
    </row>
    <row r="110" spans="1:35" s="1" customFormat="1">
      <c r="A110" s="2">
        <v>6317</v>
      </c>
      <c r="B110" s="2" t="s">
        <v>334</v>
      </c>
      <c r="C110" s="437">
        <f>[1]Consolidated!C110+[2]Consoli!C110*5.09+[3]Consoli!C110*0.985+[4]Consolidated!C110*9.38+[5]Consolidated!C110*9.61+[6]Consolidated!C110*0.967</f>
        <v>0</v>
      </c>
      <c r="D110" s="22">
        <f t="shared" si="281"/>
        <v>0</v>
      </c>
      <c r="E110" s="437">
        <f>[1]Consolidated!E110+[2]Consoli!E110*5.09+[3]Consoli!E110*0.985+[4]Consolidated!E110*9.38+[5]Consolidated!E110*9.61+[6]Consolidated!E110*0.967</f>
        <v>60655.365957446804</v>
      </c>
      <c r="F110" s="22">
        <f t="shared" si="281"/>
        <v>3.8191126060020454E-3</v>
      </c>
      <c r="G110" s="437">
        <f>[1]Consolidated!G110+[2]Consoli!G110*5.09+[3]Consoli!G110*0.985+[4]Consolidated!G110*9.38+[5]Consolidated!G110*9.61+[6]Consolidated!G110*0.967</f>
        <v>16381.0425</v>
      </c>
      <c r="H110" s="22">
        <f t="shared" si="282"/>
        <v>6.2179395717312737E-4</v>
      </c>
      <c r="I110" s="437">
        <f>[1]Consolidated!I110+[2]Consoli!I110*5.09+[3]Consoli!I110*0.985+[4]Consolidated!I110*9.38+[5]Consolidated!I110*9.61+[6]Consolidated!I110*0.967</f>
        <v>315763.87801861699</v>
      </c>
      <c r="J110" s="22">
        <f t="shared" si="283"/>
        <v>1.3574052455810261E-2</v>
      </c>
      <c r="K110" s="437">
        <f>[1]Consolidated!K110+[2]Consoli!K110*5.09+[3]Consoli!K110*0.985+[4]Consolidated!K110*9.38+[5]Consolidated!K110*9.61+[6]Consolidated!K110*0.967</f>
        <v>69135.636688829778</v>
      </c>
      <c r="L110" s="22">
        <f t="shared" si="284"/>
        <v>3.2495031362299292E-3</v>
      </c>
      <c r="M110" s="437">
        <f>[1]Consolidated!M110+[2]Consoli!M110*5.09+[3]Consoli!M110*0.985+[4]Consolidated!M110*9.38+[5]Consolidated!M110*9.61+[6]Consolidated!M110*0.967</f>
        <v>0</v>
      </c>
      <c r="N110" s="22">
        <f t="shared" si="285"/>
        <v>0</v>
      </c>
      <c r="O110" s="437">
        <f>[1]Consolidated!O110+[2]Consoli!O110*5.09+[3]Consoli!O110*0.985+[4]Consolidated!O110*9.38+[5]Consolidated!O110*9.61+[6]Consolidated!O110*0.967</f>
        <v>0</v>
      </c>
      <c r="P110" s="22">
        <f t="shared" si="286"/>
        <v>0</v>
      </c>
      <c r="Q110" s="437">
        <f>[1]Consolidated!Q110+[2]Consoli!Q110*5.09+[3]Consoli!Q110*0.985+[4]Consolidated!Q110*9.38+[5]Consolidated!Q110*9.61+[6]Consolidated!Q110*0.967</f>
        <v>222239.31303457447</v>
      </c>
      <c r="R110" s="22">
        <f t="shared" si="287"/>
        <v>9.3703113010141347E-3</v>
      </c>
      <c r="S110" s="437">
        <f>[1]Consolidated!S110+[2]Consoli!S110*5.09+[3]Consoli!S110*0.985+[4]Consolidated!S110*9.38+[5]Consolidated!S110*9.61+[6]Consolidated!S110*0.967</f>
        <v>0</v>
      </c>
      <c r="T110" s="22">
        <f t="shared" si="288"/>
        <v>0</v>
      </c>
      <c r="U110" s="437">
        <f>[1]Consolidated!U110+[2]Consoli!U110*5.09+[3]Consoli!U110*0.985+[4]Consolidated!U110*9.38+[5]Consolidated!U110*9.61+[6]Consolidated!U110*0.967</f>
        <v>60655.365957446804</v>
      </c>
      <c r="V110" s="22">
        <f t="shared" si="289"/>
        <v>3.2005385684694934E-3</v>
      </c>
      <c r="W110" s="437">
        <f>[1]Consolidated!W110+[2]Consoli!W110*5.09+[3]Consoli!W110*0.985+[4]Consolidated!W110*9.38+[5]Consolidated!W110*9.61+[6]Consolidated!W110*0.967</f>
        <v>0</v>
      </c>
      <c r="X110" s="22">
        <f t="shared" si="290"/>
        <v>0</v>
      </c>
      <c r="Y110" s="437">
        <f>[1]Consolidated!Y110+[2]Consoli!Y110*5.09+[3]Consoli!Y110*0.985+[4]Consolidated!Y110*9.38+[5]Consolidated!Y110*9.61+[6]Consolidated!Y110*0.967</f>
        <v>0</v>
      </c>
      <c r="Z110" s="22">
        <f t="shared" si="291"/>
        <v>0</v>
      </c>
      <c r="AA110" s="43">
        <f t="shared" si="292"/>
        <v>744830.60215691477</v>
      </c>
      <c r="AB110" s="22">
        <f t="shared" si="293"/>
        <v>2.7441980212343604E-3</v>
      </c>
      <c r="AC110" s="37">
        <f t="shared" si="294"/>
        <v>62069.216846409567</v>
      </c>
      <c r="AD110" s="38">
        <f t="shared" si="295"/>
        <v>2.7441980212343608E-3</v>
      </c>
      <c r="AF110" s="24">
        <f t="shared" si="280"/>
        <v>744830.60215691477</v>
      </c>
      <c r="AG110" s="24">
        <f t="shared" si="262"/>
        <v>0</v>
      </c>
      <c r="AH110" s="477">
        <v>622021.24546191492</v>
      </c>
      <c r="AI110" s="478">
        <f>[7]CONSOLIDATED!AA110</f>
        <v>1035736.20312</v>
      </c>
    </row>
    <row r="111" spans="1:35" s="1" customFormat="1">
      <c r="A111" s="2">
        <v>6318</v>
      </c>
      <c r="B111" s="2" t="s">
        <v>335</v>
      </c>
      <c r="C111" s="437">
        <f>[1]Consolidated!C111+[2]Consoli!C111*5.09+[3]Consoli!C111*0.985+[4]Consolidated!C111*9.38+[5]Consolidated!C111*9.61+[6]Consolidated!C111*0.967</f>
        <v>13130.1</v>
      </c>
      <c r="D111" s="22">
        <f t="shared" si="281"/>
        <v>6.4319353962878645E-4</v>
      </c>
      <c r="E111" s="437">
        <f>[1]Consolidated!E111+[2]Consoli!E111*5.09+[3]Consoli!E111*0.985+[4]Consolidated!E111*9.38+[5]Consolidated!E111*9.61+[6]Consolidated!E111*0.967</f>
        <v>13130.1</v>
      </c>
      <c r="F111" s="22">
        <f t="shared" si="281"/>
        <v>8.267253793052253E-4</v>
      </c>
      <c r="G111" s="437">
        <f>[1]Consolidated!G111+[2]Consoli!G111*5.09+[3]Consoli!G111*0.985+[4]Consolidated!G111*9.38+[5]Consolidated!G111*9.61+[6]Consolidated!G111*0.967</f>
        <v>13130.1</v>
      </c>
      <c r="H111" s="22">
        <f t="shared" si="282"/>
        <v>4.983942161848905E-4</v>
      </c>
      <c r="I111" s="437">
        <f>[1]Consolidated!I111+[2]Consoli!I111*5.09+[3]Consoli!I111*0.985+[4]Consolidated!I111*9.38+[5]Consolidated!I111*9.61+[6]Consolidated!I111*0.967</f>
        <v>13130.1</v>
      </c>
      <c r="J111" s="22">
        <f t="shared" si="283"/>
        <v>5.6443652538219139E-4</v>
      </c>
      <c r="K111" s="437">
        <f>[1]Consolidated!K111+[2]Consoli!K111*5.09+[3]Consoli!K111*0.985+[4]Consolidated!K111*9.38+[5]Consolidated!K111*9.61+[6]Consolidated!K111*0.967</f>
        <v>13130.1</v>
      </c>
      <c r="L111" s="22">
        <f t="shared" si="284"/>
        <v>6.1713904973563613E-4</v>
      </c>
      <c r="M111" s="437">
        <f>[1]Consolidated!M111+[2]Consoli!M111*5.09+[3]Consoli!M111*0.985+[4]Consolidated!M111*9.38+[5]Consolidated!M111*9.61+[6]Consolidated!M111*0.967</f>
        <v>13130.1</v>
      </c>
      <c r="N111" s="22">
        <f t="shared" si="285"/>
        <v>4.3522219324280932E-4</v>
      </c>
      <c r="O111" s="437">
        <f>[1]Consolidated!O111+[2]Consoli!O111*5.09+[3]Consoli!O111*0.985+[4]Consolidated!O111*9.38+[5]Consolidated!O111*9.61+[6]Consolidated!O111*0.967</f>
        <v>13130.1</v>
      </c>
      <c r="P111" s="22">
        <f t="shared" si="286"/>
        <v>6.8743476914055865E-4</v>
      </c>
      <c r="Q111" s="437">
        <f>[1]Consolidated!Q111+[2]Consoli!Q111*5.09+[3]Consoli!Q111*0.985+[4]Consolidated!Q111*9.38+[5]Consolidated!Q111*9.61+[6]Consolidated!Q111*0.967</f>
        <v>13130.1</v>
      </c>
      <c r="R111" s="22">
        <f t="shared" si="287"/>
        <v>5.5360648273019566E-4</v>
      </c>
      <c r="S111" s="437">
        <f>[1]Consolidated!S111+[2]Consoli!S111*5.09+[3]Consoli!S111*0.985+[4]Consolidated!S111*9.38+[5]Consolidated!S111*9.61+[6]Consolidated!S111*0.967</f>
        <v>13130.1</v>
      </c>
      <c r="T111" s="22">
        <f t="shared" si="288"/>
        <v>5.4955118501723473E-4</v>
      </c>
      <c r="U111" s="437">
        <f>[1]Consolidated!U111+[2]Consoli!U111*5.09+[3]Consoli!U111*0.985+[4]Consolidated!U111*9.38+[5]Consolidated!U111*9.61+[6]Consolidated!U111*0.967</f>
        <v>13130.1</v>
      </c>
      <c r="V111" s="22">
        <f t="shared" si="289"/>
        <v>6.9282232156249945E-4</v>
      </c>
      <c r="W111" s="437">
        <f>[1]Consolidated!W111+[2]Consoli!W111*5.09+[3]Consoli!W111*0.985+[4]Consolidated!W111*9.38+[5]Consolidated!W111*9.61+[6]Consolidated!W111*0.967</f>
        <v>13130.1</v>
      </c>
      <c r="X111" s="22">
        <f t="shared" si="290"/>
        <v>6.8094558910485221E-4</v>
      </c>
      <c r="Y111" s="437">
        <f>[1]Consolidated!Y111+[2]Consoli!Y111*5.09+[3]Consoli!Y111*0.985+[4]Consolidated!Y111*9.38+[5]Consolidated!Y111*9.61+[6]Consolidated!Y111*0.967</f>
        <v>13130.1</v>
      </c>
      <c r="Z111" s="22">
        <f t="shared" si="291"/>
        <v>4.5075928365598489E-4</v>
      </c>
      <c r="AA111" s="43">
        <f t="shared" si="292"/>
        <v>157561.20000000004</v>
      </c>
      <c r="AB111" s="22">
        <f t="shared" si="293"/>
        <v>5.8050667092787007E-4</v>
      </c>
      <c r="AC111" s="37">
        <f t="shared" si="294"/>
        <v>13130.100000000004</v>
      </c>
      <c r="AD111" s="38">
        <f t="shared" si="295"/>
        <v>5.8050667092787007E-4</v>
      </c>
      <c r="AF111" s="24">
        <f t="shared" si="280"/>
        <v>157561.20000000004</v>
      </c>
      <c r="AG111" s="24">
        <f t="shared" si="262"/>
        <v>0</v>
      </c>
      <c r="AH111" s="477">
        <v>158759.74799999993</v>
      </c>
      <c r="AI111" s="478">
        <f>[7]CONSOLIDATED!AA111</f>
        <v>79025.774260000006</v>
      </c>
    </row>
    <row r="112" spans="1:35" s="1" customFormat="1">
      <c r="A112" s="2">
        <v>6319</v>
      </c>
      <c r="B112" s="2" t="s">
        <v>336</v>
      </c>
      <c r="C112" s="437">
        <f>[1]Consolidated!C112+[2]Consoli!C112*5.09+[3]Consoli!C112*0.985+[4]Consolidated!C112*9.38+[5]Consolidated!C112*9.61+[6]Consolidated!C112*0.967</f>
        <v>0</v>
      </c>
      <c r="D112" s="22">
        <f t="shared" si="281"/>
        <v>0</v>
      </c>
      <c r="E112" s="437">
        <f>[1]Consolidated!E112+[2]Consoli!E112*5.09+[3]Consoli!E112*0.985+[4]Consolidated!E112*9.38+[5]Consolidated!E112*9.61+[6]Consolidated!E112*0.967</f>
        <v>220549.36666666673</v>
      </c>
      <c r="F112" s="22">
        <f t="shared" si="281"/>
        <v>1.38866999347322E-2</v>
      </c>
      <c r="G112" s="437">
        <f>[1]Consolidated!G112+[2]Consoli!G112*5.09+[3]Consoli!G112*0.985+[4]Consolidated!G112*9.38+[5]Consolidated!G112*9.61+[6]Consolidated!G112*0.967</f>
        <v>220549.36666666673</v>
      </c>
      <c r="H112" s="22">
        <f t="shared" si="282"/>
        <v>8.3716444451990002E-3</v>
      </c>
      <c r="I112" s="437">
        <f>[1]Consolidated!I112+[2]Consoli!I112*5.09+[3]Consoli!I112*0.985+[4]Consolidated!I112*9.38+[5]Consolidated!I112*9.61+[6]Consolidated!I112*0.967</f>
        <v>220549.36666666673</v>
      </c>
      <c r="J112" s="22">
        <f t="shared" si="283"/>
        <v>9.480972589437725E-3</v>
      </c>
      <c r="K112" s="437">
        <f>[1]Consolidated!K112+[2]Consoli!K112*5.09+[3]Consoli!K112*0.985+[4]Consolidated!K112*9.38+[5]Consolidated!K112*9.61+[6]Consolidated!K112*0.967</f>
        <v>220549.36666666673</v>
      </c>
      <c r="L112" s="22">
        <f t="shared" si="284"/>
        <v>1.0366229241549044E-2</v>
      </c>
      <c r="M112" s="437">
        <f>[1]Consolidated!M112+[2]Consoli!M112*5.09+[3]Consoli!M112*0.985+[4]Consolidated!M112*9.38+[5]Consolidated!M112*9.61+[6]Consolidated!M112*0.967</f>
        <v>0</v>
      </c>
      <c r="N112" s="22">
        <f t="shared" si="285"/>
        <v>0</v>
      </c>
      <c r="O112" s="437">
        <f>[1]Consolidated!O112+[2]Consoli!O112*5.09+[3]Consoli!O112*0.985+[4]Consolidated!O112*9.38+[5]Consolidated!O112*9.61+[6]Consolidated!O112*0.967</f>
        <v>220549.36666666673</v>
      </c>
      <c r="P112" s="22">
        <f t="shared" si="286"/>
        <v>1.1547002913808458E-2</v>
      </c>
      <c r="Q112" s="437">
        <f>[1]Consolidated!Q112+[2]Consoli!Q112*5.09+[3]Consoli!Q112*0.985+[4]Consolidated!Q112*9.38+[5]Consolidated!Q112*9.61+[6]Consolidated!Q112*0.967</f>
        <v>220549.36666666673</v>
      </c>
      <c r="R112" s="22">
        <f t="shared" si="287"/>
        <v>9.2990578250512664E-3</v>
      </c>
      <c r="S112" s="437">
        <f>[1]Consolidated!S112+[2]Consoli!S112*5.09+[3]Consoli!S112*0.985+[4]Consolidated!S112*9.38+[5]Consolidated!S112*9.61+[6]Consolidated!S112*0.967</f>
        <v>220549.36666666673</v>
      </c>
      <c r="T112" s="22">
        <f t="shared" si="288"/>
        <v>9.2309400390299615E-3</v>
      </c>
      <c r="U112" s="437">
        <f>[1]Consolidated!U112+[2]Consoli!U112*5.09+[3]Consoli!U112*0.985+[4]Consolidated!U112*9.38+[5]Consolidated!U112*9.61+[6]Consolidated!U112*0.967</f>
        <v>220549.36666666673</v>
      </c>
      <c r="V112" s="22">
        <f t="shared" si="289"/>
        <v>1.1637498894383057E-2</v>
      </c>
      <c r="W112" s="437">
        <f>[1]Consolidated!W112+[2]Consoli!W112*5.09+[3]Consoli!W112*0.985+[4]Consolidated!W112*9.38+[5]Consolidated!W112*9.61+[6]Consolidated!W112*0.967</f>
        <v>220549.36666666673</v>
      </c>
      <c r="X112" s="22">
        <f t="shared" si="290"/>
        <v>1.1438002636045075E-2</v>
      </c>
      <c r="Y112" s="437">
        <f>[1]Consolidated!Y112+[2]Consoli!Y112*5.09+[3]Consoli!Y112*0.985+[4]Consolidated!Y112*9.38+[5]Consolidated!Y112*9.61+[6]Consolidated!Y112*0.967</f>
        <v>220549.36666666673</v>
      </c>
      <c r="Z112" s="22">
        <f t="shared" si="291"/>
        <v>7.5715093205267169E-3</v>
      </c>
      <c r="AA112" s="43">
        <f t="shared" si="292"/>
        <v>2205493.6666666674</v>
      </c>
      <c r="AB112" s="22">
        <f t="shared" si="293"/>
        <v>8.1257554917655381E-3</v>
      </c>
      <c r="AC112" s="37">
        <f t="shared" si="294"/>
        <v>183791.13888888896</v>
      </c>
      <c r="AD112" s="38">
        <f t="shared" si="295"/>
        <v>8.1257554917655399E-3</v>
      </c>
      <c r="AF112" s="24">
        <f t="shared" si="280"/>
        <v>2205493.6666666674</v>
      </c>
      <c r="AG112" s="24">
        <f t="shared" si="262"/>
        <v>0</v>
      </c>
      <c r="AH112" s="477">
        <v>2205491.8280000002</v>
      </c>
      <c r="AI112" s="478">
        <f>[7]CONSOLIDATED!AA112</f>
        <v>179132.3841</v>
      </c>
    </row>
    <row r="113" spans="1:35" s="1" customFormat="1">
      <c r="A113" s="2">
        <v>6320</v>
      </c>
      <c r="B113" s="2" t="s">
        <v>337</v>
      </c>
      <c r="C113" s="437">
        <f>[1]Consolidated!C113+[2]Consoli!C113*5.09+[3]Consoli!C113*0.985+[4]Consolidated!C113*9.38+[5]Consolidated!C113*9.61+[6]Consolidated!C113*0.967</f>
        <v>0</v>
      </c>
      <c r="D113" s="22">
        <f t="shared" si="281"/>
        <v>0</v>
      </c>
      <c r="E113" s="437">
        <f>[1]Consolidated!E113+[2]Consoli!E113*5.09+[3]Consoli!E113*0.985+[4]Consolidated!E113*9.38+[5]Consolidated!E113*9.61+[6]Consolidated!E113*0.967</f>
        <v>0</v>
      </c>
      <c r="F113" s="22">
        <f t="shared" si="281"/>
        <v>0</v>
      </c>
      <c r="G113" s="437">
        <f>[1]Consolidated!G113+[2]Consoli!G113*5.09+[3]Consoli!G113*0.985+[4]Consolidated!G113*9.38+[5]Consolidated!G113*9.61+[6]Consolidated!G113*0.967</f>
        <v>0</v>
      </c>
      <c r="H113" s="22">
        <f t="shared" si="282"/>
        <v>0</v>
      </c>
      <c r="I113" s="437">
        <f>[1]Consolidated!I113+[2]Consoli!I113*5.09+[3]Consoli!I113*0.985+[4]Consolidated!I113*9.38+[5]Consolidated!I113*9.61+[6]Consolidated!I113*0.967</f>
        <v>0</v>
      </c>
      <c r="J113" s="22">
        <f t="shared" si="283"/>
        <v>0</v>
      </c>
      <c r="K113" s="437">
        <f>[1]Consolidated!K113+[2]Consoli!K113*5.09+[3]Consoli!K113*0.985+[4]Consolidated!K113*9.38+[5]Consolidated!K113*9.61+[6]Consolidated!K113*0.967</f>
        <v>0</v>
      </c>
      <c r="L113" s="22">
        <f t="shared" si="284"/>
        <v>0</v>
      </c>
      <c r="M113" s="437">
        <f>[1]Consolidated!M113+[2]Consoli!M113*5.09+[3]Consoli!M113*0.985+[4]Consolidated!M113*9.38+[5]Consolidated!M113*9.61+[6]Consolidated!M113*0.967</f>
        <v>0</v>
      </c>
      <c r="N113" s="22">
        <f t="shared" si="285"/>
        <v>0</v>
      </c>
      <c r="O113" s="437">
        <f>[1]Consolidated!O113+[2]Consoli!O113*5.09+[3]Consoli!O113*0.985+[4]Consolidated!O113*9.38+[5]Consolidated!O113*9.61+[6]Consolidated!O113*0.967</f>
        <v>0</v>
      </c>
      <c r="P113" s="22">
        <f t="shared" si="286"/>
        <v>0</v>
      </c>
      <c r="Q113" s="437">
        <f>[1]Consolidated!Q113+[2]Consoli!Q113*5.09+[3]Consoli!Q113*0.985+[4]Consolidated!Q113*9.38+[5]Consolidated!Q113*9.61+[6]Consolidated!Q113*0.967</f>
        <v>0</v>
      </c>
      <c r="R113" s="22">
        <f t="shared" si="287"/>
        <v>0</v>
      </c>
      <c r="S113" s="437">
        <f>[1]Consolidated!S113+[2]Consoli!S113*5.09+[3]Consoli!S113*0.985+[4]Consolidated!S113*9.38+[5]Consolidated!S113*9.61+[6]Consolidated!S113*0.967</f>
        <v>0</v>
      </c>
      <c r="T113" s="22">
        <f t="shared" si="288"/>
        <v>0</v>
      </c>
      <c r="U113" s="437">
        <f>[1]Consolidated!U113+[2]Consoli!U113*5.09+[3]Consoli!U113*0.985+[4]Consolidated!U113*9.38+[5]Consolidated!U113*9.61+[6]Consolidated!U113*0.967</f>
        <v>0</v>
      </c>
      <c r="V113" s="22">
        <f t="shared" si="289"/>
        <v>0</v>
      </c>
      <c r="W113" s="437">
        <f>[1]Consolidated!W113+[2]Consoli!W113*5.09+[3]Consoli!W113*0.985+[4]Consolidated!W113*9.38+[5]Consolidated!W113*9.61+[6]Consolidated!W113*0.967</f>
        <v>0</v>
      </c>
      <c r="X113" s="22">
        <f t="shared" si="290"/>
        <v>0</v>
      </c>
      <c r="Y113" s="437">
        <f>[1]Consolidated!Y113+[2]Consoli!Y113*5.09+[3]Consoli!Y113*0.985+[4]Consolidated!Y113*9.38+[5]Consolidated!Y113*9.61+[6]Consolidated!Y113*0.967</f>
        <v>0</v>
      </c>
      <c r="Z113" s="22">
        <f t="shared" si="291"/>
        <v>0</v>
      </c>
      <c r="AA113" s="43">
        <f t="shared" si="292"/>
        <v>0</v>
      </c>
      <c r="AB113" s="22">
        <f t="shared" si="293"/>
        <v>0</v>
      </c>
      <c r="AC113" s="37">
        <f t="shared" si="294"/>
        <v>0</v>
      </c>
      <c r="AD113" s="38">
        <f t="shared" si="295"/>
        <v>0</v>
      </c>
      <c r="AF113" s="24">
        <f t="shared" si="280"/>
        <v>0</v>
      </c>
      <c r="AG113" s="24">
        <f t="shared" si="262"/>
        <v>0</v>
      </c>
      <c r="AH113" s="477">
        <v>0</v>
      </c>
      <c r="AI113" s="478">
        <f>[7]CONSOLIDATED!AA113</f>
        <v>0</v>
      </c>
    </row>
    <row r="114" spans="1:35" s="1" customFormat="1">
      <c r="A114" s="2">
        <v>6321</v>
      </c>
      <c r="B114" s="2" t="s">
        <v>338</v>
      </c>
      <c r="C114" s="437">
        <f>[1]Consolidated!C114+[2]Consoli!C114*5.09+[3]Consoli!C114*0.985+[4]Consolidated!C114*9.38+[5]Consolidated!C114*9.61+[6]Consolidated!C114*0.967</f>
        <v>1746.2765957446809</v>
      </c>
      <c r="D114" s="22">
        <f t="shared" si="281"/>
        <v>8.5543432630972243E-5</v>
      </c>
      <c r="E114" s="437">
        <f>[1]Consolidated!E114+[2]Consoli!E114*5.09+[3]Consoli!E114*0.985+[4]Consolidated!E114*9.38+[5]Consolidated!E114*9.61+[6]Consolidated!E114*0.967</f>
        <v>1746.2765957446809</v>
      </c>
      <c r="F114" s="22">
        <f t="shared" si="281"/>
        <v>1.0995279403727761E-4</v>
      </c>
      <c r="G114" s="437">
        <f>[1]Consolidated!G114+[2]Consoli!G114*5.09+[3]Consoli!G114*0.985+[4]Consolidated!G114*9.38+[5]Consolidated!G114*9.61+[6]Consolidated!G114*0.967</f>
        <v>1746.2765957446809</v>
      </c>
      <c r="H114" s="22">
        <f t="shared" si="282"/>
        <v>6.6285417108642676E-5</v>
      </c>
      <c r="I114" s="437">
        <f>[1]Consolidated!I114+[2]Consoli!I114*5.09+[3]Consoli!I114*0.985+[4]Consolidated!I114*9.38+[5]Consolidated!I114*9.61+[6]Consolidated!I114*0.967</f>
        <v>1746.2765957446809</v>
      </c>
      <c r="J114" s="22">
        <f t="shared" si="283"/>
        <v>7.5068909913737856E-5</v>
      </c>
      <c r="K114" s="437">
        <f>[1]Consolidated!K114+[2]Consoli!K114*5.09+[3]Consoli!K114*0.985+[4]Consolidated!K114*9.38+[5]Consolidated!K114*9.61+[6]Consolidated!K114*0.967</f>
        <v>1746.2765957446809</v>
      </c>
      <c r="L114" s="22">
        <f t="shared" si="284"/>
        <v>8.2078238465316635E-5</v>
      </c>
      <c r="M114" s="437">
        <f>[1]Consolidated!M114+[2]Consoli!M114*5.09+[3]Consoli!M114*0.985+[4]Consolidated!M114*9.38+[5]Consolidated!M114*9.61+[6]Consolidated!M114*0.967</f>
        <v>0</v>
      </c>
      <c r="N114" s="22">
        <f t="shared" si="285"/>
        <v>0</v>
      </c>
      <c r="O114" s="437">
        <f>[1]Consolidated!O114+[2]Consoli!O114*5.09+[3]Consoli!O114*0.985+[4]Consolidated!O114*9.38+[5]Consolidated!O114*9.61+[6]Consolidated!O114*0.967</f>
        <v>1746.2765957446809</v>
      </c>
      <c r="P114" s="22">
        <f t="shared" si="286"/>
        <v>9.142742617735624E-5</v>
      </c>
      <c r="Q114" s="437">
        <f>[1]Consolidated!Q114+[2]Consoli!Q114*5.09+[3]Consoli!Q114*0.985+[4]Consolidated!Q114*9.38+[5]Consolidated!Q114*9.61+[6]Consolidated!Q114*0.967</f>
        <v>1746.2765957446809</v>
      </c>
      <c r="R114" s="22">
        <f t="shared" si="287"/>
        <v>7.3628536267375918E-5</v>
      </c>
      <c r="S114" s="437">
        <f>[1]Consolidated!S114+[2]Consoli!S114*5.09+[3]Consoli!S114*0.985+[4]Consolidated!S114*9.38+[5]Consolidated!S114*9.61+[6]Consolidated!S114*0.967</f>
        <v>1746.2765957446809</v>
      </c>
      <c r="T114" s="22">
        <f t="shared" si="288"/>
        <v>7.3089189919296264E-5</v>
      </c>
      <c r="U114" s="437">
        <f>[1]Consolidated!U114+[2]Consoli!U114*5.09+[3]Consoli!U114*0.985+[4]Consolidated!U114*9.38+[5]Consolidated!U114*9.61+[6]Consolidated!U114*0.967</f>
        <v>1746.2765957446809</v>
      </c>
      <c r="V114" s="22">
        <f t="shared" si="289"/>
        <v>9.214395969216443E-5</v>
      </c>
      <c r="W114" s="437">
        <f>[1]Consolidated!W114+[2]Consoli!W114*5.09+[3]Consoli!W114*0.985+[4]Consolidated!W114*9.38+[5]Consolidated!W114*9.61+[6]Consolidated!W114*0.967</f>
        <v>100246.27659574467</v>
      </c>
      <c r="X114" s="22">
        <f t="shared" si="290"/>
        <v>5.1989139360749202E-3</v>
      </c>
      <c r="Y114" s="437">
        <f>[1]Consolidated!Y114+[2]Consoli!Y114*5.09+[3]Consoli!Y114*0.985+[4]Consolidated!Y114*9.38+[5]Consolidated!Y114*9.61+[6]Consolidated!Y114*0.967</f>
        <v>0</v>
      </c>
      <c r="Z114" s="22">
        <f t="shared" si="291"/>
        <v>0</v>
      </c>
      <c r="AA114" s="43">
        <f t="shared" si="292"/>
        <v>115962.7659574468</v>
      </c>
      <c r="AB114" s="22">
        <f t="shared" si="293"/>
        <v>4.2724451970120288E-4</v>
      </c>
      <c r="AC114" s="37">
        <f t="shared" si="294"/>
        <v>9663.5638297872338</v>
      </c>
      <c r="AD114" s="38">
        <f t="shared" si="295"/>
        <v>4.2724451970120288E-4</v>
      </c>
      <c r="AF114" s="24">
        <f t="shared" si="280"/>
        <v>115962.7659574468</v>
      </c>
      <c r="AG114" s="24">
        <f t="shared" si="262"/>
        <v>0</v>
      </c>
      <c r="AH114" s="477">
        <v>871027.33080000011</v>
      </c>
      <c r="AI114" s="478">
        <f>[7]CONSOLIDATED!AA114</f>
        <v>707914.14500000002</v>
      </c>
    </row>
    <row r="115" spans="1:35" customFormat="1" ht="15.75" thickBot="1">
      <c r="A115" s="104">
        <v>6399</v>
      </c>
      <c r="B115" s="104" t="s">
        <v>100</v>
      </c>
      <c r="C115" s="442">
        <f>SUM(C94:C114)</f>
        <v>630162.95889963605</v>
      </c>
      <c r="D115" s="105">
        <f t="shared" si="281"/>
        <v>3.0869280818699506E-2</v>
      </c>
      <c r="E115" s="442">
        <f>SUM(E94:E114)</f>
        <v>1024871.4462993543</v>
      </c>
      <c r="F115" s="105">
        <f t="shared" si="281"/>
        <v>6.4530143348560068E-2</v>
      </c>
      <c r="G115" s="442">
        <f>SUM(G94:G114)</f>
        <v>853427.00814523129</v>
      </c>
      <c r="H115" s="105">
        <f t="shared" ref="H115:H128" si="296">G115/G$12</f>
        <v>3.2394504595970992E-2</v>
      </c>
      <c r="I115" s="442">
        <f>SUM(I94:I114)</f>
        <v>1000086.9471404068</v>
      </c>
      <c r="J115" s="105">
        <f t="shared" ref="J115:J128" si="297">I115/I$12</f>
        <v>4.2991721428169975E-2</v>
      </c>
      <c r="K115" s="442">
        <f>SUM(K94:K114)</f>
        <v>1136014.1228385556</v>
      </c>
      <c r="L115" s="105">
        <f t="shared" ref="L115:L128" si="298">K115/K$12</f>
        <v>5.339477050859083E-2</v>
      </c>
      <c r="M115" s="442">
        <f>SUM(M94:M114)</f>
        <v>384223.26321643346</v>
      </c>
      <c r="N115" s="105">
        <f t="shared" ref="N115:N128" si="299">M115/M$12</f>
        <v>1.2735812469970936E-2</v>
      </c>
      <c r="O115" s="442">
        <f>SUM(O94:O114)</f>
        <v>626530.42722270684</v>
      </c>
      <c r="P115" s="105">
        <f t="shared" ref="P115:P128" si="300">O115/O$12</f>
        <v>3.2802400560344322E-2</v>
      </c>
      <c r="Q115" s="442">
        <f>SUM(Q94:Q114)</f>
        <v>1196575.1130681988</v>
      </c>
      <c r="R115" s="105">
        <f t="shared" ref="R115:R128" si="301">Q115/Q$12</f>
        <v>5.0451385721980158E-2</v>
      </c>
      <c r="S115" s="442">
        <f>SUM(S94:S114)</f>
        <v>783829.00430245628</v>
      </c>
      <c r="T115" s="105">
        <f t="shared" ref="T115:T128" si="302">S115/S$12</f>
        <v>3.2806616717716848E-2</v>
      </c>
      <c r="U115" s="442">
        <f>SUM(U94:U114)</f>
        <v>847486.82773449691</v>
      </c>
      <c r="V115" s="105">
        <f t="shared" ref="V115:V128" si="303">U115/U$12</f>
        <v>4.4718455418058675E-2</v>
      </c>
      <c r="W115" s="442">
        <f>SUM(W94:W114)</f>
        <v>787526.35281748325</v>
      </c>
      <c r="X115" s="105">
        <f t="shared" ref="X115:X128" si="304">W115/W$12</f>
        <v>4.0842232447193608E-2</v>
      </c>
      <c r="Y115" s="442">
        <f>SUM(Y94:Y114)</f>
        <v>772253.02181918174</v>
      </c>
      <c r="Z115" s="105">
        <f t="shared" ref="Z115:Z128" si="305">Y115/Y$12</f>
        <v>2.6511619783275379E-2</v>
      </c>
      <c r="AA115" s="442">
        <f t="shared" si="292"/>
        <v>10042986.493504141</v>
      </c>
      <c r="AB115" s="105">
        <f t="shared" ref="AB115:AB128" si="306">AA115/AA$12</f>
        <v>3.7001626387192094E-2</v>
      </c>
      <c r="AC115" s="442">
        <f t="shared" si="294"/>
        <v>836915.54112534504</v>
      </c>
      <c r="AD115" s="107">
        <f t="shared" ref="AD115:AD128" si="307">AC115/AC$12</f>
        <v>3.7001626387192094E-2</v>
      </c>
      <c r="AF115" s="24">
        <f t="shared" si="280"/>
        <v>10042986.493504141</v>
      </c>
      <c r="AG115" s="24">
        <f t="shared" si="262"/>
        <v>0</v>
      </c>
      <c r="AH115" s="489">
        <v>11678506.546718435</v>
      </c>
      <c r="AI115" s="490">
        <f>[7]CONSOLIDATED!AA115</f>
        <v>8287680.2741049994</v>
      </c>
    </row>
    <row r="116" spans="1:35" customFormat="1" ht="15.75" thickTop="1">
      <c r="A116" s="14">
        <v>6401</v>
      </c>
      <c r="B116" s="14" t="s">
        <v>88</v>
      </c>
      <c r="C116" s="437">
        <f>[1]Consolidated!C116+[2]Consoli!C116*5.09+[3]Consoli!C116*0.985+[4]Consolidated!C116*9.38+[5]Consolidated!C116*9.61+[6]Consolidated!C116*0.967</f>
        <v>0</v>
      </c>
      <c r="D116" s="22">
        <f t="shared" si="281"/>
        <v>0</v>
      </c>
      <c r="E116" s="437">
        <f>[1]Consolidated!E116+[2]Consoli!E116*5.09+[3]Consoli!E116*0.985+[4]Consolidated!E116*9.38+[5]Consolidated!E116*9.61+[6]Consolidated!E116*0.967</f>
        <v>0</v>
      </c>
      <c r="F116" s="22">
        <f t="shared" si="281"/>
        <v>0</v>
      </c>
      <c r="G116" s="437">
        <f>[1]Consolidated!G116+[2]Consoli!G116*5.09+[3]Consoli!G116*0.985+[4]Consolidated!G116*9.38+[5]Consolidated!G116*9.61+[6]Consolidated!G116*0.967</f>
        <v>0</v>
      </c>
      <c r="H116" s="22">
        <f t="shared" si="296"/>
        <v>0</v>
      </c>
      <c r="I116" s="437">
        <f>[1]Consolidated!I116+[2]Consoli!I116*5.09+[3]Consoli!I116*0.985+[4]Consolidated!I116*9.38+[5]Consolidated!I116*9.61+[6]Consolidated!I116*0.967</f>
        <v>0</v>
      </c>
      <c r="J116" s="22">
        <f t="shared" si="297"/>
        <v>0</v>
      </c>
      <c r="K116" s="437">
        <f>[1]Consolidated!K116+[2]Consoli!K116*5.09+[3]Consoli!K116*0.985+[4]Consolidated!K116*9.38+[5]Consolidated!K116*9.61+[6]Consolidated!K116*0.967</f>
        <v>0</v>
      </c>
      <c r="L116" s="22">
        <f t="shared" si="298"/>
        <v>0</v>
      </c>
      <c r="M116" s="437">
        <f>[1]Consolidated!M116+[2]Consoli!M116*5.09+[3]Consoli!M116*0.985+[4]Consolidated!M116*9.38+[5]Consolidated!M116*9.61+[6]Consolidated!M116*0.967</f>
        <v>0</v>
      </c>
      <c r="N116" s="22">
        <f t="shared" si="299"/>
        <v>0</v>
      </c>
      <c r="O116" s="437">
        <f>[1]Consolidated!O116+[2]Consoli!O116*5.09+[3]Consoli!O116*0.985+[4]Consolidated!O116*9.38+[5]Consolidated!O116*9.61+[6]Consolidated!O116*0.967</f>
        <v>0</v>
      </c>
      <c r="P116" s="22">
        <f t="shared" si="300"/>
        <v>0</v>
      </c>
      <c r="Q116" s="437">
        <f>[1]Consolidated!Q116+[2]Consoli!Q116*5.09+[3]Consoli!Q116*0.985+[4]Consolidated!Q116*9.38+[5]Consolidated!Q116*9.61+[6]Consolidated!Q116*0.967</f>
        <v>0</v>
      </c>
      <c r="R116" s="22">
        <f t="shared" si="301"/>
        <v>0</v>
      </c>
      <c r="S116" s="437">
        <f>[1]Consolidated!S116+[2]Consoli!S116*5.09+[3]Consoli!S116*0.985+[4]Consolidated!S116*9.38+[5]Consolidated!S116*9.61+[6]Consolidated!S116*0.967</f>
        <v>0</v>
      </c>
      <c r="T116" s="22">
        <f t="shared" si="302"/>
        <v>0</v>
      </c>
      <c r="U116" s="437">
        <f>[1]Consolidated!U116+[2]Consoli!U116*5.09+[3]Consoli!U116*0.985+[4]Consolidated!U116*9.38+[5]Consolidated!U116*9.61+[6]Consolidated!U116*0.967</f>
        <v>0</v>
      </c>
      <c r="V116" s="22">
        <f t="shared" si="303"/>
        <v>0</v>
      </c>
      <c r="W116" s="437">
        <f>[1]Consolidated!W116+[2]Consoli!W116*5.09+[3]Consoli!W116*0.985+[4]Consolidated!W116*9.38+[5]Consolidated!W116*9.61+[6]Consolidated!W116*0.967</f>
        <v>0</v>
      </c>
      <c r="X116" s="22">
        <f t="shared" si="304"/>
        <v>0</v>
      </c>
      <c r="Y116" s="437">
        <f>[1]Consolidated!Y116+[2]Consoli!Y116*5.09+[3]Consoli!Y116*0.985+[4]Consolidated!Y116*9.38+[5]Consolidated!Y116*9.61+[6]Consolidated!Y116*0.967</f>
        <v>0</v>
      </c>
      <c r="Z116" s="22">
        <f t="shared" si="305"/>
        <v>0</v>
      </c>
      <c r="AA116" s="43">
        <f t="shared" si="292"/>
        <v>0</v>
      </c>
      <c r="AB116" s="22">
        <f t="shared" si="306"/>
        <v>0</v>
      </c>
      <c r="AC116" s="37">
        <f t="shared" si="294"/>
        <v>0</v>
      </c>
      <c r="AD116" s="38">
        <f t="shared" si="307"/>
        <v>0</v>
      </c>
      <c r="AF116" s="24">
        <f t="shared" si="280"/>
        <v>0</v>
      </c>
      <c r="AG116" s="24">
        <f t="shared" si="262"/>
        <v>0</v>
      </c>
      <c r="AH116" s="477">
        <v>0</v>
      </c>
      <c r="AI116" s="478">
        <f>[7]CONSOLIDATED!AA116</f>
        <v>0</v>
      </c>
    </row>
    <row r="117" spans="1:35" customFormat="1">
      <c r="A117" s="2">
        <v>6402</v>
      </c>
      <c r="B117" s="2" t="s">
        <v>74</v>
      </c>
      <c r="C117" s="437">
        <f>[1]Consolidated!C117+[2]Consoli!C117*5.09+[3]Consoli!C117*0.985+[4]Consolidated!C117*9.38+[5]Consolidated!C117*9.61+[6]Consolidated!C117*0.967</f>
        <v>10732.2</v>
      </c>
      <c r="D117" s="22">
        <f t="shared" si="281"/>
        <v>5.2572956078050152E-4</v>
      </c>
      <c r="E117" s="437">
        <f>[1]Consolidated!E117+[2]Consoli!E117*5.09+[3]Consoli!E117*0.985+[4]Consolidated!E117*9.38+[5]Consolidated!E117*9.61+[6]Consolidated!E117*0.967</f>
        <v>10732.2</v>
      </c>
      <c r="F117" s="22">
        <f t="shared" si="281"/>
        <v>6.7574368175257911E-4</v>
      </c>
      <c r="G117" s="437">
        <f>[1]Consolidated!G117+[2]Consoli!G117*5.09+[3]Consoli!G117*0.985+[4]Consolidated!G117*9.38+[5]Consolidated!G117*9.61+[6]Consolidated!G117*0.967</f>
        <v>10732.2</v>
      </c>
      <c r="H117" s="22">
        <f t="shared" si="296"/>
        <v>4.0737438457738194E-4</v>
      </c>
      <c r="I117" s="437">
        <f>[1]Consolidated!I117+[2]Consoli!I117*5.09+[3]Consoli!I117*0.985+[4]Consolidated!I117*9.38+[5]Consolidated!I117*9.61+[6]Consolidated!I117*0.967</f>
        <v>10732.2</v>
      </c>
      <c r="J117" s="22">
        <f t="shared" si="297"/>
        <v>4.613556391578705E-4</v>
      </c>
      <c r="K117" s="437">
        <f>[1]Consolidated!K117+[2]Consoli!K117*5.09+[3]Consoli!K117*0.985+[4]Consolidated!K117*9.38+[5]Consolidated!K117*9.61+[6]Consolidated!K117*0.967</f>
        <v>10732.2</v>
      </c>
      <c r="L117" s="22">
        <f t="shared" si="298"/>
        <v>5.0443330283644417E-4</v>
      </c>
      <c r="M117" s="437">
        <f>[1]Consolidated!M117+[2]Consoli!M117*5.09+[3]Consoli!M117*0.985+[4]Consolidated!M117*9.38+[5]Consolidated!M117*9.61+[6]Consolidated!M117*0.967</f>
        <v>10732.2</v>
      </c>
      <c r="N117" s="22">
        <f t="shared" si="299"/>
        <v>3.5573922683913134E-4</v>
      </c>
      <c r="O117" s="437">
        <f>[1]Consolidated!O117+[2]Consoli!O117*5.09+[3]Consoli!O117*0.985+[4]Consolidated!O117*9.38+[5]Consolidated!O117*9.61+[6]Consolidated!O117*0.967</f>
        <v>10732.2</v>
      </c>
      <c r="P117" s="22">
        <f t="shared" si="300"/>
        <v>5.618911835683128E-4</v>
      </c>
      <c r="Q117" s="437">
        <f>[1]Consolidated!Q117+[2]Consoli!Q117*5.09+[3]Consoli!Q117*0.985+[4]Consolidated!Q117*9.38+[5]Consolidated!Q117*9.61+[6]Consolidated!Q117*0.967</f>
        <v>10732.2</v>
      </c>
      <c r="R117" s="22">
        <f t="shared" si="301"/>
        <v>4.5250344581968199E-4</v>
      </c>
      <c r="S117" s="437">
        <f>[1]Consolidated!S117+[2]Consoli!S117*5.09+[3]Consoli!S117*0.985+[4]Consolidated!S117*9.38+[5]Consolidated!S117*9.61+[6]Consolidated!S117*0.967</f>
        <v>10732.2</v>
      </c>
      <c r="T117" s="22">
        <f t="shared" si="302"/>
        <v>4.4918875163494314E-4</v>
      </c>
      <c r="U117" s="437">
        <f>[1]Consolidated!U117+[2]Consoli!U117*5.09+[3]Consoli!U117*0.985+[4]Consolidated!U117*9.38+[5]Consolidated!U117*9.61+[6]Consolidated!U117*0.967</f>
        <v>10732.2</v>
      </c>
      <c r="V117" s="22">
        <f t="shared" si="303"/>
        <v>5.6629482787435409E-4</v>
      </c>
      <c r="W117" s="437">
        <f>[1]Consolidated!W117+[2]Consoli!W117*5.09+[3]Consoli!W117*0.985+[4]Consolidated!W117*9.38+[5]Consolidated!W117*9.61+[6]Consolidated!W117*0.967</f>
        <v>10732.2</v>
      </c>
      <c r="X117" s="22">
        <f t="shared" si="304"/>
        <v>5.5658709769088553E-4</v>
      </c>
      <c r="Y117" s="437">
        <f>[1]Consolidated!Y117+[2]Consoli!Y117*5.09+[3]Consoli!Y117*0.985+[4]Consolidated!Y117*9.38+[5]Consolidated!Y117*9.61+[6]Consolidated!Y117*0.967</f>
        <v>10732.2</v>
      </c>
      <c r="Z117" s="22">
        <f t="shared" si="305"/>
        <v>3.6843883778895525E-4</v>
      </c>
      <c r="AA117" s="43">
        <f t="shared" si="292"/>
        <v>128786.39999999998</v>
      </c>
      <c r="AB117" s="22">
        <f t="shared" si="306"/>
        <v>4.7449095541786314E-4</v>
      </c>
      <c r="AC117" s="37">
        <f t="shared" si="294"/>
        <v>10732.199999999999</v>
      </c>
      <c r="AD117" s="38">
        <f t="shared" si="307"/>
        <v>4.7449095541786314E-4</v>
      </c>
      <c r="AF117" s="24">
        <f t="shared" si="280"/>
        <v>128786.39999999998</v>
      </c>
      <c r="AG117" s="24">
        <f t="shared" si="262"/>
        <v>0</v>
      </c>
      <c r="AH117" s="477">
        <v>218262</v>
      </c>
      <c r="AI117" s="478">
        <f>[7]CONSOLIDATED!AA117</f>
        <v>-1614565.2761800003</v>
      </c>
    </row>
    <row r="118" spans="1:35" s="1" customFormat="1">
      <c r="A118" s="2">
        <v>6403</v>
      </c>
      <c r="B118" s="2" t="s">
        <v>364</v>
      </c>
      <c r="C118" s="437">
        <f>[1]Consolidated!C118+[2]Consoli!C118*5.09+[3]Consoli!C118*0.985+[4]Consolidated!C118*9.38+[5]Consolidated!C118*9.61+[6]Consolidated!C118*0.967</f>
        <v>0</v>
      </c>
      <c r="D118" s="22"/>
      <c r="E118" s="437">
        <f>[1]Consolidated!E118+[2]Consoli!E118*5.09+[3]Consoli!E118*0.985+[4]Consolidated!E118*9.38+[5]Consolidated!E118*9.61+[6]Consolidated!E118*0.967</f>
        <v>0</v>
      </c>
      <c r="F118" s="22"/>
      <c r="G118" s="437">
        <f>[1]Consolidated!G118+[2]Consoli!G118*5.09+[3]Consoli!G118*0.985+[4]Consolidated!G118*9.38+[5]Consolidated!G118*9.61+[6]Consolidated!G118*0.967</f>
        <v>0</v>
      </c>
      <c r="H118" s="22"/>
      <c r="I118" s="437">
        <f>[1]Consolidated!I118+[2]Consoli!I118*5.09+[3]Consoli!I118*0.985+[4]Consolidated!I118*9.38+[5]Consolidated!I118*9.61+[6]Consolidated!I118*0.967</f>
        <v>0</v>
      </c>
      <c r="J118" s="22"/>
      <c r="K118" s="437">
        <f>[1]Consolidated!K118+[2]Consoli!K118*5.09+[3]Consoli!K118*0.985+[4]Consolidated!K118*9.38+[5]Consolidated!K118*9.61+[6]Consolidated!K118*0.967</f>
        <v>0</v>
      </c>
      <c r="L118" s="22"/>
      <c r="M118" s="437">
        <f>[1]Consolidated!M118+[2]Consoli!M118*5.09+[3]Consoli!M118*0.985+[4]Consolidated!M118*9.38+[5]Consolidated!M118*9.61+[6]Consolidated!M118*0.967</f>
        <v>0</v>
      </c>
      <c r="N118" s="22"/>
      <c r="O118" s="437">
        <f>[1]Consolidated!O118+[2]Consoli!O118*5.09+[3]Consoli!O118*0.985+[4]Consolidated!O118*9.38+[5]Consolidated!O118*9.61+[6]Consolidated!O118*0.967</f>
        <v>0</v>
      </c>
      <c r="P118" s="22"/>
      <c r="Q118" s="437">
        <f>[1]Consolidated!Q118+[2]Consoli!Q118*5.09+[3]Consoli!Q118*0.985+[4]Consolidated!Q118*9.38+[5]Consolidated!Q118*9.61+[6]Consolidated!Q118*0.967</f>
        <v>0</v>
      </c>
      <c r="R118" s="22"/>
      <c r="S118" s="437">
        <f>[1]Consolidated!S118+[2]Consoli!S118*5.09+[3]Consoli!S118*0.985+[4]Consolidated!S118*9.38+[5]Consolidated!S118*9.61+[6]Consolidated!S118*0.967</f>
        <v>0</v>
      </c>
      <c r="T118" s="22"/>
      <c r="U118" s="437">
        <f>[1]Consolidated!U118+[2]Consoli!U118*5.09+[3]Consoli!U118*0.985+[4]Consolidated!U118*9.38+[5]Consolidated!U118*9.61+[6]Consolidated!U118*0.967</f>
        <v>0</v>
      </c>
      <c r="V118" s="22"/>
      <c r="W118" s="437">
        <f>[1]Consolidated!W118+[2]Consoli!W118*5.09+[3]Consoli!W118*0.985+[4]Consolidated!W118*9.38+[5]Consolidated!W118*9.61+[6]Consolidated!W118*0.967</f>
        <v>0</v>
      </c>
      <c r="X118" s="22"/>
      <c r="Y118" s="437">
        <f>[1]Consolidated!Y118+[2]Consoli!Y118*5.09+[3]Consoli!Y118*0.985+[4]Consolidated!Y118*9.38+[5]Consolidated!Y118*9.61+[6]Consolidated!Y118*0.967</f>
        <v>0</v>
      </c>
      <c r="Z118" s="22"/>
      <c r="AA118" s="43"/>
      <c r="AB118" s="22"/>
      <c r="AC118" s="37"/>
      <c r="AD118" s="38"/>
      <c r="AF118" s="24"/>
      <c r="AG118" s="24"/>
      <c r="AH118" s="477"/>
      <c r="AI118" s="478"/>
    </row>
    <row r="119" spans="1:35" customFormat="1">
      <c r="A119" s="2">
        <v>6404</v>
      </c>
      <c r="B119" s="2" t="s">
        <v>91</v>
      </c>
      <c r="C119" s="437">
        <f>[1]Consolidated!C119+[2]Consoli!C119*5.09+[3]Consoli!C119*0.985+[4]Consolidated!C119*9.38+[5]Consolidated!C119*9.61+[6]Consolidated!C119*0.967</f>
        <v>31444</v>
      </c>
      <c r="D119" s="22">
        <f t="shared" si="281"/>
        <v>1.5403216776785828E-3</v>
      </c>
      <c r="E119" s="437">
        <f>[1]Consolidated!E119+[2]Consoli!E119*5.09+[3]Consoli!E119*0.985+[4]Consolidated!E119*9.38+[5]Consolidated!E119*9.61+[6]Consolidated!E119*0.967</f>
        <v>31444</v>
      </c>
      <c r="F119" s="22">
        <f t="shared" si="281"/>
        <v>1.9798442378103367E-3</v>
      </c>
      <c r="G119" s="437">
        <f>[1]Consolidated!G119+[2]Consoli!G119*5.09+[3]Consoli!G119*0.985+[4]Consolidated!G119*9.38+[5]Consolidated!G119*9.61+[6]Consolidated!G119*0.967</f>
        <v>31444</v>
      </c>
      <c r="H119" s="22">
        <f t="shared" si="296"/>
        <v>1.1935558551509659E-3</v>
      </c>
      <c r="I119" s="437">
        <f>[1]Consolidated!I119+[2]Consoli!I119*5.09+[3]Consoli!I119*0.985+[4]Consolidated!I119*9.38+[5]Consolidated!I119*9.61+[6]Consolidated!I119*0.967</f>
        <v>31444</v>
      </c>
      <c r="J119" s="22">
        <f t="shared" si="297"/>
        <v>1.3517141609064385E-3</v>
      </c>
      <c r="K119" s="437">
        <f>[1]Consolidated!K119+[2]Consoli!K119*5.09+[3]Consoli!K119*0.985+[4]Consolidated!K119*9.38+[5]Consolidated!K119*9.61+[6]Consolidated!K119*0.967</f>
        <v>31444</v>
      </c>
      <c r="L119" s="22">
        <f t="shared" si="298"/>
        <v>1.4779263128146278E-3</v>
      </c>
      <c r="M119" s="437">
        <f>[1]Consolidated!M119+[2]Consoli!M119*5.09+[3]Consoli!M119*0.985+[4]Consolidated!M119*9.38+[5]Consolidated!M119*9.61+[6]Consolidated!M119*0.967</f>
        <v>31444</v>
      </c>
      <c r="N119" s="22">
        <f t="shared" si="299"/>
        <v>1.0422713189028945E-3</v>
      </c>
      <c r="O119" s="437">
        <f>[1]Consolidated!O119+[2]Consoli!O119*5.09+[3]Consoli!O119*0.985+[4]Consolidated!O119*9.38+[5]Consolidated!O119*9.61+[6]Consolidated!O119*0.967</f>
        <v>31444</v>
      </c>
      <c r="P119" s="22">
        <f t="shared" si="300"/>
        <v>1.646270697165728E-3</v>
      </c>
      <c r="Q119" s="437">
        <f>[1]Consolidated!Q119+[2]Consoli!Q119*5.09+[3]Consoli!Q119*0.985+[4]Consolidated!Q119*9.38+[5]Consolidated!Q119*9.61+[6]Consolidated!Q119*0.967</f>
        <v>31444</v>
      </c>
      <c r="R119" s="22">
        <f t="shared" si="301"/>
        <v>1.325778344640808E-3</v>
      </c>
      <c r="S119" s="437">
        <f>[1]Consolidated!S119+[2]Consoli!S119*5.09+[3]Consoli!S119*0.985+[4]Consolidated!S119*9.38+[5]Consolidated!S119*9.61+[6]Consolidated!S119*0.967</f>
        <v>31444</v>
      </c>
      <c r="T119" s="22">
        <f t="shared" si="302"/>
        <v>1.3160667063984225E-3</v>
      </c>
      <c r="U119" s="437">
        <f>[1]Consolidated!U119+[2]Consoli!U119*5.09+[3]Consoli!U119*0.985+[4]Consolidated!U119*9.38+[5]Consolidated!U119*9.61+[6]Consolidated!U119*0.967</f>
        <v>31444</v>
      </c>
      <c r="V119" s="22">
        <f t="shared" si="303"/>
        <v>1.6591728226907057E-3</v>
      </c>
      <c r="W119" s="437">
        <f>[1]Consolidated!W119+[2]Consoli!W119*5.09+[3]Consoli!W119*0.985+[4]Consolidated!W119*9.38+[5]Consolidated!W119*9.61+[6]Consolidated!W119*0.967</f>
        <v>31444</v>
      </c>
      <c r="X119" s="22">
        <f t="shared" si="304"/>
        <v>1.6307303907672427E-3</v>
      </c>
      <c r="Y119" s="437">
        <f>[1]Consolidated!Y119+[2]Consoli!Y119*5.09+[3]Consoli!Y119*0.985+[4]Consolidated!Y119*9.38+[5]Consolidated!Y119*9.61+[6]Consolidated!Y119*0.967</f>
        <v>31444</v>
      </c>
      <c r="Z119" s="22">
        <f t="shared" si="305"/>
        <v>1.0794795862391596E-3</v>
      </c>
      <c r="AA119" s="43">
        <f t="shared" si="292"/>
        <v>377328</v>
      </c>
      <c r="AB119" s="22">
        <f t="shared" si="306"/>
        <v>1.3901989901566585E-3</v>
      </c>
      <c r="AC119" s="37">
        <f t="shared" si="294"/>
        <v>31444</v>
      </c>
      <c r="AD119" s="38">
        <f t="shared" si="307"/>
        <v>1.3901989901566585E-3</v>
      </c>
      <c r="AF119" s="24">
        <f t="shared" si="280"/>
        <v>377328</v>
      </c>
      <c r="AG119" s="24">
        <f t="shared" si="262"/>
        <v>0</v>
      </c>
      <c r="AH119" s="477">
        <v>315162</v>
      </c>
      <c r="AI119" s="478">
        <f>[7]CONSOLIDATED!AA118</f>
        <v>501937.73300999997</v>
      </c>
    </row>
    <row r="120" spans="1:35" customFormat="1">
      <c r="A120" s="2">
        <v>6406</v>
      </c>
      <c r="B120" s="2" t="s">
        <v>71</v>
      </c>
      <c r="C120" s="437">
        <f>[1]Consolidated!C120+[2]Consoli!C120*5.09+[3]Consoli!C120*0.985+[4]Consolidated!C120*9.38+[5]Consolidated!C120*9.61+[6]Consolidated!C120*0.967</f>
        <v>15564.75</v>
      </c>
      <c r="D120" s="22">
        <f t="shared" si="281"/>
        <v>7.6245776086527554E-4</v>
      </c>
      <c r="E120" s="437">
        <f>[1]Consolidated!E120+[2]Consoli!E120*5.09+[3]Consoli!E120*0.985+[4]Consolidated!E120*9.38+[5]Consolidated!E120*9.61+[6]Consolidated!E120*0.967</f>
        <v>15564.75</v>
      </c>
      <c r="F120" s="22">
        <f t="shared" si="281"/>
        <v>9.8002100879208878E-4</v>
      </c>
      <c r="G120" s="437">
        <f>[1]Consolidated!G120+[2]Consoli!G120*5.09+[3]Consoli!G120*0.985+[4]Consolidated!G120*9.38+[5]Consolidated!G120*9.61+[6]Consolidated!G120*0.967</f>
        <v>15564.75</v>
      </c>
      <c r="H120" s="22">
        <f t="shared" si="296"/>
        <v>5.9080900955543183E-4</v>
      </c>
      <c r="I120" s="437">
        <f>[1]Consolidated!I120+[2]Consoli!I120*5.09+[3]Consoli!I120*0.985+[4]Consolidated!I120*9.38+[5]Consolidated!I120*9.61+[6]Consolidated!I120*0.967</f>
        <v>15564.75</v>
      </c>
      <c r="J120" s="22">
        <f t="shared" si="297"/>
        <v>6.6909722000917462E-4</v>
      </c>
      <c r="K120" s="437">
        <f>[1]Consolidated!K120+[2]Consoli!K120*5.09+[3]Consoli!K120*0.985+[4]Consolidated!K120*9.38+[5]Consolidated!K120*9.61+[6]Consolidated!K120*0.967</f>
        <v>15564.75</v>
      </c>
      <c r="L120" s="22">
        <f t="shared" si="298"/>
        <v>7.3157211478760585E-4</v>
      </c>
      <c r="M120" s="437">
        <f>[1]Consolidated!M120+[2]Consoli!M120*5.09+[3]Consoli!M120*0.985+[4]Consolidated!M120*9.38+[5]Consolidated!M120*9.61+[6]Consolidated!M120*0.967</f>
        <v>15564.75</v>
      </c>
      <c r="N120" s="22">
        <f t="shared" si="299"/>
        <v>5.1592330844974648E-4</v>
      </c>
      <c r="O120" s="437">
        <f>[1]Consolidated!O120+[2]Consoli!O120*5.09+[3]Consoli!O120*0.985+[4]Consolidated!O120*9.38+[5]Consolidated!O120*9.61+[6]Consolidated!O120*0.967</f>
        <v>15564.75</v>
      </c>
      <c r="P120" s="22">
        <f t="shared" si="300"/>
        <v>8.1490242442788016E-4</v>
      </c>
      <c r="Q120" s="437">
        <f>[1]Consolidated!Q120+[2]Consoli!Q120*5.09+[3]Consoli!Q120*0.985+[4]Consolidated!Q120*9.38+[5]Consolidated!Q120*9.61+[6]Consolidated!Q120*0.967</f>
        <v>15564.75</v>
      </c>
      <c r="R120" s="22">
        <f t="shared" si="301"/>
        <v>6.5625901570245569E-4</v>
      </c>
      <c r="S120" s="437">
        <f>[1]Consolidated!S120+[2]Consoli!S120*5.09+[3]Consoli!S120*0.985+[4]Consolidated!S120*9.38+[5]Consolidated!S120*9.61+[6]Consolidated!S120*0.967</f>
        <v>15564.75</v>
      </c>
      <c r="T120" s="22">
        <f t="shared" si="302"/>
        <v>6.5145176403812643E-4</v>
      </c>
      <c r="U120" s="437">
        <f>[1]Consolidated!U120+[2]Consoli!U120*5.09+[3]Consoli!U120*0.985+[4]Consolidated!U120*9.38+[5]Consolidated!U120*9.61+[6]Consolidated!U120*0.967</f>
        <v>15564.75</v>
      </c>
      <c r="V120" s="22">
        <f t="shared" si="303"/>
        <v>8.2128896425312178E-4</v>
      </c>
      <c r="W120" s="437">
        <f>[1]Consolidated!W120+[2]Consoli!W120*5.09+[3]Consoli!W120*0.985+[4]Consolidated!W120*9.38+[5]Consolidated!W120*9.61+[6]Consolidated!W120*0.967</f>
        <v>15564.75</v>
      </c>
      <c r="X120" s="22">
        <f t="shared" si="304"/>
        <v>8.0720998758728021E-4</v>
      </c>
      <c r="Y120" s="437">
        <f>[1]Consolidated!Y120+[2]Consoli!Y120*5.09+[3]Consoli!Y120*0.985+[4]Consolidated!Y120*9.38+[5]Consolidated!Y120*9.61+[6]Consolidated!Y120*0.967</f>
        <v>15564.75</v>
      </c>
      <c r="Z120" s="22">
        <f t="shared" si="305"/>
        <v>5.343413652816422E-4</v>
      </c>
      <c r="AA120" s="43">
        <f t="shared" si="292"/>
        <v>186777</v>
      </c>
      <c r="AB120" s="22">
        <f t="shared" si="306"/>
        <v>6.8814717377053969E-4</v>
      </c>
      <c r="AC120" s="37">
        <f t="shared" si="294"/>
        <v>15564.75</v>
      </c>
      <c r="AD120" s="38">
        <f t="shared" si="307"/>
        <v>6.8814717377053969E-4</v>
      </c>
      <c r="AF120" s="24">
        <f t="shared" si="280"/>
        <v>186777</v>
      </c>
      <c r="AG120" s="24">
        <f t="shared" si="262"/>
        <v>0</v>
      </c>
      <c r="AH120" s="477">
        <v>181683</v>
      </c>
      <c r="AI120" s="478">
        <f>[7]CONSOLIDATED!AA119</f>
        <v>-205460.54833000002</v>
      </c>
    </row>
    <row r="121" spans="1:35" customFormat="1">
      <c r="A121" s="2">
        <v>6407</v>
      </c>
      <c r="B121" s="2" t="s">
        <v>72</v>
      </c>
      <c r="C121" s="437">
        <f>[1]Consolidated!C121+[2]Consoli!C121*5.09+[3]Consoli!C121*0.985+[4]Consolidated!C121*9.38+[5]Consolidated!C121*9.61+[6]Consolidated!C121*0.967</f>
        <v>0</v>
      </c>
      <c r="D121" s="22">
        <f t="shared" si="281"/>
        <v>0</v>
      </c>
      <c r="E121" s="437">
        <f>[1]Consolidated!E121+[2]Consoli!E121*5.09+[3]Consoli!E121*0.985+[4]Consolidated!E121*9.38+[5]Consolidated!E121*9.61+[6]Consolidated!E121*0.967</f>
        <v>0</v>
      </c>
      <c r="F121" s="22">
        <f t="shared" si="281"/>
        <v>0</v>
      </c>
      <c r="G121" s="437">
        <f>[1]Consolidated!G121+[2]Consoli!G121*5.09+[3]Consoli!G121*0.985+[4]Consolidated!G121*9.38+[5]Consolidated!G121*9.61+[6]Consolidated!G121*0.967</f>
        <v>0</v>
      </c>
      <c r="H121" s="22">
        <f t="shared" si="296"/>
        <v>0</v>
      </c>
      <c r="I121" s="437">
        <f>[1]Consolidated!I121+[2]Consoli!I121*5.09+[3]Consoli!I121*0.985+[4]Consolidated!I121*9.38+[5]Consolidated!I121*9.61+[6]Consolidated!I121*0.967</f>
        <v>0</v>
      </c>
      <c r="J121" s="22">
        <f t="shared" si="297"/>
        <v>0</v>
      </c>
      <c r="K121" s="437">
        <f>[1]Consolidated!K121+[2]Consoli!K121*5.09+[3]Consoli!K121*0.985+[4]Consolidated!K121*9.38+[5]Consolidated!K121*9.61+[6]Consolidated!K121*0.967</f>
        <v>0</v>
      </c>
      <c r="L121" s="22">
        <f t="shared" si="298"/>
        <v>0</v>
      </c>
      <c r="M121" s="437">
        <f>[1]Consolidated!M121+[2]Consoli!M121*5.09+[3]Consoli!M121*0.985+[4]Consolidated!M121*9.38+[5]Consolidated!M121*9.61+[6]Consolidated!M121*0.967</f>
        <v>0</v>
      </c>
      <c r="N121" s="22">
        <f t="shared" si="299"/>
        <v>0</v>
      </c>
      <c r="O121" s="437">
        <f>[1]Consolidated!O121+[2]Consoli!O121*5.09+[3]Consoli!O121*0.985+[4]Consolidated!O121*9.38+[5]Consolidated!O121*9.61+[6]Consolidated!O121*0.967</f>
        <v>0</v>
      </c>
      <c r="P121" s="22">
        <f t="shared" si="300"/>
        <v>0</v>
      </c>
      <c r="Q121" s="437">
        <f>[1]Consolidated!Q121+[2]Consoli!Q121*5.09+[3]Consoli!Q121*0.985+[4]Consolidated!Q121*9.38+[5]Consolidated!Q121*9.61+[6]Consolidated!Q121*0.967</f>
        <v>0</v>
      </c>
      <c r="R121" s="22">
        <f t="shared" si="301"/>
        <v>0</v>
      </c>
      <c r="S121" s="437">
        <f>[1]Consolidated!S121+[2]Consoli!S121*5.09+[3]Consoli!S121*0.985+[4]Consolidated!S121*9.38+[5]Consolidated!S121*9.61+[6]Consolidated!S121*0.967</f>
        <v>0</v>
      </c>
      <c r="T121" s="22">
        <f t="shared" si="302"/>
        <v>0</v>
      </c>
      <c r="U121" s="437">
        <f>[1]Consolidated!U121+[2]Consoli!U121*5.09+[3]Consoli!U121*0.985+[4]Consolidated!U121*9.38+[5]Consolidated!U121*9.61+[6]Consolidated!U121*0.967</f>
        <v>0</v>
      </c>
      <c r="V121" s="22">
        <f t="shared" si="303"/>
        <v>0</v>
      </c>
      <c r="W121" s="437">
        <f>[1]Consolidated!W121+[2]Consoli!W121*5.09+[3]Consoli!W121*0.985+[4]Consolidated!W121*9.38+[5]Consolidated!W121*9.61+[6]Consolidated!W121*0.967</f>
        <v>0</v>
      </c>
      <c r="X121" s="22">
        <f t="shared" si="304"/>
        <v>0</v>
      </c>
      <c r="Y121" s="437">
        <f>[1]Consolidated!Y121+[2]Consoli!Y121*5.09+[3]Consoli!Y121*0.985+[4]Consolidated!Y121*9.38+[5]Consolidated!Y121*9.61+[6]Consolidated!Y121*0.967</f>
        <v>0</v>
      </c>
      <c r="Z121" s="22">
        <f t="shared" si="305"/>
        <v>0</v>
      </c>
      <c r="AA121" s="43">
        <f t="shared" si="292"/>
        <v>0</v>
      </c>
      <c r="AB121" s="22">
        <f t="shared" si="306"/>
        <v>0</v>
      </c>
      <c r="AC121" s="37">
        <f t="shared" si="294"/>
        <v>0</v>
      </c>
      <c r="AD121" s="38">
        <f t="shared" si="307"/>
        <v>0</v>
      </c>
      <c r="AF121" s="24">
        <f t="shared" si="280"/>
        <v>0</v>
      </c>
      <c r="AG121" s="24">
        <f t="shared" si="262"/>
        <v>0</v>
      </c>
      <c r="AH121" s="477">
        <v>0</v>
      </c>
      <c r="AI121" s="478">
        <f>[7]CONSOLIDATED!AA120</f>
        <v>186409.95406000002</v>
      </c>
    </row>
    <row r="122" spans="1:35" customFormat="1">
      <c r="A122" s="2">
        <v>6408</v>
      </c>
      <c r="B122" s="2" t="s">
        <v>41</v>
      </c>
      <c r="C122" s="437">
        <f>[1]Consolidated!C122+[2]Consoli!C122*5.09+[3]Consoli!C122*0.985+[4]Consolidated!C122*9.38+[5]Consolidated!C122*9.61+[6]Consolidated!C122*0.967</f>
        <v>0</v>
      </c>
      <c r="D122" s="22">
        <f t="shared" si="281"/>
        <v>0</v>
      </c>
      <c r="E122" s="437">
        <f>[1]Consolidated!E122+[2]Consoli!E122*5.09+[3]Consoli!E122*0.985+[4]Consolidated!E122*9.38+[5]Consolidated!E122*9.61+[6]Consolidated!E122*0.967</f>
        <v>0</v>
      </c>
      <c r="F122" s="22">
        <f t="shared" si="281"/>
        <v>0</v>
      </c>
      <c r="G122" s="437">
        <f>[1]Consolidated!G122+[2]Consoli!G122*5.09+[3]Consoli!G122*0.985+[4]Consolidated!G122*9.38+[5]Consolidated!G122*9.61+[6]Consolidated!G122*0.967</f>
        <v>0</v>
      </c>
      <c r="H122" s="22">
        <f t="shared" si="296"/>
        <v>0</v>
      </c>
      <c r="I122" s="437">
        <f>[1]Consolidated!I122+[2]Consoli!I122*5.09+[3]Consoli!I122*0.985+[4]Consolidated!I122*9.38+[5]Consolidated!I122*9.61+[6]Consolidated!I122*0.967</f>
        <v>0</v>
      </c>
      <c r="J122" s="22">
        <f t="shared" si="297"/>
        <v>0</v>
      </c>
      <c r="K122" s="437">
        <f>[1]Consolidated!K122+[2]Consoli!K122*5.09+[3]Consoli!K122*0.985+[4]Consolidated!K122*9.38+[5]Consolidated!K122*9.61+[6]Consolidated!K122*0.967</f>
        <v>0</v>
      </c>
      <c r="L122" s="22">
        <f t="shared" si="298"/>
        <v>0</v>
      </c>
      <c r="M122" s="437">
        <f>[1]Consolidated!M122+[2]Consoli!M122*5.09+[3]Consoli!M122*0.985+[4]Consolidated!M122*9.38+[5]Consolidated!M122*9.61+[6]Consolidated!M122*0.967</f>
        <v>0</v>
      </c>
      <c r="N122" s="22">
        <f t="shared" si="299"/>
        <v>0</v>
      </c>
      <c r="O122" s="437">
        <f>[1]Consolidated!O122+[2]Consoli!O122*5.09+[3]Consoli!O122*0.985+[4]Consolidated!O122*9.38+[5]Consolidated!O122*9.61+[6]Consolidated!O122*0.967</f>
        <v>0</v>
      </c>
      <c r="P122" s="22">
        <f t="shared" si="300"/>
        <v>0</v>
      </c>
      <c r="Q122" s="437">
        <f>[1]Consolidated!Q122+[2]Consoli!Q122*5.09+[3]Consoli!Q122*0.985+[4]Consolidated!Q122*9.38+[5]Consolidated!Q122*9.61+[6]Consolidated!Q122*0.967</f>
        <v>0</v>
      </c>
      <c r="R122" s="22">
        <f t="shared" si="301"/>
        <v>0</v>
      </c>
      <c r="S122" s="437">
        <f>[1]Consolidated!S122+[2]Consoli!S122*5.09+[3]Consoli!S122*0.985+[4]Consolidated!S122*9.38+[5]Consolidated!S122*9.61+[6]Consolidated!S122*0.967</f>
        <v>0</v>
      </c>
      <c r="T122" s="22">
        <f t="shared" si="302"/>
        <v>0</v>
      </c>
      <c r="U122" s="437">
        <f>[1]Consolidated!U122+[2]Consoli!U122*5.09+[3]Consoli!U122*0.985+[4]Consolidated!U122*9.38+[5]Consolidated!U122*9.61+[6]Consolidated!U122*0.967</f>
        <v>0</v>
      </c>
      <c r="V122" s="22">
        <f t="shared" si="303"/>
        <v>0</v>
      </c>
      <c r="W122" s="437">
        <f>[1]Consolidated!W122+[2]Consoli!W122*5.09+[3]Consoli!W122*0.985+[4]Consolidated!W122*9.38+[5]Consolidated!W122*9.61+[6]Consolidated!W122*0.967</f>
        <v>0</v>
      </c>
      <c r="X122" s="22">
        <f t="shared" si="304"/>
        <v>0</v>
      </c>
      <c r="Y122" s="437">
        <f>[1]Consolidated!Y122+[2]Consoli!Y122*5.09+[3]Consoli!Y122*0.985+[4]Consolidated!Y122*9.38+[5]Consolidated!Y122*9.61+[6]Consolidated!Y122*0.967</f>
        <v>0</v>
      </c>
      <c r="Z122" s="22">
        <f t="shared" si="305"/>
        <v>0</v>
      </c>
      <c r="AA122" s="43">
        <f t="shared" si="292"/>
        <v>0</v>
      </c>
      <c r="AB122" s="22">
        <f t="shared" si="306"/>
        <v>0</v>
      </c>
      <c r="AC122" s="37">
        <f t="shared" si="294"/>
        <v>0</v>
      </c>
      <c r="AD122" s="38">
        <f t="shared" si="307"/>
        <v>0</v>
      </c>
      <c r="AF122" s="24">
        <f t="shared" si="280"/>
        <v>0</v>
      </c>
      <c r="AG122" s="24">
        <f t="shared" si="262"/>
        <v>0</v>
      </c>
      <c r="AH122" s="477">
        <v>1.8760000000000002E-2</v>
      </c>
      <c r="AI122" s="478">
        <f>[7]CONSOLIDATED!AA121</f>
        <v>-1724.3296399999999</v>
      </c>
    </row>
    <row r="123" spans="1:35" s="1" customFormat="1">
      <c r="A123" s="54">
        <v>6410</v>
      </c>
      <c r="B123" s="2" t="s">
        <v>104</v>
      </c>
      <c r="C123" s="437">
        <f>[1]Consolidated!C123+[2]Consoli!C123*5.09+[3]Consoli!C123*0.985+[4]Consolidated!C123*9.38+[5]Consolidated!C123*9.61+[6]Consolidated!C123*0.967</f>
        <v>17223</v>
      </c>
      <c r="D123" s="22">
        <f t="shared" si="281"/>
        <v>8.4368910617791098E-4</v>
      </c>
      <c r="E123" s="437">
        <f>[1]Consolidated!E123+[2]Consoli!E123*5.09+[3]Consoli!E123*0.985+[4]Consolidated!E123*9.38+[5]Consolidated!E123*9.61+[6]Consolidated!E123*0.967</f>
        <v>17223</v>
      </c>
      <c r="F123" s="22">
        <f t="shared" si="281"/>
        <v>1.0844312844360588E-3</v>
      </c>
      <c r="G123" s="437">
        <f>[1]Consolidated!G123+[2]Consoli!G123*5.09+[3]Consoli!G123*0.985+[4]Consolidated!G123*9.38+[5]Consolidated!G123*9.61+[6]Consolidated!G123*0.967</f>
        <v>17223</v>
      </c>
      <c r="H123" s="22">
        <f t="shared" si="296"/>
        <v>6.5375310053635309E-4</v>
      </c>
      <c r="I123" s="437">
        <f>[1]Consolidated!I123+[2]Consoli!I123*5.09+[3]Consoli!I123*0.985+[4]Consolidated!I123*9.38+[5]Consolidated!I123*9.61+[6]Consolidated!I123*0.967</f>
        <v>17223</v>
      </c>
      <c r="J123" s="22">
        <f t="shared" si="297"/>
        <v>7.4038204405583227E-4</v>
      </c>
      <c r="K123" s="437">
        <f>[1]Consolidated!K123+[2]Consoli!K123*5.09+[3]Consoli!K123*0.985+[4]Consolidated!K123*9.38+[5]Consolidated!K123*9.61+[6]Consolidated!K123*0.967</f>
        <v>17223</v>
      </c>
      <c r="L123" s="22">
        <f t="shared" si="298"/>
        <v>8.0951294000783402E-4</v>
      </c>
      <c r="M123" s="437">
        <f>[1]Consolidated!M123+[2]Consoli!M123*5.09+[3]Consoli!M123*0.985+[4]Consolidated!M123*9.38+[5]Consolidated!M123*9.61+[6]Consolidated!M123*0.967</f>
        <v>17223</v>
      </c>
      <c r="N123" s="22">
        <f t="shared" si="299"/>
        <v>5.7088916567435931E-4</v>
      </c>
      <c r="O123" s="437">
        <f>[1]Consolidated!O123+[2]Consoli!O123*5.09+[3]Consoli!O123*0.985+[4]Consolidated!O123*9.38+[5]Consolidated!O123*9.61+[6]Consolidated!O123*0.967</f>
        <v>17223</v>
      </c>
      <c r="P123" s="22">
        <f t="shared" si="300"/>
        <v>9.0172116197956146E-4</v>
      </c>
      <c r="Q123" s="437">
        <f>[1]Consolidated!Q123+[2]Consoli!Q123*5.09+[3]Consoli!Q123*0.985+[4]Consolidated!Q123*9.38+[5]Consolidated!Q123*9.61+[6]Consolidated!Q123*0.967</f>
        <v>17223</v>
      </c>
      <c r="R123" s="22">
        <f t="shared" si="301"/>
        <v>7.2617607269268014E-4</v>
      </c>
      <c r="S123" s="437">
        <f>[1]Consolidated!S123+[2]Consoli!S123*5.09+[3]Consoli!S123*0.985+[4]Consolidated!S123*9.38+[5]Consolidated!S123*9.61+[6]Consolidated!S123*0.967</f>
        <v>17223</v>
      </c>
      <c r="T123" s="22">
        <f t="shared" si="302"/>
        <v>7.2085666213904181E-4</v>
      </c>
      <c r="U123" s="437">
        <f>[1]Consolidated!U123+[2]Consoli!U123*5.09+[3]Consoli!U123*0.985+[4]Consolidated!U123*9.38+[5]Consolidated!U123*9.61+[6]Consolidated!U123*0.967</f>
        <v>17223</v>
      </c>
      <c r="V123" s="22">
        <f t="shared" si="303"/>
        <v>9.0878811618121179E-4</v>
      </c>
      <c r="W123" s="437">
        <f>[1]Consolidated!W123+[2]Consoli!W123*5.09+[3]Consoli!W123*0.985+[4]Consolidated!W123*9.38+[5]Consolidated!W123*9.61+[6]Consolidated!W123*0.967</f>
        <v>17223</v>
      </c>
      <c r="X123" s="22">
        <f t="shared" si="304"/>
        <v>8.9320918204376738E-4</v>
      </c>
      <c r="Y123" s="437">
        <f>[1]Consolidated!Y123+[2]Consoli!Y123*5.09+[3]Consoli!Y123*0.985+[4]Consolidated!Y123*9.38+[5]Consolidated!Y123*9.61+[6]Consolidated!Y123*0.967</f>
        <v>17223</v>
      </c>
      <c r="Z123" s="22">
        <f t="shared" si="305"/>
        <v>5.9126946043114889E-4</v>
      </c>
      <c r="AA123" s="43">
        <f t="shared" si="292"/>
        <v>206676</v>
      </c>
      <c r="AB123" s="22">
        <f t="shared" si="306"/>
        <v>7.6146155729131569E-4</v>
      </c>
      <c r="AC123" s="37">
        <f t="shared" si="294"/>
        <v>17223</v>
      </c>
      <c r="AD123" s="38">
        <f t="shared" si="307"/>
        <v>7.6146155729131569E-4</v>
      </c>
      <c r="AF123" s="24">
        <f t="shared" si="280"/>
        <v>206676</v>
      </c>
      <c r="AG123" s="24">
        <f t="shared" si="262"/>
        <v>0</v>
      </c>
      <c r="AH123" s="477">
        <v>198348</v>
      </c>
      <c r="AI123" s="478">
        <f>[7]CONSOLIDATED!AA122</f>
        <v>207054</v>
      </c>
    </row>
    <row r="124" spans="1:35" s="1" customFormat="1">
      <c r="A124" s="54">
        <v>6411</v>
      </c>
      <c r="B124" s="2" t="s">
        <v>136</v>
      </c>
      <c r="C124" s="437">
        <f>[1]Consolidated!C124+[2]Consoli!C124*5.09+[3]Consoli!C124*0.985+[4]Consolidated!C124*9.38+[5]Consolidated!C124*9.61+[6]Consolidated!C124*0.967</f>
        <v>15000</v>
      </c>
      <c r="D124" s="22">
        <f t="shared" si="281"/>
        <v>7.347928115118542E-4</v>
      </c>
      <c r="E124" s="437">
        <f>[1]Consolidated!E124+[2]Consoli!E124*5.09+[3]Consoli!E124*0.985+[4]Consolidated!E124*9.38+[5]Consolidated!E124*9.61+[6]Consolidated!E124*0.967</f>
        <v>15000</v>
      </c>
      <c r="F124" s="22">
        <f t="shared" si="281"/>
        <v>9.4446201396625911E-4</v>
      </c>
      <c r="G124" s="437">
        <f>[1]Consolidated!G124+[2]Consoli!G124*5.09+[3]Consoli!G124*0.985+[4]Consolidated!G124*9.38+[5]Consolidated!G124*9.61+[6]Consolidated!G124*0.967</f>
        <v>15000</v>
      </c>
      <c r="H124" s="22">
        <f t="shared" si="296"/>
        <v>5.6937214817658337E-4</v>
      </c>
      <c r="I124" s="437">
        <f>[1]Consolidated!I124+[2]Consoli!I124*5.09+[3]Consoli!I124*0.985+[4]Consolidated!I124*9.38+[5]Consolidated!I124*9.61+[6]Consolidated!I124*0.967</f>
        <v>15000</v>
      </c>
      <c r="J124" s="22">
        <f t="shared" si="297"/>
        <v>6.4481975618867118E-4</v>
      </c>
      <c r="K124" s="437">
        <f>[1]Consolidated!K124+[2]Consoli!K124*5.09+[3]Consoli!K124*0.985+[4]Consolidated!K124*9.38+[5]Consolidated!K124*9.61+[6]Consolidated!K124*0.967</f>
        <v>15000</v>
      </c>
      <c r="L124" s="22">
        <f t="shared" si="298"/>
        <v>7.050278174602282E-4</v>
      </c>
      <c r="M124" s="437">
        <f>[1]Consolidated!M124+[2]Consoli!M124*5.09+[3]Consoli!M124*0.985+[4]Consolidated!M124*9.38+[5]Consolidated!M124*9.61+[6]Consolidated!M124*0.967</f>
        <v>15000</v>
      </c>
      <c r="N124" s="22">
        <f t="shared" si="299"/>
        <v>4.9720359316700856E-4</v>
      </c>
      <c r="O124" s="437">
        <f>[1]Consolidated!O124+[2]Consoli!O124*5.09+[3]Consoli!O124*0.985+[4]Consolidated!O124*9.38+[5]Consolidated!O124*9.61+[6]Consolidated!O124*0.967</f>
        <v>15000</v>
      </c>
      <c r="P124" s="22">
        <f t="shared" si="300"/>
        <v>7.8533457758192082E-4</v>
      </c>
      <c r="Q124" s="437">
        <f>[1]Consolidated!Q124+[2]Consoli!Q124*5.09+[3]Consoli!Q124*0.985+[4]Consolidated!Q124*9.38+[5]Consolidated!Q124*9.61+[6]Consolidated!Q124*0.967</f>
        <v>15000</v>
      </c>
      <c r="R124" s="22">
        <f t="shared" si="301"/>
        <v>6.3244737214133442E-4</v>
      </c>
      <c r="S124" s="437">
        <f>[1]Consolidated!S124+[2]Consoli!S124*5.09+[3]Consoli!S124*0.985+[4]Consolidated!S124*9.38+[5]Consolidated!S124*9.61+[6]Consolidated!S124*0.967</f>
        <v>15000</v>
      </c>
      <c r="T124" s="22">
        <f t="shared" si="302"/>
        <v>6.2781454636739401E-4</v>
      </c>
      <c r="U124" s="437">
        <f>[1]Consolidated!U124+[2]Consoli!U124*5.09+[3]Consoli!U124*0.985+[4]Consolidated!U124*9.38+[5]Consolidated!U124*9.61+[6]Consolidated!U124*0.967</f>
        <v>15000</v>
      </c>
      <c r="V124" s="22">
        <f t="shared" si="303"/>
        <v>7.9148938876607883E-4</v>
      </c>
      <c r="W124" s="437">
        <f>[1]Consolidated!W124+[2]Consoli!W124*5.09+[3]Consoli!W124*0.985+[4]Consolidated!W124*9.38+[5]Consolidated!W124*9.61+[6]Consolidated!W124*0.967</f>
        <v>15000</v>
      </c>
      <c r="X124" s="22">
        <f t="shared" si="304"/>
        <v>7.7792125243317137E-4</v>
      </c>
      <c r="Y124" s="437">
        <f>[1]Consolidated!Y124+[2]Consoli!Y124*5.09+[3]Consoli!Y124*0.985+[4]Consolidated!Y124*9.38+[5]Consolidated!Y124*9.61+[6]Consolidated!Y124*0.967</f>
        <v>15000</v>
      </c>
      <c r="Z124" s="22">
        <f t="shared" si="305"/>
        <v>5.1495337086844529E-4</v>
      </c>
      <c r="AA124" s="43">
        <f t="shared" si="292"/>
        <v>180000</v>
      </c>
      <c r="AB124" s="22">
        <f t="shared" si="306"/>
        <v>6.6317850312777886E-4</v>
      </c>
      <c r="AC124" s="37">
        <f t="shared" si="294"/>
        <v>15000</v>
      </c>
      <c r="AD124" s="38">
        <f t="shared" si="307"/>
        <v>6.6317850312777886E-4</v>
      </c>
      <c r="AF124" s="24">
        <f t="shared" si="280"/>
        <v>180000</v>
      </c>
      <c r="AG124" s="24">
        <f t="shared" si="262"/>
        <v>0</v>
      </c>
      <c r="AH124" s="477">
        <v>180000</v>
      </c>
      <c r="AI124" s="478">
        <f>[7]CONSOLIDATED!AA123</f>
        <v>171708.7</v>
      </c>
    </row>
    <row r="125" spans="1:35" customFormat="1">
      <c r="A125" s="2">
        <v>6412</v>
      </c>
      <c r="B125" s="2" t="s">
        <v>92</v>
      </c>
      <c r="C125" s="437">
        <f>[1]Consolidated!C125+[2]Consoli!C125*5.09+[3]Consoli!C125*0.985+[4]Consolidated!C125*9.38+[5]Consolidated!C125*9.61+[6]Consolidated!C125*0.967</f>
        <v>0</v>
      </c>
      <c r="D125" s="22">
        <f t="shared" si="281"/>
        <v>0</v>
      </c>
      <c r="E125" s="437">
        <f>[1]Consolidated!E125+[2]Consoli!E125*5.09+[3]Consoli!E125*0.985+[4]Consolidated!E125*9.38+[5]Consolidated!E125*9.61+[6]Consolidated!E125*0.967</f>
        <v>0</v>
      </c>
      <c r="F125" s="22">
        <f t="shared" si="281"/>
        <v>0</v>
      </c>
      <c r="G125" s="437">
        <f>[1]Consolidated!G125+[2]Consoli!G125*5.09+[3]Consoli!G125*0.985+[4]Consolidated!G125*9.38+[5]Consolidated!G125*9.61+[6]Consolidated!G125*0.967</f>
        <v>0</v>
      </c>
      <c r="H125" s="22">
        <f t="shared" si="296"/>
        <v>0</v>
      </c>
      <c r="I125" s="437">
        <f>[1]Consolidated!I125+[2]Consoli!I125*5.09+[3]Consoli!I125*0.985+[4]Consolidated!I125*9.38+[5]Consolidated!I125*9.61+[6]Consolidated!I125*0.967</f>
        <v>0</v>
      </c>
      <c r="J125" s="22">
        <f t="shared" si="297"/>
        <v>0</v>
      </c>
      <c r="K125" s="437">
        <f>[1]Consolidated!K125+[2]Consoli!K125*5.09+[3]Consoli!K125*0.985+[4]Consolidated!K125*9.38+[5]Consolidated!K125*9.61+[6]Consolidated!K125*0.967</f>
        <v>0</v>
      </c>
      <c r="L125" s="22">
        <f t="shared" si="298"/>
        <v>0</v>
      </c>
      <c r="M125" s="437">
        <f>[1]Consolidated!M125+[2]Consoli!M125*5.09+[3]Consoli!M125*0.985+[4]Consolidated!M125*9.38+[5]Consolidated!M125*9.61+[6]Consolidated!M125*0.967</f>
        <v>0</v>
      </c>
      <c r="N125" s="22">
        <f t="shared" si="299"/>
        <v>0</v>
      </c>
      <c r="O125" s="437">
        <f>[1]Consolidated!O125+[2]Consoli!O125*5.09+[3]Consoli!O125*0.985+[4]Consolidated!O125*9.38+[5]Consolidated!O125*9.61+[6]Consolidated!O125*0.967</f>
        <v>0</v>
      </c>
      <c r="P125" s="22">
        <f t="shared" si="300"/>
        <v>0</v>
      </c>
      <c r="Q125" s="437">
        <f>[1]Consolidated!Q125+[2]Consoli!Q125*5.09+[3]Consoli!Q125*0.985+[4]Consolidated!Q125*9.38+[5]Consolidated!Q125*9.61+[6]Consolidated!Q125*0.967</f>
        <v>0</v>
      </c>
      <c r="R125" s="22">
        <f t="shared" si="301"/>
        <v>0</v>
      </c>
      <c r="S125" s="437">
        <f>[1]Consolidated!S125+[2]Consoli!S125*5.09+[3]Consoli!S125*0.985+[4]Consolidated!S125*9.38+[5]Consolidated!S125*9.61+[6]Consolidated!S125*0.967</f>
        <v>0</v>
      </c>
      <c r="T125" s="22">
        <f t="shared" si="302"/>
        <v>0</v>
      </c>
      <c r="U125" s="437">
        <f>[1]Consolidated!U125+[2]Consoli!U125*5.09+[3]Consoli!U125*0.985+[4]Consolidated!U125*9.38+[5]Consolidated!U125*9.61+[6]Consolidated!U125*0.967</f>
        <v>0</v>
      </c>
      <c r="V125" s="22">
        <f t="shared" si="303"/>
        <v>0</v>
      </c>
      <c r="W125" s="437">
        <f>[1]Consolidated!W125+[2]Consoli!W125*5.09+[3]Consoli!W125*0.985+[4]Consolidated!W125*9.38+[5]Consolidated!W125*9.61+[6]Consolidated!W125*0.967</f>
        <v>0</v>
      </c>
      <c r="X125" s="22">
        <f t="shared" si="304"/>
        <v>0</v>
      </c>
      <c r="Y125" s="437">
        <f>[1]Consolidated!Y125+[2]Consoli!Y125*5.09+[3]Consoli!Y125*0.985+[4]Consolidated!Y125*9.38+[5]Consolidated!Y125*9.61+[6]Consolidated!Y125*0.967</f>
        <v>0</v>
      </c>
      <c r="Z125" s="22">
        <f t="shared" si="305"/>
        <v>0</v>
      </c>
      <c r="AA125" s="43">
        <f t="shared" si="292"/>
        <v>0</v>
      </c>
      <c r="AB125" s="22">
        <f t="shared" si="306"/>
        <v>0</v>
      </c>
      <c r="AC125" s="37">
        <f t="shared" si="294"/>
        <v>0</v>
      </c>
      <c r="AD125" s="38">
        <f t="shared" si="307"/>
        <v>0</v>
      </c>
      <c r="AF125" s="24">
        <f t="shared" si="280"/>
        <v>0</v>
      </c>
      <c r="AG125" s="24">
        <f t="shared" si="262"/>
        <v>0</v>
      </c>
      <c r="AH125" s="477">
        <v>0</v>
      </c>
      <c r="AI125" s="478">
        <f>[7]CONSOLIDATED!AA124</f>
        <v>0</v>
      </c>
    </row>
    <row r="126" spans="1:35" customFormat="1">
      <c r="A126" s="2">
        <v>6413</v>
      </c>
      <c r="B126" s="2" t="s">
        <v>40</v>
      </c>
      <c r="C126" s="437">
        <f>[1]Consolidated!C126+[2]Consoli!C126*5.09+[3]Consoli!C126*0.985+[4]Consolidated!C126*9.38+[5]Consolidated!C126*9.61+[6]Consolidated!C126*0.967</f>
        <v>207868.90883831595</v>
      </c>
      <c r="D126" s="22">
        <f t="shared" si="281"/>
        <v>1.01827053300805E-2</v>
      </c>
      <c r="E126" s="437">
        <f>[1]Consolidated!E126+[2]Consoli!E126*5.09+[3]Consoli!E126*0.985+[4]Consolidated!E126*9.38+[5]Consolidated!E126*9.61+[6]Consolidated!E126*0.967</f>
        <v>161722.31163944653</v>
      </c>
      <c r="F126" s="22">
        <f t="shared" si="281"/>
        <v>1.0182705343618044E-2</v>
      </c>
      <c r="G126" s="437">
        <f>[1]Consolidated!G126+[2]Consoli!G126*5.09+[3]Consoli!G126*0.985+[4]Consolidated!G126*9.38+[5]Consolidated!G126*9.61+[6]Consolidated!G126*0.967</f>
        <v>268261.41745046718</v>
      </c>
      <c r="H126" s="22">
        <f t="shared" si="296"/>
        <v>1.0182705301777846E-2</v>
      </c>
      <c r="I126" s="437">
        <f>[1]Consolidated!I126+[2]Consoli!I126*5.09+[3]Consoli!I126*0.985+[4]Consolidated!I126*9.38+[5]Consolidated!I126*9.61+[6]Consolidated!I126*0.967</f>
        <v>236873.29391201475</v>
      </c>
      <c r="J126" s="22">
        <f t="shared" si="297"/>
        <v>1.0182705308530186E-2</v>
      </c>
      <c r="K126" s="437">
        <f>[1]Consolidated!K126+[2]Consoli!K126*5.09+[3]Consoli!K126*0.985+[4]Consolidated!K126*9.38+[5]Consolidated!K126*9.61+[6]Consolidated!K126*0.967</f>
        <v>216644.75607921998</v>
      </c>
      <c r="L126" s="22">
        <f t="shared" si="298"/>
        <v>1.0182705302849065E-2</v>
      </c>
      <c r="M126" s="437">
        <f>[1]Consolidated!M126+[2]Consoli!M126*5.09+[3]Consoli!M126*0.985+[4]Consolidated!M126*9.38+[5]Consolidated!M126*9.61+[6]Consolidated!M126*0.967</f>
        <v>307199.26713529078</v>
      </c>
      <c r="N126" s="22">
        <f t="shared" si="299"/>
        <v>1.0182705295862553E-2</v>
      </c>
      <c r="O126" s="437">
        <f>[1]Consolidated!O126+[2]Consoli!O126*5.09+[3]Consoli!O126*0.985+[4]Consolidated!O126*9.38+[5]Consolidated!O126*9.61+[6]Consolidated!O126*0.967</f>
        <v>194491.09185576145</v>
      </c>
      <c r="P126" s="22">
        <f t="shared" si="300"/>
        <v>1.0182705297732733E-2</v>
      </c>
      <c r="Q126" s="437">
        <f>[1]Consolidated!Q126+[2]Consoli!Q126*5.09+[3]Consoli!Q126*0.985+[4]Consolidated!Q126*9.38+[5]Consolidated!Q126*9.61+[6]Consolidated!Q126*0.967</f>
        <v>241507.17711022671</v>
      </c>
      <c r="R126" s="22">
        <f t="shared" si="301"/>
        <v>1.018270530110898E-2</v>
      </c>
      <c r="S126" s="437">
        <f>[1]Consolidated!S126+[2]Consoli!S126*5.09+[3]Consoli!S126*0.985+[4]Consolidated!S126*9.38+[5]Consolidated!S126*9.61+[6]Consolidated!S126*0.967</f>
        <v>243289.32860984738</v>
      </c>
      <c r="T126" s="22">
        <f t="shared" si="302"/>
        <v>1.018270529848128E-2</v>
      </c>
      <c r="U126" s="437">
        <f>[1]Consolidated!U126+[2]Consoli!U126*5.09+[3]Consoli!U126*0.985+[4]Consolidated!U126*9.38+[5]Consolidated!U126*9.61+[6]Consolidated!U126*0.967</f>
        <v>192978.68255141506</v>
      </c>
      <c r="V126" s="22">
        <f t="shared" si="303"/>
        <v>1.0182705299833511E-2</v>
      </c>
      <c r="W126" s="437">
        <f>[1]Consolidated!W126+[2]Consoli!W126*5.09+[3]Consoli!W126*0.985+[4]Consolidated!W126*9.38+[5]Consolidated!W126*9.61+[6]Consolidated!W126*0.967</f>
        <v>196344.52590125639</v>
      </c>
      <c r="X126" s="22">
        <f t="shared" si="304"/>
        <v>1.0182705299833509E-2</v>
      </c>
      <c r="Y126" s="437">
        <f>[1]Consolidated!Y126+[2]Consoli!Y126*5.09+[3]Consoli!Y126*0.985+[4]Consolidated!Y126*9.38+[5]Consolidated!Y126*9.61+[6]Consolidated!Y126*0.967</f>
        <v>296610.5052189728</v>
      </c>
      <c r="Z126" s="22">
        <f t="shared" si="305"/>
        <v>1.0182705299833509E-2</v>
      </c>
      <c r="AA126" s="43">
        <f t="shared" si="292"/>
        <v>2763791.2663022354</v>
      </c>
      <c r="AB126" s="22">
        <f t="shared" si="306"/>
        <v>1.0182705305244139E-2</v>
      </c>
      <c r="AC126" s="37">
        <f t="shared" si="294"/>
        <v>230315.93885851963</v>
      </c>
      <c r="AD126" s="38">
        <f t="shared" si="307"/>
        <v>1.0182705305244139E-2</v>
      </c>
      <c r="AF126" s="24">
        <f t="shared" si="280"/>
        <v>2763791.2663022354</v>
      </c>
      <c r="AG126" s="24">
        <f t="shared" si="262"/>
        <v>0</v>
      </c>
      <c r="AH126" s="477">
        <v>2845199.5587468245</v>
      </c>
      <c r="AI126" s="478">
        <f>[7]CONSOLIDATED!AA125</f>
        <v>2406053.6336599998</v>
      </c>
    </row>
    <row r="127" spans="1:35" customFormat="1">
      <c r="A127" s="2">
        <v>6414</v>
      </c>
      <c r="B127" s="2" t="s">
        <v>42</v>
      </c>
      <c r="C127" s="437">
        <f>[1]Consolidated!C127+[2]Consoli!C127*5.09+[3]Consoli!C127*0.985+[4]Consolidated!C127*9.38+[5]Consolidated!C127*9.61+[6]Consolidated!C127*0.967</f>
        <v>8006.2</v>
      </c>
      <c r="D127" s="22">
        <f t="shared" si="281"/>
        <v>3.9219321383508044E-4</v>
      </c>
      <c r="E127" s="437">
        <f>[1]Consolidated!E127+[2]Consoli!E127*5.09+[3]Consoli!E127*0.985+[4]Consolidated!E127*9.38+[5]Consolidated!E127*9.61+[6]Consolidated!E127*0.967</f>
        <v>8006.2</v>
      </c>
      <c r="F127" s="22">
        <f t="shared" si="281"/>
        <v>5.0410345174777753E-4</v>
      </c>
      <c r="G127" s="437">
        <f>[1]Consolidated!G127+[2]Consoli!G127*5.09+[3]Consoli!G127*0.985+[4]Consolidated!G127*9.38+[5]Consolidated!G127*9.61+[6]Consolidated!G127*0.967</f>
        <v>8006.2</v>
      </c>
      <c r="H127" s="22">
        <f t="shared" si="296"/>
        <v>3.039004861820908E-4</v>
      </c>
      <c r="I127" s="437">
        <f>[1]Consolidated!I127+[2]Consoli!I127*5.09+[3]Consoli!I127*0.985+[4]Consolidated!I127*9.38+[5]Consolidated!I127*9.61+[6]Consolidated!I127*0.967</f>
        <v>8006.2</v>
      </c>
      <c r="J127" s="22">
        <f t="shared" si="297"/>
        <v>3.4417039546651596E-4</v>
      </c>
      <c r="K127" s="437">
        <f>[1]Consolidated!K127+[2]Consoli!K127*5.09+[3]Consoli!K127*0.985+[4]Consolidated!K127*9.38+[5]Consolidated!K127*9.61+[6]Consolidated!K127*0.967</f>
        <v>8006.2</v>
      </c>
      <c r="L127" s="22">
        <f t="shared" si="298"/>
        <v>3.7630624747667194E-4</v>
      </c>
      <c r="M127" s="437">
        <f>[1]Consolidated!M127+[2]Consoli!M127*5.09+[3]Consoli!M127*0.985+[4]Consolidated!M127*9.38+[5]Consolidated!M127*9.61+[6]Consolidated!M127*0.967</f>
        <v>8006.2</v>
      </c>
      <c r="N127" s="22">
        <f t="shared" si="299"/>
        <v>2.6538076050758026E-4</v>
      </c>
      <c r="O127" s="437">
        <f>[1]Consolidated!O127+[2]Consoli!O127*5.09+[3]Consoli!O127*0.985+[4]Consolidated!O127*9.38+[5]Consolidated!O127*9.61+[6]Consolidated!O127*0.967</f>
        <v>8006.2</v>
      </c>
      <c r="P127" s="22">
        <f t="shared" si="300"/>
        <v>4.1916971300242495E-4</v>
      </c>
      <c r="Q127" s="437">
        <f>[1]Consolidated!Q127+[2]Consoli!Q127*5.09+[3]Consoli!Q127*0.985+[4]Consolidated!Q127*9.38+[5]Consolidated!Q127*9.61+[6]Consolidated!Q127*0.967</f>
        <v>8006.2</v>
      </c>
      <c r="R127" s="22">
        <f t="shared" si="301"/>
        <v>3.3756667672253009E-4</v>
      </c>
      <c r="S127" s="437">
        <f>[1]Consolidated!S127+[2]Consoli!S127*5.09+[3]Consoli!S127*0.985+[4]Consolidated!S127*9.38+[5]Consolidated!S127*9.61+[6]Consolidated!S127*0.967</f>
        <v>8006.2</v>
      </c>
      <c r="T127" s="22">
        <f t="shared" si="302"/>
        <v>3.3509392140844202E-4</v>
      </c>
      <c r="U127" s="437">
        <f>[1]Consolidated!U127+[2]Consoli!U127*5.09+[3]Consoli!U127*0.985+[4]Consolidated!U127*9.38+[5]Consolidated!U127*9.61+[6]Consolidated!U127*0.967</f>
        <v>8006.2</v>
      </c>
      <c r="V127" s="22">
        <f t="shared" si="303"/>
        <v>4.2245482295593203E-4</v>
      </c>
      <c r="W127" s="437">
        <f>[1]Consolidated!W127+[2]Consoli!W127*5.09+[3]Consoli!W127*0.985+[4]Consolidated!W127*9.38+[5]Consolidated!W127*9.61+[6]Consolidated!W127*0.967</f>
        <v>8006.2</v>
      </c>
      <c r="X127" s="22">
        <f t="shared" si="304"/>
        <v>4.1521287541536377E-4</v>
      </c>
      <c r="Y127" s="437">
        <f>[1]Consolidated!Y127+[2]Consoli!Y127*5.09+[3]Consoli!Y127*0.985+[4]Consolidated!Y127*9.38+[5]Consolidated!Y127*9.61+[6]Consolidated!Y127*0.967</f>
        <v>8006.2</v>
      </c>
      <c r="Z127" s="22">
        <f t="shared" si="305"/>
        <v>2.7485464518979644E-4</v>
      </c>
      <c r="AA127" s="43">
        <f t="shared" si="292"/>
        <v>96074.39999999998</v>
      </c>
      <c r="AB127" s="22">
        <f t="shared" si="306"/>
        <v>3.5396931544944146E-4</v>
      </c>
      <c r="AC127" s="37">
        <f t="shared" si="294"/>
        <v>8006.199999999998</v>
      </c>
      <c r="AD127" s="38">
        <f t="shared" si="307"/>
        <v>3.5396931544944146E-4</v>
      </c>
      <c r="AF127" s="24">
        <f t="shared" si="280"/>
        <v>96074.39999999998</v>
      </c>
      <c r="AG127" s="24">
        <f t="shared" si="262"/>
        <v>0</v>
      </c>
      <c r="AH127" s="477">
        <v>71200.5</v>
      </c>
      <c r="AI127" s="478">
        <f>[7]CONSOLIDATED!AA126</f>
        <v>219161.39600000001</v>
      </c>
    </row>
    <row r="128" spans="1:35" customFormat="1">
      <c r="A128" s="2">
        <v>6415</v>
      </c>
      <c r="B128" s="2" t="s">
        <v>43</v>
      </c>
      <c r="C128" s="437">
        <f>[1]Consolidated!C128+[2]Consoli!C128*5.09+[3]Consoli!C128*0.985+[4]Consolidated!C128*9.38+[5]Consolidated!C128*9.61+[6]Consolidated!C128*0.967</f>
        <v>0</v>
      </c>
      <c r="D128" s="22">
        <f t="shared" si="281"/>
        <v>0</v>
      </c>
      <c r="E128" s="437">
        <f>[1]Consolidated!E128+[2]Consoli!E128*5.09+[3]Consoli!E128*0.985+[4]Consolidated!E128*9.38+[5]Consolidated!E128*9.61+[6]Consolidated!E128*0.967</f>
        <v>0</v>
      </c>
      <c r="F128" s="22">
        <f t="shared" si="281"/>
        <v>0</v>
      </c>
      <c r="G128" s="437">
        <f>[1]Consolidated!G128+[2]Consoli!G128*5.09+[3]Consoli!G128*0.985+[4]Consolidated!G128*9.38+[5]Consolidated!G128*9.61+[6]Consolidated!G128*0.967</f>
        <v>0</v>
      </c>
      <c r="H128" s="22">
        <f t="shared" si="296"/>
        <v>0</v>
      </c>
      <c r="I128" s="437">
        <f>[1]Consolidated!I128+[2]Consoli!I128*5.09+[3]Consoli!I128*0.985+[4]Consolidated!I128*9.38+[5]Consolidated!I128*9.61+[6]Consolidated!I128*0.967</f>
        <v>0</v>
      </c>
      <c r="J128" s="22">
        <f t="shared" si="297"/>
        <v>0</v>
      </c>
      <c r="K128" s="437">
        <f>[1]Consolidated!K128+[2]Consoli!K128*5.09+[3]Consoli!K128*0.985+[4]Consolidated!K128*9.38+[5]Consolidated!K128*9.61+[6]Consolidated!K128*0.967</f>
        <v>0</v>
      </c>
      <c r="L128" s="22">
        <f t="shared" si="298"/>
        <v>0</v>
      </c>
      <c r="M128" s="437">
        <f>[1]Consolidated!M128+[2]Consoli!M128*5.09+[3]Consoli!M128*0.985+[4]Consolidated!M128*9.38+[5]Consolidated!M128*9.61+[6]Consolidated!M128*0.967</f>
        <v>0</v>
      </c>
      <c r="N128" s="22">
        <f t="shared" si="299"/>
        <v>0</v>
      </c>
      <c r="O128" s="437">
        <f>[1]Consolidated!O128+[2]Consoli!O128*5.09+[3]Consoli!O128*0.985+[4]Consolidated!O128*9.38+[5]Consolidated!O128*9.61+[6]Consolidated!O128*0.967</f>
        <v>0</v>
      </c>
      <c r="P128" s="22">
        <f t="shared" si="300"/>
        <v>0</v>
      </c>
      <c r="Q128" s="437">
        <f>[1]Consolidated!Q128+[2]Consoli!Q128*5.09+[3]Consoli!Q128*0.985+[4]Consolidated!Q128*9.38+[5]Consolidated!Q128*9.61+[6]Consolidated!Q128*0.967</f>
        <v>0</v>
      </c>
      <c r="R128" s="22">
        <f t="shared" si="301"/>
        <v>0</v>
      </c>
      <c r="S128" s="437">
        <f>[1]Consolidated!S128+[2]Consoli!S128*5.09+[3]Consoli!S128*0.985+[4]Consolidated!S128*9.38+[5]Consolidated!S128*9.61+[6]Consolidated!S128*0.967</f>
        <v>0</v>
      </c>
      <c r="T128" s="22">
        <f t="shared" si="302"/>
        <v>0</v>
      </c>
      <c r="U128" s="437">
        <f>[1]Consolidated!U128+[2]Consoli!U128*5.09+[3]Consoli!U128*0.985+[4]Consolidated!U128*9.38+[5]Consolidated!U128*9.61+[6]Consolidated!U128*0.967</f>
        <v>0</v>
      </c>
      <c r="V128" s="22">
        <f t="shared" si="303"/>
        <v>0</v>
      </c>
      <c r="W128" s="437">
        <f>[1]Consolidated!W128+[2]Consoli!W128*5.09+[3]Consoli!W128*0.985+[4]Consolidated!W128*9.38+[5]Consolidated!W128*9.61+[6]Consolidated!W128*0.967</f>
        <v>0</v>
      </c>
      <c r="X128" s="22">
        <f t="shared" si="304"/>
        <v>0</v>
      </c>
      <c r="Y128" s="437">
        <f>[1]Consolidated!Y128+[2]Consoli!Y128*5.09+[3]Consoli!Y128*0.985+[4]Consolidated!Y128*9.38+[5]Consolidated!Y128*9.61+[6]Consolidated!Y128*0.967</f>
        <v>0</v>
      </c>
      <c r="Z128" s="22">
        <f t="shared" si="305"/>
        <v>0</v>
      </c>
      <c r="AA128" s="43">
        <f t="shared" si="292"/>
        <v>0</v>
      </c>
      <c r="AB128" s="22">
        <f t="shared" si="306"/>
        <v>0</v>
      </c>
      <c r="AC128" s="37">
        <f t="shared" si="294"/>
        <v>0</v>
      </c>
      <c r="AD128" s="38">
        <f t="shared" si="307"/>
        <v>0</v>
      </c>
      <c r="AF128" s="24">
        <f t="shared" si="280"/>
        <v>0</v>
      </c>
      <c r="AG128" s="24">
        <f t="shared" si="262"/>
        <v>0</v>
      </c>
      <c r="AH128" s="477">
        <v>43909.19999999999</v>
      </c>
      <c r="AI128" s="478">
        <f>[7]CONSOLIDATED!AA127</f>
        <v>15906.183000000001</v>
      </c>
    </row>
    <row r="129" spans="1:35" customFormat="1" ht="15.75" thickBot="1">
      <c r="A129" s="104">
        <v>6499</v>
      </c>
      <c r="B129" s="104" t="s">
        <v>101</v>
      </c>
      <c r="C129" s="442">
        <f>SUM(C116:C128)</f>
        <v>305839.05883831595</v>
      </c>
      <c r="D129" s="105">
        <f t="shared" si="281"/>
        <v>1.4981889460929706E-2</v>
      </c>
      <c r="E129" s="442">
        <f>SUM(E116:E128)</f>
        <v>259692.46163944656</v>
      </c>
      <c r="F129" s="105">
        <f t="shared" si="281"/>
        <v>1.6351311022123147E-2</v>
      </c>
      <c r="G129" s="442">
        <f>SUM(G116:G128)</f>
        <v>366231.56745046721</v>
      </c>
      <c r="H129" s="105">
        <f t="shared" ref="H129" si="308">G129/G$12</f>
        <v>1.3901470285956655E-2</v>
      </c>
      <c r="I129" s="442">
        <f>SUM(I116:I128)</f>
        <v>334843.44391201477</v>
      </c>
      <c r="J129" s="105">
        <f t="shared" ref="J129" si="309">I129/I$12</f>
        <v>1.4394244524314691E-2</v>
      </c>
      <c r="K129" s="442">
        <f>SUM(K116:K128)</f>
        <v>314614.90607922</v>
      </c>
      <c r="L129" s="105">
        <f t="shared" ref="L129" si="310">K129/K$12</f>
        <v>1.4787484038232478E-2</v>
      </c>
      <c r="M129" s="442">
        <f>SUM(M116:M128)</f>
        <v>405169.4171352908</v>
      </c>
      <c r="N129" s="105">
        <f t="shared" ref="N129" si="311">M129/M$12</f>
        <v>1.3430112669403275E-2</v>
      </c>
      <c r="O129" s="442">
        <f>SUM(O116:O128)</f>
        <v>292461.24185576144</v>
      </c>
      <c r="P129" s="105">
        <f t="shared" ref="P129" si="312">O129/O$12</f>
        <v>1.531199505545856E-2</v>
      </c>
      <c r="Q129" s="442">
        <f>SUM(Q116:Q128)</f>
        <v>339477.32711022673</v>
      </c>
      <c r="R129" s="105">
        <f t="shared" ref="R129" si="313">Q129/Q$12</f>
        <v>1.4313436228828472E-2</v>
      </c>
      <c r="S129" s="442">
        <f>SUM(S116:S128)</f>
        <v>341259.47860984737</v>
      </c>
      <c r="T129" s="105">
        <f t="shared" ref="T129" si="314">S129/S$12</f>
        <v>1.428317765046765E-2</v>
      </c>
      <c r="U129" s="442">
        <f>SUM(U116:U128)</f>
        <v>290948.83255141508</v>
      </c>
      <c r="V129" s="105">
        <f t="shared" ref="V129" si="315">U129/U$12</f>
        <v>1.5352194242554917E-2</v>
      </c>
      <c r="W129" s="442">
        <f>SUM(W116:W128)</f>
        <v>294314.67590125639</v>
      </c>
      <c r="X129" s="105">
        <f t="shared" ref="X129" si="316">W129/W$12</f>
        <v>1.5263576085771219E-2</v>
      </c>
      <c r="Y129" s="442">
        <f>SUM(Y116:Y128)</f>
        <v>394580.65521897282</v>
      </c>
      <c r="Z129" s="105">
        <f t="shared" ref="Z129" si="317">Y129/Y$12</f>
        <v>1.3546042565632656E-2</v>
      </c>
      <c r="AA129" s="442">
        <f t="shared" si="292"/>
        <v>3939433.0663022352</v>
      </c>
      <c r="AB129" s="105">
        <f t="shared" ref="AB129" si="318">AA129/AA$12</f>
        <v>1.4514151800457736E-2</v>
      </c>
      <c r="AC129" s="442">
        <f t="shared" si="294"/>
        <v>328286.08885851962</v>
      </c>
      <c r="AD129" s="105">
        <f t="shared" ref="AD129" si="319">AC129/AC$12</f>
        <v>1.4514151800457736E-2</v>
      </c>
      <c r="AF129" s="24">
        <f t="shared" si="280"/>
        <v>3939433.0663022352</v>
      </c>
      <c r="AG129" s="24">
        <f t="shared" si="262"/>
        <v>0</v>
      </c>
      <c r="AH129" s="489">
        <v>4053764.277506825</v>
      </c>
      <c r="AI129" s="490">
        <f>[7]CONSOLIDATED!AA128</f>
        <v>1886481.4455799996</v>
      </c>
    </row>
    <row r="130" spans="1:35" s="1" customFormat="1" ht="15.75" thickTop="1">
      <c r="A130" s="65"/>
      <c r="B130" s="65"/>
      <c r="C130" s="443">
        <f>SUM(C41,C76,C93,C115,C129)</f>
        <v>8296398.7706130119</v>
      </c>
      <c r="D130" s="432">
        <f>C130/C$12</f>
        <v>0.40640894520548171</v>
      </c>
      <c r="E130" s="443">
        <f>SUM(E41,E76,E93,E115,E129)</f>
        <v>8554335.2858125083</v>
      </c>
      <c r="F130" s="432">
        <f t="shared" si="281"/>
        <v>0.53861631547874111</v>
      </c>
      <c r="G130" s="443">
        <f>SUM(G41,G76,G93,G115,G129)</f>
        <v>8639841.8100492284</v>
      </c>
      <c r="H130" s="432">
        <f t="shared" ref="H130" si="320">G130/G$12</f>
        <v>0.32795235275290602</v>
      </c>
      <c r="I130" s="443">
        <f>SUM(I41,I76,I93,I115,I129)</f>
        <v>8691747.2322524842</v>
      </c>
      <c r="J130" s="432">
        <f t="shared" ref="J130" si="321">I130/I$12</f>
        <v>0.37364068874364026</v>
      </c>
      <c r="K130" s="443">
        <f>SUM(K41,K76,K93,K115,K129)</f>
        <v>8698328.9570858032</v>
      </c>
      <c r="L130" s="432">
        <f t="shared" ref="L130" si="322">K130/K$12</f>
        <v>0.40883759201102043</v>
      </c>
      <c r="M130" s="443">
        <f>SUM(M41,M76,M93,M115,M129)</f>
        <v>8269468.3735837238</v>
      </c>
      <c r="N130" s="432">
        <f t="shared" ref="N130" si="323">M130/M$12</f>
        <v>0.27410729259511774</v>
      </c>
      <c r="O130" s="443">
        <f>SUM(O41,O76,O93,O115,O129)</f>
        <v>8371617.9605646171</v>
      </c>
      <c r="P130" s="432">
        <f t="shared" ref="P130" si="324">O130/O$12</f>
        <v>0.43830140364914899</v>
      </c>
      <c r="Q130" s="443">
        <f>SUM(Q41,Q76,Q93,Q115,Q129)</f>
        <v>9077996.5209288392</v>
      </c>
      <c r="R130" s="432">
        <f t="shared" ref="R130" si="325">Q130/Q$12</f>
        <v>0.38275700293130804</v>
      </c>
      <c r="S130" s="443">
        <f>SUM(S41,S76,S93,S115,S129)</f>
        <v>8701193.9692089837</v>
      </c>
      <c r="T130" s="432">
        <f t="shared" ref="T130" si="326">S130/S$12</f>
        <v>0.36418240964224285</v>
      </c>
      <c r="U130" s="443">
        <f>SUM(U41,U76,U93,U115,U129)</f>
        <v>8607574.3864926919</v>
      </c>
      <c r="V130" s="432">
        <f t="shared" ref="V130" si="327">U130/U$12</f>
        <v>0.45418691932824379</v>
      </c>
      <c r="W130" s="443">
        <f>SUM(W41,W76,W93,W115,W129)</f>
        <v>8649183.7068649177</v>
      </c>
      <c r="X130" s="432">
        <f t="shared" ref="X130" si="328">W130/W$12</f>
        <v>0.44855892145126242</v>
      </c>
      <c r="Y130" s="443">
        <f>SUM(Y41,Y76,Y93,Y115,Y129)</f>
        <v>8776689.5390794277</v>
      </c>
      <c r="Z130" s="432">
        <f t="shared" ref="Z130" si="329">Y130/Y$12</f>
        <v>0.30130572421431817</v>
      </c>
      <c r="AA130" s="433">
        <f>C130+E130+G130+I130+K130+M130+O130+Q130+S130+U130+W130+Y130</f>
        <v>103334376.51253626</v>
      </c>
      <c r="AB130" s="432">
        <f t="shared" ref="AB130" si="330">AA130/AA$12</f>
        <v>0.38071742854014501</v>
      </c>
      <c r="AC130" s="434">
        <f t="shared" si="294"/>
        <v>8611198.0427113548</v>
      </c>
      <c r="AD130" s="435">
        <f t="shared" ref="AD130" si="331">AC130/AC$12</f>
        <v>0.38071742854014501</v>
      </c>
      <c r="AF130" s="24">
        <f>C130+E130+G130+I130+K130+M130+O130+Q130+S130+U130+W130+Y130</f>
        <v>103334376.51253626</v>
      </c>
      <c r="AG130" s="24">
        <f t="shared" si="262"/>
        <v>0</v>
      </c>
      <c r="AH130" s="491">
        <v>0</v>
      </c>
      <c r="AI130" s="492">
        <f>[7]CONSOLIDATED!AA129</f>
        <v>0</v>
      </c>
    </row>
    <row r="131" spans="1:35" s="1" customFormat="1" ht="15.75" thickBot="1">
      <c r="A131" s="104"/>
      <c r="B131" s="104" t="s">
        <v>117</v>
      </c>
      <c r="C131" s="106">
        <f>C37-C41-C76-C93-C115-C129</f>
        <v>1443035.474661361</v>
      </c>
      <c r="D131" s="105">
        <f t="shared" si="281"/>
        <v>7.0688806235850971E-2</v>
      </c>
      <c r="E131" s="106">
        <f>E37-E41-E76-E93-E115-E129</f>
        <v>-80544.157205466763</v>
      </c>
      <c r="F131" s="105">
        <f t="shared" si="281"/>
        <v>-5.0713931284993418E-3</v>
      </c>
      <c r="G131" s="106">
        <f>G37-G41-G76-G93-G115-G129</f>
        <v>4033573.6797009059</v>
      </c>
      <c r="H131" s="105">
        <f t="shared" ref="H131" si="332">G131/G$12</f>
        <v>0.15310696738932206</v>
      </c>
      <c r="I131" s="106">
        <f>I37-I41-I76-I93-I115-I129</f>
        <v>3443933.3602107051</v>
      </c>
      <c r="J131" s="105">
        <f t="shared" ref="J131" si="333">I131/I$12</f>
        <v>0.14804775131073986</v>
      </c>
      <c r="K131" s="106">
        <f>K37-K41-K76-K93-K115-K129</f>
        <v>3273631.9491827697</v>
      </c>
      <c r="L131" s="105">
        <f t="shared" ref="L131" si="334">K131/K$12</f>
        <v>0.15386677255336006</v>
      </c>
      <c r="M131" s="106">
        <f>M37-M41-M76-M93-M115-M129</f>
        <v>5637471.3537327433</v>
      </c>
      <c r="N131" s="105">
        <f t="shared" ref="N131" si="335">M131/M$12</f>
        <v>0.18686473423013333</v>
      </c>
      <c r="O131" s="106">
        <f>O37-O41-O76-O93-O115-O129</f>
        <v>1473811.3926283368</v>
      </c>
      <c r="P131" s="105">
        <f t="shared" ref="P131" si="336">O131/O$12</f>
        <v>7.7162336497679826E-2</v>
      </c>
      <c r="Q131" s="106">
        <f>Q37-Q41-Q76-Q93-Q115-Q129</f>
        <v>3291277.8730804143</v>
      </c>
      <c r="R131" s="105">
        <f t="shared" ref="R131" si="337">Q131/Q$12</f>
        <v>0.13877066945444189</v>
      </c>
      <c r="S131" s="106">
        <f>S37-S41-S76-S93-S115-S129</f>
        <v>3242788.1485446827</v>
      </c>
      <c r="T131" s="105">
        <f t="shared" ref="T131" si="338">S131/S$12</f>
        <v>0.13572463802960943</v>
      </c>
      <c r="U131" s="106">
        <f>U37-U41-U76-U93-U115-U129</f>
        <v>1383912.3246328644</v>
      </c>
      <c r="V131" s="105">
        <f t="shared" ref="V131" si="339">U131/U$12</f>
        <v>7.3023461328633951E-2</v>
      </c>
      <c r="W131" s="106">
        <f>W37-W41-W76-W93-W115-W129</f>
        <v>1912023.7113723471</v>
      </c>
      <c r="X131" s="105">
        <f t="shared" ref="X131" si="340">W131/W$12</f>
        <v>9.9160258682179786E-2</v>
      </c>
      <c r="Y131" s="106">
        <f>Y37-Y41-Y76-Y93-Y115-Y129</f>
        <v>5275918.397033859</v>
      </c>
      <c r="Z131" s="105">
        <f t="shared" ref="Z131" si="341">Y131/Y$12</f>
        <v>0.18112346419862868</v>
      </c>
      <c r="AA131" s="106">
        <f t="shared" si="292"/>
        <v>34330833.507575527</v>
      </c>
      <c r="AB131" s="105">
        <f t="shared" ref="AB131" si="342">AA131/AA$12</f>
        <v>0.12648594875934963</v>
      </c>
      <c r="AC131" s="106">
        <f t="shared" si="294"/>
        <v>2860902.7922979607</v>
      </c>
      <c r="AD131" s="105">
        <f t="shared" ref="AD131" si="343">AC131/AC$12</f>
        <v>0.12648594875934963</v>
      </c>
      <c r="AF131" s="24">
        <f t="shared" si="280"/>
        <v>34330833.507575527</v>
      </c>
      <c r="AG131" s="24">
        <f t="shared" si="262"/>
        <v>0</v>
      </c>
      <c r="AH131" s="489">
        <v>37993205.660633117</v>
      </c>
      <c r="AI131" s="490">
        <f>[7]CONSOLIDATED!AA130</f>
        <v>48193272.97904785</v>
      </c>
    </row>
    <row r="132" spans="1:35" s="1" customFormat="1" ht="15.75" thickTop="1">
      <c r="A132" s="65"/>
      <c r="B132" s="65"/>
      <c r="C132" s="444"/>
      <c r="D132" s="22">
        <f t="shared" si="281"/>
        <v>0</v>
      </c>
      <c r="E132" s="444"/>
      <c r="F132" s="22">
        <f t="shared" si="281"/>
        <v>0</v>
      </c>
      <c r="G132" s="444"/>
      <c r="H132" s="22">
        <f t="shared" ref="H132:H133" si="344">G132/G$12</f>
        <v>0</v>
      </c>
      <c r="I132" s="444"/>
      <c r="J132" s="22">
        <f t="shared" ref="J132:J133" si="345">I132/I$12</f>
        <v>0</v>
      </c>
      <c r="K132" s="444"/>
      <c r="L132" s="22">
        <f t="shared" ref="L132:L133" si="346">K132/K$12</f>
        <v>0</v>
      </c>
      <c r="M132" s="444"/>
      <c r="N132" s="22">
        <f t="shared" ref="N132:N133" si="347">M132/M$12</f>
        <v>0</v>
      </c>
      <c r="O132" s="444"/>
      <c r="P132" s="22">
        <f t="shared" ref="P132:P133" si="348">O132/O$12</f>
        <v>0</v>
      </c>
      <c r="Q132" s="444"/>
      <c r="R132" s="22">
        <f t="shared" ref="R132:R133" si="349">Q132/Q$12</f>
        <v>0</v>
      </c>
      <c r="S132" s="444"/>
      <c r="T132" s="22">
        <f t="shared" ref="T132:T133" si="350">S132/S$12</f>
        <v>0</v>
      </c>
      <c r="U132" s="444"/>
      <c r="V132" s="22">
        <f t="shared" ref="V132:V133" si="351">U132/U$12</f>
        <v>0</v>
      </c>
      <c r="W132" s="444"/>
      <c r="X132" s="22">
        <f t="shared" ref="X132:X133" si="352">W132/W$12</f>
        <v>0</v>
      </c>
      <c r="Y132" s="444"/>
      <c r="Z132" s="22">
        <f t="shared" ref="Z132:Z133" si="353">Y132/Y$12</f>
        <v>0</v>
      </c>
      <c r="AA132" s="444">
        <f t="shared" si="292"/>
        <v>0</v>
      </c>
      <c r="AB132" s="22">
        <f t="shared" ref="AB132:AB133" si="354">AA132/AA$12</f>
        <v>0</v>
      </c>
      <c r="AC132" s="40">
        <f t="shared" si="294"/>
        <v>0</v>
      </c>
      <c r="AD132" s="38">
        <f t="shared" ref="AD132:AD133" si="355">AC132/AC$12</f>
        <v>0</v>
      </c>
      <c r="AF132" s="24">
        <f t="shared" si="280"/>
        <v>0</v>
      </c>
      <c r="AG132" s="24">
        <f t="shared" si="262"/>
        <v>0</v>
      </c>
      <c r="AH132" s="493">
        <v>0</v>
      </c>
      <c r="AI132" s="494">
        <f>[7]CONSOLIDATED!AA131</f>
        <v>0</v>
      </c>
    </row>
    <row r="133" spans="1:35" s="1" customFormat="1" ht="15.75" thickBot="1">
      <c r="A133" s="121"/>
      <c r="B133" s="104" t="s">
        <v>177</v>
      </c>
      <c r="C133" s="442">
        <f>[1]Consolidated!C133+[2]Consoli!C133*5.09+[3]Consoli!C133*0.985+[4]Consolidated!C133*9.38+[5]Consolidated!C133*9.61+[6]Consolidated!C133*0.967</f>
        <v>120000</v>
      </c>
      <c r="D133" s="105">
        <f t="shared" si="281"/>
        <v>5.8783424920948336E-3</v>
      </c>
      <c r="E133" s="442">
        <f>[1]Consolidated!E133+[2]Consoli!E133*5.09+[3]Consoli!E133*0.985+[4]Consolidated!E133*9.38+[5]Consolidated!E133*9.61+[6]Consolidated!E133*0.967</f>
        <v>120000</v>
      </c>
      <c r="F133" s="105">
        <f t="shared" si="281"/>
        <v>7.5556961117300729E-3</v>
      </c>
      <c r="G133" s="442">
        <f>[1]Consolidated!G133+[2]Consoli!G133*5.09+[3]Consoli!G133*0.985+[4]Consolidated!G133*9.38+[5]Consolidated!G133*9.61+[6]Consolidated!G133*0.967</f>
        <v>120000</v>
      </c>
      <c r="H133" s="105">
        <f t="shared" si="344"/>
        <v>4.554977185412667E-3</v>
      </c>
      <c r="I133" s="442">
        <f>[1]Consolidated!I133+[2]Consoli!I133*5.09+[3]Consoli!I133*0.985+[4]Consolidated!I133*9.38+[5]Consolidated!I133*9.61+[6]Consolidated!I133*0.967</f>
        <v>120000</v>
      </c>
      <c r="J133" s="105">
        <f t="shared" si="345"/>
        <v>5.1585580495093694E-3</v>
      </c>
      <c r="K133" s="442">
        <f>[1]Consolidated!K133+[2]Consoli!K133*5.09+[3]Consoli!K133*0.985+[4]Consolidated!K133*9.38+[5]Consolidated!K133*9.61+[6]Consolidated!K133*0.967</f>
        <v>120000</v>
      </c>
      <c r="L133" s="105">
        <f t="shared" si="346"/>
        <v>5.6402225396818256E-3</v>
      </c>
      <c r="M133" s="442">
        <f>[1]Consolidated!M133+[2]Consoli!M133*5.09+[3]Consoli!M133*0.985+[4]Consolidated!M133*9.38+[5]Consolidated!M133*9.61+[6]Consolidated!M133*0.967</f>
        <v>120000</v>
      </c>
      <c r="N133" s="105">
        <f t="shared" si="347"/>
        <v>3.9776287453360685E-3</v>
      </c>
      <c r="O133" s="442">
        <f>[1]Consolidated!O133+[2]Consoli!O133*5.09+[3]Consoli!O133*0.985+[4]Consolidated!O133*9.38+[5]Consolidated!O133*9.61+[6]Consolidated!O133*0.967</f>
        <v>120000</v>
      </c>
      <c r="P133" s="105">
        <f t="shared" si="348"/>
        <v>6.2826766206553666E-3</v>
      </c>
      <c r="Q133" s="442">
        <f>[1]Consolidated!Q133+[2]Consoli!Q133*5.09+[3]Consoli!Q133*0.985+[4]Consolidated!Q133*9.38+[5]Consolidated!Q133*9.61+[6]Consolidated!Q133*0.967</f>
        <v>120000</v>
      </c>
      <c r="R133" s="105">
        <f t="shared" si="349"/>
        <v>5.0595789771306753E-3</v>
      </c>
      <c r="S133" s="442">
        <f>[1]Consolidated!S133+[2]Consoli!S133*5.09+[3]Consoli!S133*0.985+[4]Consolidated!S133*9.38+[5]Consolidated!S133*9.61+[6]Consolidated!S133*0.967</f>
        <v>120000</v>
      </c>
      <c r="T133" s="105">
        <f t="shared" si="350"/>
        <v>5.0225163709391521E-3</v>
      </c>
      <c r="U133" s="442">
        <f>[1]Consolidated!U133+[2]Consoli!U133*5.09+[3]Consoli!U133*0.985+[4]Consolidated!U133*9.38+[5]Consolidated!U133*9.61+[6]Consolidated!U133*0.967</f>
        <v>120000</v>
      </c>
      <c r="V133" s="105">
        <f t="shared" si="351"/>
        <v>6.3319151101286306E-3</v>
      </c>
      <c r="W133" s="442">
        <f>[1]Consolidated!W133+[2]Consoli!W133*5.09+[3]Consoli!W133*0.985+[4]Consolidated!W133*9.38+[5]Consolidated!W133*9.61+[6]Consolidated!W133*0.967</f>
        <v>120000</v>
      </c>
      <c r="X133" s="105">
        <f t="shared" si="352"/>
        <v>6.2233700194653709E-3</v>
      </c>
      <c r="Y133" s="442">
        <f>[1]Consolidated!Y133+[2]Consoli!Y133*5.09+[3]Consoli!Y133*0.985+[4]Consolidated!Y133*9.38+[5]Consolidated!Y133*9.61+[6]Consolidated!Y133*0.967</f>
        <v>120000</v>
      </c>
      <c r="Z133" s="105">
        <f t="shared" si="353"/>
        <v>4.1196269669475623E-3</v>
      </c>
      <c r="AA133" s="106">
        <f t="shared" si="292"/>
        <v>1440000</v>
      </c>
      <c r="AB133" s="105">
        <f t="shared" si="354"/>
        <v>5.3054280250222309E-3</v>
      </c>
      <c r="AC133" s="106">
        <f t="shared" si="294"/>
        <v>120000</v>
      </c>
      <c r="AD133" s="105">
        <f t="shared" si="355"/>
        <v>5.3054280250222309E-3</v>
      </c>
      <c r="AF133" s="24">
        <f t="shared" si="280"/>
        <v>1440000</v>
      </c>
      <c r="AG133" s="24">
        <f t="shared" si="262"/>
        <v>0</v>
      </c>
      <c r="AH133" s="489">
        <v>1711413.7659361043</v>
      </c>
      <c r="AI133" s="490">
        <f>[7]CONSOLIDATED!AA132</f>
        <v>1672416.4327394881</v>
      </c>
    </row>
    <row r="134" spans="1:35" s="1" customFormat="1" ht="15.75" thickTop="1">
      <c r="A134" s="65"/>
      <c r="B134" s="65"/>
      <c r="C134" s="444"/>
      <c r="D134" s="22">
        <f>C134/C$12</f>
        <v>0</v>
      </c>
      <c r="E134" s="444"/>
      <c r="F134" s="22">
        <f t="shared" si="281"/>
        <v>0</v>
      </c>
      <c r="G134" s="444"/>
      <c r="H134" s="22">
        <f t="shared" ref="H134" si="356">G134/G$12</f>
        <v>0</v>
      </c>
      <c r="I134" s="444"/>
      <c r="J134" s="22">
        <f t="shared" ref="J134" si="357">I134/I$12</f>
        <v>0</v>
      </c>
      <c r="K134" s="444"/>
      <c r="L134" s="22">
        <f t="shared" ref="L134" si="358">K134/K$12</f>
        <v>0</v>
      </c>
      <c r="M134" s="444"/>
      <c r="N134" s="22">
        <f t="shared" ref="N134" si="359">M134/M$12</f>
        <v>0</v>
      </c>
      <c r="O134" s="444"/>
      <c r="P134" s="22">
        <f t="shared" ref="P134" si="360">O134/O$12</f>
        <v>0</v>
      </c>
      <c r="Q134" s="444"/>
      <c r="R134" s="22">
        <f t="shared" ref="R134" si="361">Q134/Q$12</f>
        <v>0</v>
      </c>
      <c r="S134" s="444"/>
      <c r="T134" s="22">
        <f t="shared" ref="T134" si="362">S134/S$12</f>
        <v>0</v>
      </c>
      <c r="U134" s="444"/>
      <c r="V134" s="22">
        <f t="shared" ref="V134" si="363">U134/U$12</f>
        <v>0</v>
      </c>
      <c r="W134" s="444"/>
      <c r="X134" s="22">
        <f t="shared" ref="X134" si="364">W134/W$12</f>
        <v>0</v>
      </c>
      <c r="Y134" s="444"/>
      <c r="Z134" s="22">
        <f t="shared" ref="Z134" si="365">Y134/Y$12</f>
        <v>0</v>
      </c>
      <c r="AA134" s="46">
        <f>C134+E134+G134+I134+K134+M134+O134+Q134+S134+U134+W134+Y134</f>
        <v>0</v>
      </c>
      <c r="AB134" s="22">
        <f t="shared" ref="AB134" si="366">AA134/AA$12</f>
        <v>0</v>
      </c>
      <c r="AC134" s="40">
        <f t="shared" si="294"/>
        <v>0</v>
      </c>
      <c r="AD134" s="38">
        <f t="shared" ref="AD134" si="367">AC134/AC$12</f>
        <v>0</v>
      </c>
      <c r="AF134" s="24">
        <f>C134+E134+G134+I134+K134+M134+O134+Q134+S134+U134+W134+Y134</f>
        <v>0</v>
      </c>
      <c r="AG134" s="24">
        <f t="shared" si="262"/>
        <v>0</v>
      </c>
      <c r="AH134" s="475">
        <v>0</v>
      </c>
      <c r="AI134" s="476">
        <f>[7]CONSOLIDATED!AA133</f>
        <v>0</v>
      </c>
    </row>
    <row r="135" spans="1:35" s="1" customFormat="1" ht="15.75" thickBot="1">
      <c r="A135" s="104"/>
      <c r="B135" s="104" t="s">
        <v>122</v>
      </c>
      <c r="C135" s="106">
        <f>C131-C133</f>
        <v>1323035.474661361</v>
      </c>
      <c r="D135" s="105">
        <f t="shared" si="281"/>
        <v>6.4810463743756125E-2</v>
      </c>
      <c r="E135" s="106">
        <f>E131-E133</f>
        <v>-200544.15720546676</v>
      </c>
      <c r="F135" s="105">
        <f t="shared" si="281"/>
        <v>-1.2627089240229414E-2</v>
      </c>
      <c r="G135" s="106">
        <f>G131-G133</f>
        <v>3913573.6797009059</v>
      </c>
      <c r="H135" s="105">
        <f t="shared" ref="H135:H143" si="368">G135/G$12</f>
        <v>0.14855199020390941</v>
      </c>
      <c r="I135" s="106">
        <f>I131-I133</f>
        <v>3323933.3602107051</v>
      </c>
      <c r="J135" s="105">
        <f t="shared" ref="J135:J143" si="369">I135/I$12</f>
        <v>0.14288919326123048</v>
      </c>
      <c r="K135" s="106">
        <f>K131-K133</f>
        <v>3153631.9491827697</v>
      </c>
      <c r="L135" s="105">
        <f t="shared" ref="L135:L143" si="370">K135/K$12</f>
        <v>0.14822655001367824</v>
      </c>
      <c r="M135" s="106">
        <f>M131-M133</f>
        <v>5517471.3537327433</v>
      </c>
      <c r="N135" s="105">
        <f t="shared" ref="N135:N143" si="371">M135/M$12</f>
        <v>0.18288710548479728</v>
      </c>
      <c r="O135" s="106">
        <f>O131-O133</f>
        <v>1353811.3926283368</v>
      </c>
      <c r="P135" s="105">
        <f t="shared" ref="P135:P143" si="372">O135/O$12</f>
        <v>7.0879659877024451E-2</v>
      </c>
      <c r="Q135" s="106">
        <f>Q131-Q133</f>
        <v>3171277.8730804143</v>
      </c>
      <c r="R135" s="105">
        <f t="shared" ref="R135:R143" si="373">Q135/Q$12</f>
        <v>0.13371109047731122</v>
      </c>
      <c r="S135" s="106">
        <f>S131-S133</f>
        <v>3122788.1485446827</v>
      </c>
      <c r="T135" s="105">
        <f t="shared" ref="T135:T143" si="374">S135/S$12</f>
        <v>0.13070212165867029</v>
      </c>
      <c r="U135" s="106">
        <f>U131-U133</f>
        <v>1263912.3246328644</v>
      </c>
      <c r="V135" s="105">
        <f t="shared" ref="V135:V143" si="375">U135/U$12</f>
        <v>6.6691546218505315E-2</v>
      </c>
      <c r="W135" s="106">
        <f>W131-W133</f>
        <v>1792023.7113723471</v>
      </c>
      <c r="X135" s="105">
        <f t="shared" ref="X135:X143" si="376">W135/W$12</f>
        <v>9.293688866271442E-2</v>
      </c>
      <c r="Y135" s="106">
        <f>Y131-Y133</f>
        <v>5155918.397033859</v>
      </c>
      <c r="Z135" s="105">
        <f t="shared" ref="Z135:Z143" si="377">Y135/Y$12</f>
        <v>0.17700383723168112</v>
      </c>
      <c r="AA135" s="106">
        <f t="shared" si="292"/>
        <v>32890833.507575523</v>
      </c>
      <c r="AB135" s="105">
        <f t="shared" ref="AB135:AB143" si="378">AA135/AA$12</f>
        <v>0.12118052073432738</v>
      </c>
      <c r="AC135" s="106">
        <f t="shared" si="294"/>
        <v>2740902.7922979603</v>
      </c>
      <c r="AD135" s="105">
        <f t="shared" ref="AD135:AD143" si="379">AC135/AC$12</f>
        <v>0.12118052073432738</v>
      </c>
      <c r="AF135" s="24">
        <f t="shared" si="280"/>
        <v>32890833.507575523</v>
      </c>
      <c r="AG135" s="24">
        <f t="shared" si="262"/>
        <v>0</v>
      </c>
      <c r="AH135" s="489">
        <v>36281791.894697011</v>
      </c>
      <c r="AI135" s="490">
        <f>[7]CONSOLIDATED!AA134</f>
        <v>46520856.546308361</v>
      </c>
    </row>
    <row r="136" spans="1:35" customFormat="1" ht="15.75" thickTop="1">
      <c r="A136" s="14">
        <v>6501</v>
      </c>
      <c r="B136" s="68" t="s">
        <v>134</v>
      </c>
      <c r="C136" s="437">
        <f>[1]Consolidated!C136+[2]Consoli!C136*5.09+[3]Consoli!C136*0.985+[4]Consolidated!C136*9.38+[5]Consolidated!C136*9.61+[6]Consolidated!C136*0.967</f>
        <v>0</v>
      </c>
      <c r="D136" s="22">
        <f t="shared" si="281"/>
        <v>0</v>
      </c>
      <c r="E136" s="437">
        <f>[1]Consolidated!E136+[2]Consoli!E136*5.09+[3]Consoli!E136*0.985+[4]Consolidated!E136*9.38+[5]Consolidated!E136*9.61+[6]Consolidated!E136*0.967</f>
        <v>0</v>
      </c>
      <c r="F136" s="22">
        <f t="shared" si="281"/>
        <v>0</v>
      </c>
      <c r="G136" s="437">
        <f>[1]Consolidated!G136+[2]Consoli!G136*5.09+[3]Consoli!G136*0.985+[4]Consolidated!G136*9.38+[5]Consolidated!G136*9.61+[6]Consolidated!G136*0.967</f>
        <v>0</v>
      </c>
      <c r="H136" s="22">
        <f t="shared" si="368"/>
        <v>0</v>
      </c>
      <c r="I136" s="437">
        <f>[1]Consolidated!I136+[2]Consoli!I136*5.09+[3]Consoli!I136*0.985+[4]Consolidated!I136*9.38+[5]Consolidated!I136*9.61+[6]Consolidated!I136*0.967</f>
        <v>0</v>
      </c>
      <c r="J136" s="22">
        <f t="shared" si="369"/>
        <v>0</v>
      </c>
      <c r="K136" s="437">
        <f>[1]Consolidated!K136+[2]Consoli!K136*5.09+[3]Consoli!K136*0.985+[4]Consolidated!K136*9.38+[5]Consolidated!K136*9.61+[6]Consolidated!K136*0.967</f>
        <v>0</v>
      </c>
      <c r="L136" s="22">
        <f t="shared" si="370"/>
        <v>0</v>
      </c>
      <c r="M136" s="437">
        <f>[1]Consolidated!M136+[2]Consoli!M136*5.09+[3]Consoli!M136*0.985+[4]Consolidated!M136*9.38+[5]Consolidated!M136*9.61+[6]Consolidated!M136*0.967</f>
        <v>0</v>
      </c>
      <c r="N136" s="22">
        <f t="shared" si="371"/>
        <v>0</v>
      </c>
      <c r="O136" s="437">
        <f>[1]Consolidated!O136+[2]Consoli!O136*5.09+[3]Consoli!O136*0.985+[4]Consolidated!O136*9.38+[5]Consolidated!O136*9.61+[6]Consolidated!O136*0.967</f>
        <v>0</v>
      </c>
      <c r="P136" s="22">
        <f t="shared" si="372"/>
        <v>0</v>
      </c>
      <c r="Q136" s="437">
        <f>[1]Consolidated!Q136+[2]Consoli!Q136*5.09+[3]Consoli!Q136*0.985+[4]Consolidated!Q136*9.38+[5]Consolidated!Q136*9.61+[6]Consolidated!Q136*0.967</f>
        <v>0</v>
      </c>
      <c r="R136" s="22">
        <f t="shared" si="373"/>
        <v>0</v>
      </c>
      <c r="S136" s="437">
        <f>[1]Consolidated!S136+[2]Consoli!S136*5.09+[3]Consoli!S136*0.985+[4]Consolidated!S136*9.38+[5]Consolidated!S136*9.61+[6]Consolidated!S136*0.967</f>
        <v>0</v>
      </c>
      <c r="T136" s="22">
        <f t="shared" si="374"/>
        <v>0</v>
      </c>
      <c r="U136" s="437">
        <f>[1]Consolidated!U136+[2]Consoli!U136*5.09+[3]Consoli!U136*0.985+[4]Consolidated!U136*9.38+[5]Consolidated!U136*9.61+[6]Consolidated!U136*0.967</f>
        <v>0</v>
      </c>
      <c r="V136" s="22">
        <f t="shared" si="375"/>
        <v>0</v>
      </c>
      <c r="W136" s="437">
        <f>[1]Consolidated!W136+[2]Consoli!W136*5.09+[3]Consoli!W136*0.985+[4]Consolidated!W136*9.38+[5]Consolidated!W136*9.61+[6]Consolidated!W136*0.967</f>
        <v>0</v>
      </c>
      <c r="X136" s="22">
        <f t="shared" si="376"/>
        <v>0</v>
      </c>
      <c r="Y136" s="437">
        <f>[1]Consolidated!Y136+[2]Consoli!Y136*5.09+[3]Consoli!Y136*0.985+[4]Consolidated!Y136*9.38+[5]Consolidated!Y136*9.61+[6]Consolidated!Y136*0.967</f>
        <v>0</v>
      </c>
      <c r="Z136" s="22">
        <f t="shared" si="377"/>
        <v>0</v>
      </c>
      <c r="AA136" s="43">
        <f t="shared" si="292"/>
        <v>0</v>
      </c>
      <c r="AB136" s="22">
        <f t="shared" si="378"/>
        <v>0</v>
      </c>
      <c r="AC136" s="37">
        <f t="shared" si="294"/>
        <v>0</v>
      </c>
      <c r="AD136" s="38">
        <f t="shared" si="379"/>
        <v>0</v>
      </c>
      <c r="AF136" s="24">
        <f t="shared" si="280"/>
        <v>0</v>
      </c>
      <c r="AG136" s="24">
        <f t="shared" si="262"/>
        <v>0</v>
      </c>
      <c r="AH136" s="477">
        <v>0</v>
      </c>
      <c r="AI136" s="478">
        <f>[7]CONSOLIDATED!AA135</f>
        <v>400684.78554000001</v>
      </c>
    </row>
    <row r="137" spans="1:35" customFormat="1">
      <c r="A137" s="54">
        <v>6502</v>
      </c>
      <c r="B137" s="68" t="s">
        <v>118</v>
      </c>
      <c r="C137" s="437">
        <f>[1]Consolidated!C137+[2]Consoli!C137*5.09+[3]Consoli!C137*0.985+[4]Consolidated!C137*9.38+[5]Consolidated!C137*9.61+[6]Consolidated!C137*0.967</f>
        <v>962396.72278000007</v>
      </c>
      <c r="D137" s="22">
        <f t="shared" si="281"/>
        <v>4.7144146248087389E-2</v>
      </c>
      <c r="E137" s="437">
        <f>[1]Consolidated!E137+[2]Consoli!E137*5.09+[3]Consoli!E137*0.985+[4]Consolidated!E137*9.38+[5]Consolidated!E137*9.61+[6]Consolidated!E137*0.967</f>
        <v>962209.28598000004</v>
      </c>
      <c r="F137" s="22">
        <f t="shared" si="281"/>
        <v>6.0584674672913799E-2</v>
      </c>
      <c r="G137" s="437">
        <f>[1]Consolidated!G137+[2]Consoli!G137*5.09+[3]Consoli!G137*0.985+[4]Consolidated!G137*9.38+[5]Consolidated!G137*9.61+[6]Consolidated!G137*0.967</f>
        <v>958835.2956800001</v>
      </c>
      <c r="H137" s="22">
        <f t="shared" si="368"/>
        <v>3.6395607469923409E-2</v>
      </c>
      <c r="I137" s="437">
        <f>[1]Consolidated!I137+[2]Consoli!I137*5.09+[3]Consoli!I137*0.985+[4]Consolidated!I137*9.38+[5]Consolidated!I137*9.61+[6]Consolidated!I137*0.967</f>
        <v>891700.06183000014</v>
      </c>
      <c r="J137" s="22">
        <f t="shared" si="369"/>
        <v>3.8332387764176246E-2</v>
      </c>
      <c r="K137" s="437">
        <f>[1]Consolidated!K137+[2]Consoli!K137*5.09+[3]Consoli!K137*0.985+[4]Consolidated!K137*9.38+[5]Consolidated!K137*9.61+[6]Consolidated!K137*0.967</f>
        <v>890374.80343000009</v>
      </c>
      <c r="L137" s="22">
        <f t="shared" si="370"/>
        <v>4.1849266958922181E-2</v>
      </c>
      <c r="M137" s="437">
        <f>[1]Consolidated!M137+[2]Consoli!M137*5.09+[3]Consoli!M137*0.985+[4]Consolidated!M137*9.38+[5]Consolidated!M137*9.61+[6]Consolidated!M137*0.967</f>
        <v>890074.8282300001</v>
      </c>
      <c r="N137" s="22">
        <f t="shared" si="371"/>
        <v>2.9503226852230936E-2</v>
      </c>
      <c r="O137" s="437">
        <f>[1]Consolidated!O137+[2]Consoli!O137*5.09+[3]Consoli!O137*0.985+[4]Consolidated!O137*9.38+[5]Consolidated!O137*9.61+[6]Consolidated!O137*0.967</f>
        <v>890074.93003000005</v>
      </c>
      <c r="P137" s="22">
        <f t="shared" si="372"/>
        <v>4.6600441279424525E-2</v>
      </c>
      <c r="Q137" s="437">
        <f>[1]Consolidated!Q137+[2]Consoli!Q137*5.09+[3]Consoli!Q137*0.985+[4]Consolidated!Q137*9.38+[5]Consolidated!Q137*9.61+[6]Consolidated!Q137*0.967</f>
        <v>890075.92488000018</v>
      </c>
      <c r="R137" s="22">
        <f t="shared" si="373"/>
        <v>3.7528411979774925E-2</v>
      </c>
      <c r="S137" s="437">
        <f>[1]Consolidated!S137+[2]Consoli!S137*5.09+[3]Consoli!S137*0.985+[4]Consolidated!S137*9.38+[5]Consolidated!S137*9.61+[6]Consolidated!S137*0.967</f>
        <v>890075.92550000001</v>
      </c>
      <c r="T137" s="22">
        <f t="shared" si="374"/>
        <v>3.7253507560021396E-2</v>
      </c>
      <c r="U137" s="437">
        <f>[1]Consolidated!U137+[2]Consoli!U137*5.09+[3]Consoli!U137*0.985+[4]Consolidated!U137*9.38+[5]Consolidated!U137*9.61+[6]Consolidated!U137*0.967</f>
        <v>889936.41243000014</v>
      </c>
      <c r="V137" s="22">
        <f t="shared" si="375"/>
        <v>4.6958348474326526E-2</v>
      </c>
      <c r="W137" s="437">
        <f>[1]Consolidated!W137+[2]Consoli!W137*5.09+[3]Consoli!W137*0.985+[4]Consolidated!W137*9.38+[5]Consolidated!W137*9.61+[6]Consolidated!W137*0.967</f>
        <v>889936.41243000014</v>
      </c>
      <c r="X137" s="22">
        <f t="shared" si="376"/>
        <v>4.6153363236228602E-2</v>
      </c>
      <c r="Y137" s="437">
        <f>[1]Consolidated!Y137+[2]Consoli!Y137*5.09+[3]Consoli!Y137*0.985+[4]Consolidated!Y137*9.38+[5]Consolidated!Y137*9.61+[6]Consolidated!Y137*0.967</f>
        <v>889936.41243000014</v>
      </c>
      <c r="Z137" s="22">
        <f t="shared" si="377"/>
        <v>3.0551717029293303E-2</v>
      </c>
      <c r="AA137" s="43">
        <f t="shared" si="292"/>
        <v>10895627.015629999</v>
      </c>
      <c r="AB137" s="22">
        <f t="shared" si="378"/>
        <v>4.0143031193689394E-2</v>
      </c>
      <c r="AC137" s="37">
        <f t="shared" si="294"/>
        <v>907968.91796916665</v>
      </c>
      <c r="AD137" s="38">
        <f t="shared" si="379"/>
        <v>4.01430311936894E-2</v>
      </c>
      <c r="AF137" s="24">
        <f t="shared" si="280"/>
        <v>10895627.015629999</v>
      </c>
      <c r="AG137" s="24">
        <f t="shared" si="262"/>
        <v>0</v>
      </c>
      <c r="AH137" s="477">
        <v>12489789.501279999</v>
      </c>
      <c r="AI137" s="478">
        <f>[7]CONSOLIDATED!AA136</f>
        <v>12774730.66281</v>
      </c>
    </row>
    <row r="138" spans="1:35" customFormat="1">
      <c r="A138" s="54">
        <v>6503</v>
      </c>
      <c r="B138" s="68" t="s">
        <v>119</v>
      </c>
      <c r="C138" s="437">
        <f>[1]Consolidated!C138+[2]Consoli!C138*5.09+[3]Consoli!C138*0.985+[4]Consolidated!C138*9.38+[5]Consolidated!C138*9.61+[6]Consolidated!C138*0.967</f>
        <v>101667.68847999998</v>
      </c>
      <c r="D138" s="22">
        <f t="shared" si="281"/>
        <v>4.9803124438753694E-3</v>
      </c>
      <c r="E138" s="437">
        <f>[1]Consolidated!E138+[2]Consoli!E138*5.09+[3]Consoli!E138*0.985+[4]Consolidated!E138*9.38+[5]Consolidated!E138*9.61+[6]Consolidated!E138*0.967</f>
        <v>101666.89075999999</v>
      </c>
      <c r="F138" s="22">
        <f t="shared" si="281"/>
        <v>6.4013677600584839E-3</v>
      </c>
      <c r="G138" s="437">
        <f>[1]Consolidated!G138+[2]Consoli!G138*5.09+[3]Consoli!G138*0.985+[4]Consolidated!G138*9.38+[5]Consolidated!G138*9.61+[6]Consolidated!G138*0.967</f>
        <v>95452.655479999987</v>
      </c>
      <c r="H138" s="22">
        <f t="shared" si="368"/>
        <v>3.6232055666537946E-3</v>
      </c>
      <c r="I138" s="437">
        <f>[1]Consolidated!I138+[2]Consoli!I138*5.09+[3]Consoli!I138*0.985+[4]Consolidated!I138*9.38+[5]Consolidated!I138*9.61+[6]Consolidated!I138*0.967</f>
        <v>95451.796860000002</v>
      </c>
      <c r="J138" s="22">
        <f t="shared" si="369"/>
        <v>4.1032802919357177E-3</v>
      </c>
      <c r="K138" s="437">
        <f>[1]Consolidated!K138+[2]Consoli!K138*5.09+[3]Consoli!K138*0.985+[4]Consolidated!K138*9.38+[5]Consolidated!K138*9.61+[6]Consolidated!K138*0.967</f>
        <v>95451.640480000002</v>
      </c>
      <c r="L138" s="22">
        <f t="shared" si="370"/>
        <v>4.4864041173741844E-3</v>
      </c>
      <c r="M138" s="437">
        <f>[1]Consolidated!M138+[2]Consoli!M138*5.09+[3]Consoli!M138*0.985+[4]Consolidated!M138*9.38+[5]Consolidated!M138*9.61+[6]Consolidated!M138*0.967</f>
        <v>95450.680059999999</v>
      </c>
      <c r="N138" s="22">
        <f t="shared" si="371"/>
        <v>3.1638947397377693E-3</v>
      </c>
      <c r="O138" s="437">
        <f>[1]Consolidated!O138+[2]Consoli!O138*5.09+[3]Consoli!O138*0.985+[4]Consolidated!O138*9.38+[5]Consolidated!O138*9.61+[6]Consolidated!O138*0.967</f>
        <v>95452.595479999989</v>
      </c>
      <c r="P138" s="22">
        <f t="shared" si="372"/>
        <v>4.9974815833589174E-3</v>
      </c>
      <c r="Q138" s="437">
        <f>[1]Consolidated!Q138+[2]Consoli!Q138*5.09+[3]Consoli!Q138*0.985+[4]Consolidated!Q138*9.38+[5]Consolidated!Q138*9.61+[6]Consolidated!Q138*0.967</f>
        <v>91056.770009999993</v>
      </c>
      <c r="R138" s="22">
        <f t="shared" si="373"/>
        <v>3.8392409939001578E-3</v>
      </c>
      <c r="S138" s="437">
        <f>[1]Consolidated!S138+[2]Consoli!S138*5.09+[3]Consoli!S138*0.985+[4]Consolidated!S138*9.38+[5]Consolidated!S138*9.61+[6]Consolidated!S138*0.967</f>
        <v>91056.798080000008</v>
      </c>
      <c r="T138" s="22">
        <f t="shared" si="374"/>
        <v>3.8111188253508402E-3</v>
      </c>
      <c r="U138" s="437">
        <f>[1]Consolidated!U138+[2]Consoli!U138*5.09+[3]Consoli!U138*0.985+[4]Consolidated!U138*9.38+[5]Consolidated!U138*9.61+[6]Consolidated!U138*0.967</f>
        <v>91054.988079999996</v>
      </c>
      <c r="V138" s="22">
        <f t="shared" si="375"/>
        <v>4.8046037906361192E-3</v>
      </c>
      <c r="W138" s="437">
        <f>[1]Consolidated!W138+[2]Consoli!W138*5.09+[3]Consoli!W138*0.985+[4]Consolidated!W138*9.38+[5]Consolidated!W138*9.61+[6]Consolidated!W138*0.967</f>
        <v>91054.988079999996</v>
      </c>
      <c r="X138" s="22">
        <f t="shared" si="376"/>
        <v>4.7222406911654061E-3</v>
      </c>
      <c r="Y138" s="437">
        <f>[1]Consolidated!Y138+[2]Consoli!Y138*5.09+[3]Consoli!Y138*0.985+[4]Consolidated!Y138*9.38+[5]Consolidated!Y138*9.61+[6]Consolidated!Y138*0.967</f>
        <v>91054.988079999996</v>
      </c>
      <c r="Z138" s="22">
        <f t="shared" si="377"/>
        <v>3.1259382030788068E-3</v>
      </c>
      <c r="AA138" s="43">
        <f t="shared" si="292"/>
        <v>1135872.4799299999</v>
      </c>
      <c r="AB138" s="22">
        <f t="shared" si="378"/>
        <v>4.1849233943556411E-3</v>
      </c>
      <c r="AC138" s="37">
        <f t="shared" si="294"/>
        <v>94656.039994166655</v>
      </c>
      <c r="AD138" s="38">
        <f t="shared" si="379"/>
        <v>4.1849233943556411E-3</v>
      </c>
      <c r="AF138" s="24">
        <f t="shared" si="280"/>
        <v>1135872.4799299999</v>
      </c>
      <c r="AG138" s="24">
        <f t="shared" si="262"/>
        <v>0</v>
      </c>
      <c r="AH138" s="477">
        <v>1359378.1664433335</v>
      </c>
      <c r="AI138" s="478">
        <f>[7]CONSOLIDATED!AA137</f>
        <v>1186637.5409600001</v>
      </c>
    </row>
    <row r="139" spans="1:35" customFormat="1">
      <c r="A139" s="2">
        <v>6504</v>
      </c>
      <c r="B139" s="68" t="s">
        <v>120</v>
      </c>
      <c r="C139" s="437">
        <f>[1]Consolidated!C139+[2]Consoli!C139*5.09+[3]Consoli!C139*0.985+[4]Consolidated!C139*9.38+[5]Consolidated!C139*9.61+[6]Consolidated!C139*0.967</f>
        <v>781.06049999999993</v>
      </c>
      <c r="D139" s="22">
        <f t="shared" si="281"/>
        <v>3.8261176050390302E-5</v>
      </c>
      <c r="E139" s="437">
        <f>[1]Consolidated!E139+[2]Consoli!E139*5.09+[3]Consoli!E139*0.985+[4]Consolidated!E139*9.38+[5]Consolidated!E139*9.61+[6]Consolidated!E139*0.967</f>
        <v>781.06049999999993</v>
      </c>
      <c r="F139" s="22">
        <f t="shared" si="281"/>
        <v>4.9178798190632888E-5</v>
      </c>
      <c r="G139" s="437">
        <f>[1]Consolidated!G139+[2]Consoli!G139*5.09+[3]Consoli!G139*0.985+[4]Consolidated!G139*9.38+[5]Consolidated!G139*9.61+[6]Consolidated!G139*0.967</f>
        <v>781.06049999999993</v>
      </c>
      <c r="H139" s="22">
        <f t="shared" si="368"/>
        <v>2.9647606316058418E-5</v>
      </c>
      <c r="I139" s="437">
        <f>[1]Consolidated!I139+[2]Consoli!I139*5.09+[3]Consoli!I139*0.985+[4]Consolidated!I139*9.38+[5]Consolidated!I139*9.61+[6]Consolidated!I139*0.967</f>
        <v>781.06049999999993</v>
      </c>
      <c r="J139" s="22">
        <f t="shared" si="369"/>
        <v>3.3576216078573435E-5</v>
      </c>
      <c r="K139" s="437">
        <f>[1]Consolidated!K139+[2]Consoli!K139*5.09+[3]Consoli!K139*0.985+[4]Consolidated!K139*9.38+[5]Consolidated!K139*9.61+[6]Consolidated!K139*0.967</f>
        <v>781.06049999999993</v>
      </c>
      <c r="L139" s="22">
        <f t="shared" si="370"/>
        <v>3.6711291974626301E-5</v>
      </c>
      <c r="M139" s="437">
        <f>[1]Consolidated!M139+[2]Consoli!M139*5.09+[3]Consoli!M139*0.985+[4]Consolidated!M139*9.38+[5]Consolidated!M139*9.61+[6]Consolidated!M139*0.967</f>
        <v>781.06049999999993</v>
      </c>
      <c r="N139" s="22">
        <f t="shared" si="371"/>
        <v>2.5889739138721351E-5</v>
      </c>
      <c r="O139" s="437">
        <f>[1]Consolidated!O139+[2]Consoli!O139*5.09+[3]Consoli!O139*0.985+[4]Consolidated!O139*9.38+[5]Consolidated!O139*9.61+[6]Consolidated!O139*0.967</f>
        <v>781.06049999999993</v>
      </c>
      <c r="P139" s="22">
        <f t="shared" si="372"/>
        <v>4.089292118889492E-5</v>
      </c>
      <c r="Q139" s="437">
        <f>[1]Consolidated!Q139+[2]Consoli!Q139*5.09+[3]Consoli!Q139*0.985+[4]Consolidated!Q139*9.38+[5]Consolidated!Q139*9.61+[6]Consolidated!Q139*0.967</f>
        <v>781.06049999999993</v>
      </c>
      <c r="R139" s="22">
        <f t="shared" si="373"/>
        <v>3.293197738055978E-5</v>
      </c>
      <c r="S139" s="437">
        <f>[1]Consolidated!S139+[2]Consoli!S139*5.09+[3]Consoli!S139*0.985+[4]Consolidated!S139*9.38+[5]Consolidated!S139*9.61+[6]Consolidated!S139*0.967</f>
        <v>781.06049999999993</v>
      </c>
      <c r="T139" s="22">
        <f t="shared" si="374"/>
        <v>3.2690742899532663E-5</v>
      </c>
      <c r="U139" s="437">
        <f>[1]Consolidated!U139+[2]Consoli!U139*5.09+[3]Consoli!U139*0.985+[4]Consolidated!U139*9.38+[5]Consolidated!U139*9.61+[6]Consolidated!U139*0.967</f>
        <v>781.06049999999993</v>
      </c>
      <c r="V139" s="22">
        <f t="shared" si="375"/>
        <v>4.1213406515621858E-5</v>
      </c>
      <c r="W139" s="437">
        <f>[1]Consolidated!W139+[2]Consoli!W139*5.09+[3]Consoli!W139*0.985+[4]Consolidated!W139*9.38+[5]Consolidated!W139*9.61+[6]Consolidated!W139*0.967</f>
        <v>781.06049999999993</v>
      </c>
      <c r="X139" s="22">
        <f t="shared" si="376"/>
        <v>4.0506904159071935E-5</v>
      </c>
      <c r="Y139" s="437">
        <f>[1]Consolidated!Y139+[2]Consoli!Y139*5.09+[3]Consoli!Y139*0.985+[4]Consolidated!Y139*9.38+[5]Consolidated!Y139*9.61+[6]Consolidated!Y139*0.967</f>
        <v>781.06049999999993</v>
      </c>
      <c r="Z139" s="22">
        <f t="shared" si="377"/>
        <v>2.6813982488479552E-5</v>
      </c>
      <c r="AA139" s="43">
        <f t="shared" si="292"/>
        <v>9372.7259999999969</v>
      </c>
      <c r="AB139" s="22">
        <f t="shared" si="378"/>
        <v>3.4532168882815624E-5</v>
      </c>
      <c r="AC139" s="37">
        <f t="shared" si="294"/>
        <v>781.06049999999971</v>
      </c>
      <c r="AD139" s="38">
        <f t="shared" si="379"/>
        <v>3.4532168882815624E-5</v>
      </c>
      <c r="AF139" s="24">
        <f t="shared" si="280"/>
        <v>9372.7259999999969</v>
      </c>
      <c r="AG139" s="24">
        <f t="shared" si="262"/>
        <v>0</v>
      </c>
      <c r="AH139" s="477">
        <v>19649.792449999997</v>
      </c>
      <c r="AI139" s="478">
        <f>[7]CONSOLIDATED!AA138</f>
        <v>19650.025600000001</v>
      </c>
    </row>
    <row r="140" spans="1:35" customFormat="1">
      <c r="A140" s="2">
        <v>6505</v>
      </c>
      <c r="B140" s="2" t="s">
        <v>121</v>
      </c>
      <c r="C140" s="437">
        <f>[1]Consolidated!C140+[2]Consoli!C140*5.09+[3]Consoli!C140*0.985+[4]Consolidated!C140*9.38+[5]Consolidated!C140*9.61+[6]Consolidated!C140*0.967</f>
        <v>0</v>
      </c>
      <c r="D140" s="22">
        <f t="shared" si="281"/>
        <v>0</v>
      </c>
      <c r="E140" s="437">
        <f>[1]Consolidated!E140+[2]Consoli!E140*5.09+[3]Consoli!E140*0.985+[4]Consolidated!E140*9.38+[5]Consolidated!E140*9.61+[6]Consolidated!E140*0.967</f>
        <v>0</v>
      </c>
      <c r="F140" s="22">
        <f t="shared" si="281"/>
        <v>0</v>
      </c>
      <c r="G140" s="437">
        <f>[1]Consolidated!G140+[2]Consoli!G140*5.09+[3]Consoli!G140*0.985+[4]Consolidated!G140*9.38+[5]Consolidated!G140*9.61+[6]Consolidated!G140*0.967</f>
        <v>0</v>
      </c>
      <c r="H140" s="22">
        <f t="shared" si="368"/>
        <v>0</v>
      </c>
      <c r="I140" s="437">
        <f>[1]Consolidated!I140+[2]Consoli!I140*5.09+[3]Consoli!I140*0.985+[4]Consolidated!I140*9.38+[5]Consolidated!I140*9.61+[6]Consolidated!I140*0.967</f>
        <v>0</v>
      </c>
      <c r="J140" s="22">
        <f t="shared" si="369"/>
        <v>0</v>
      </c>
      <c r="K140" s="437">
        <f>[1]Consolidated!K140+[2]Consoli!K140*5.09+[3]Consoli!K140*0.985+[4]Consolidated!K140*9.38+[5]Consolidated!K140*9.61+[6]Consolidated!K140*0.967</f>
        <v>0</v>
      </c>
      <c r="L140" s="22">
        <f t="shared" si="370"/>
        <v>0</v>
      </c>
      <c r="M140" s="437">
        <f>[1]Consolidated!M140+[2]Consoli!M140*5.09+[3]Consoli!M140*0.985+[4]Consolidated!M140*9.38+[5]Consolidated!M140*9.61+[6]Consolidated!M140*0.967</f>
        <v>0</v>
      </c>
      <c r="N140" s="22">
        <f t="shared" si="371"/>
        <v>0</v>
      </c>
      <c r="O140" s="437">
        <f>[1]Consolidated!O140+[2]Consoli!O140*5.09+[3]Consoli!O140*0.985+[4]Consolidated!O140*9.38+[5]Consolidated!O140*9.61+[6]Consolidated!O140*0.967</f>
        <v>0</v>
      </c>
      <c r="P140" s="22">
        <f t="shared" si="372"/>
        <v>0</v>
      </c>
      <c r="Q140" s="437">
        <f>[1]Consolidated!Q140+[2]Consoli!Q140*5.09+[3]Consoli!Q140*0.985+[4]Consolidated!Q140*9.38+[5]Consolidated!Q140*9.61+[6]Consolidated!Q140*0.967</f>
        <v>0</v>
      </c>
      <c r="R140" s="22">
        <f t="shared" si="373"/>
        <v>0</v>
      </c>
      <c r="S140" s="437">
        <f>[1]Consolidated!S140+[2]Consoli!S140*5.09+[3]Consoli!S140*0.985+[4]Consolidated!S140*9.38+[5]Consolidated!S140*9.61+[6]Consolidated!S140*0.967</f>
        <v>0</v>
      </c>
      <c r="T140" s="22">
        <f t="shared" si="374"/>
        <v>0</v>
      </c>
      <c r="U140" s="437">
        <f>[1]Consolidated!U140+[2]Consoli!U140*5.09+[3]Consoli!U140*0.985+[4]Consolidated!U140*9.38+[5]Consolidated!U140*9.61+[6]Consolidated!U140*0.967</f>
        <v>0</v>
      </c>
      <c r="V140" s="22">
        <f t="shared" si="375"/>
        <v>0</v>
      </c>
      <c r="W140" s="437">
        <f>[1]Consolidated!W140+[2]Consoli!W140*5.09+[3]Consoli!W140*0.985+[4]Consolidated!W140*9.38+[5]Consolidated!W140*9.61+[6]Consolidated!W140*0.967</f>
        <v>0</v>
      </c>
      <c r="X140" s="22">
        <f t="shared" si="376"/>
        <v>0</v>
      </c>
      <c r="Y140" s="437">
        <f>[1]Consolidated!Y140+[2]Consoli!Y140*5.09+[3]Consoli!Y140*0.985+[4]Consolidated!Y140*9.38+[5]Consolidated!Y140*9.61+[6]Consolidated!Y140*0.967</f>
        <v>0</v>
      </c>
      <c r="Z140" s="22">
        <f t="shared" si="377"/>
        <v>0</v>
      </c>
      <c r="AA140" s="43">
        <f t="shared" si="292"/>
        <v>0</v>
      </c>
      <c r="AB140" s="22">
        <f t="shared" si="378"/>
        <v>0</v>
      </c>
      <c r="AC140" s="37">
        <f t="shared" si="294"/>
        <v>0</v>
      </c>
      <c r="AD140" s="38">
        <f t="shared" si="379"/>
        <v>0</v>
      </c>
      <c r="AF140" s="24">
        <f t="shared" si="280"/>
        <v>0</v>
      </c>
      <c r="AG140" s="24">
        <f t="shared" si="262"/>
        <v>0</v>
      </c>
      <c r="AH140" s="477">
        <v>0</v>
      </c>
      <c r="AI140" s="478">
        <f>[7]CONSOLIDATED!AA139</f>
        <v>0</v>
      </c>
    </row>
    <row r="141" spans="1:35" s="1" customFormat="1">
      <c r="A141" s="2">
        <v>6506</v>
      </c>
      <c r="B141" s="2" t="s">
        <v>189</v>
      </c>
      <c r="C141" s="437">
        <f>[1]Consolidated!C141+[2]Consoli!C141*5.09+[3]Consoli!C141*0.985+[4]Consolidated!C141*9.38+[5]Consolidated!C141*9.61+[6]Consolidated!C141*0.967</f>
        <v>0</v>
      </c>
      <c r="D141" s="22">
        <f t="shared" si="281"/>
        <v>0</v>
      </c>
      <c r="E141" s="437">
        <f>[1]Consolidated!E141+[2]Consoli!E141*5.09+[3]Consoli!E141*0.985+[4]Consolidated!E141*9.38+[5]Consolidated!E141*9.61+[6]Consolidated!E141*0.967</f>
        <v>0</v>
      </c>
      <c r="F141" s="22">
        <f t="shared" si="281"/>
        <v>0</v>
      </c>
      <c r="G141" s="437">
        <f>[1]Consolidated!G141+[2]Consoli!G141*5.09+[3]Consoli!G141*0.985+[4]Consolidated!G141*9.38+[5]Consolidated!G141*9.61+[6]Consolidated!G141*0.967</f>
        <v>0</v>
      </c>
      <c r="H141" s="22">
        <f t="shared" si="368"/>
        <v>0</v>
      </c>
      <c r="I141" s="437">
        <f>[1]Consolidated!I141+[2]Consoli!I141*5.09+[3]Consoli!I141*0.985+[4]Consolidated!I141*9.38+[5]Consolidated!I141*9.61+[6]Consolidated!I141*0.967</f>
        <v>0</v>
      </c>
      <c r="J141" s="22">
        <f t="shared" si="369"/>
        <v>0</v>
      </c>
      <c r="K141" s="437">
        <f>[1]Consolidated!K141+[2]Consoli!K141*5.09+[3]Consoli!K141*0.985+[4]Consolidated!K141*9.38+[5]Consolidated!K141*9.61+[6]Consolidated!K141*0.967</f>
        <v>0</v>
      </c>
      <c r="L141" s="22">
        <f t="shared" si="370"/>
        <v>0</v>
      </c>
      <c r="M141" s="437">
        <f>[1]Consolidated!M141+[2]Consoli!M141*5.09+[3]Consoli!M141*0.985+[4]Consolidated!M141*9.38+[5]Consolidated!M141*9.61+[6]Consolidated!M141*0.967</f>
        <v>0</v>
      </c>
      <c r="N141" s="22">
        <f t="shared" si="371"/>
        <v>0</v>
      </c>
      <c r="O141" s="437">
        <f>[1]Consolidated!O141+[2]Consoli!O141*5.09+[3]Consoli!O141*0.985+[4]Consolidated!O141*9.38+[5]Consolidated!O141*9.61+[6]Consolidated!O141*0.967</f>
        <v>0</v>
      </c>
      <c r="P141" s="22">
        <f t="shared" si="372"/>
        <v>0</v>
      </c>
      <c r="Q141" s="437">
        <f>[1]Consolidated!Q141+[2]Consoli!Q141*5.09+[3]Consoli!Q141*0.985+[4]Consolidated!Q141*9.38+[5]Consolidated!Q141*9.61+[6]Consolidated!Q141*0.967</f>
        <v>0</v>
      </c>
      <c r="R141" s="22">
        <f t="shared" si="373"/>
        <v>0</v>
      </c>
      <c r="S141" s="437">
        <f>[1]Consolidated!S141+[2]Consoli!S141*5.09+[3]Consoli!S141*0.985+[4]Consolidated!S141*9.38+[5]Consolidated!S141*9.61+[6]Consolidated!S141*0.967</f>
        <v>0</v>
      </c>
      <c r="T141" s="22">
        <f t="shared" si="374"/>
        <v>0</v>
      </c>
      <c r="U141" s="437">
        <f>[1]Consolidated!U141+[2]Consoli!U141*5.09+[3]Consoli!U141*0.985+[4]Consolidated!U141*9.38+[5]Consolidated!U141*9.61+[6]Consolidated!U141*0.967</f>
        <v>0</v>
      </c>
      <c r="V141" s="22">
        <f t="shared" si="375"/>
        <v>0</v>
      </c>
      <c r="W141" s="437">
        <f>[1]Consolidated!W141+[2]Consoli!W141*5.09+[3]Consoli!W141*0.985+[4]Consolidated!W141*9.38+[5]Consolidated!W141*9.61+[6]Consolidated!W141*0.967</f>
        <v>0</v>
      </c>
      <c r="X141" s="22">
        <f t="shared" si="376"/>
        <v>0</v>
      </c>
      <c r="Y141" s="437">
        <f>[1]Consolidated!Y141+[2]Consoli!Y141*5.09+[3]Consoli!Y141*0.985+[4]Consolidated!Y141*9.38+[5]Consolidated!Y141*9.61+[6]Consolidated!Y141*0.967</f>
        <v>0</v>
      </c>
      <c r="Z141" s="22">
        <f t="shared" si="377"/>
        <v>0</v>
      </c>
      <c r="AA141" s="43">
        <f t="shared" si="292"/>
        <v>0</v>
      </c>
      <c r="AB141" s="22">
        <f t="shared" si="378"/>
        <v>0</v>
      </c>
      <c r="AC141" s="37">
        <f t="shared" si="294"/>
        <v>0</v>
      </c>
      <c r="AD141" s="38">
        <f t="shared" si="379"/>
        <v>0</v>
      </c>
      <c r="AF141" s="24">
        <f t="shared" si="280"/>
        <v>0</v>
      </c>
      <c r="AG141" s="24">
        <f t="shared" si="262"/>
        <v>0</v>
      </c>
      <c r="AH141" s="477">
        <v>0</v>
      </c>
      <c r="AI141" s="478">
        <f>[7]CONSOLIDATED!AA140</f>
        <v>0</v>
      </c>
    </row>
    <row r="142" spans="1:35" customFormat="1">
      <c r="A142" s="2">
        <v>6604</v>
      </c>
      <c r="B142" s="2" t="s">
        <v>131</v>
      </c>
      <c r="C142" s="437">
        <f>[1]Consolidated!C142+[2]Consoli!C142*5.09+[3]Consoli!C142*0.985+[4]Consolidated!C142*9.38+[5]Consolidated!C142*9.61+[6]Consolidated!C142*0.967</f>
        <v>-20833.614807330574</v>
      </c>
      <c r="D142" s="22">
        <f t="shared" si="281"/>
        <v>-1.0205593598822285E-3</v>
      </c>
      <c r="E142" s="437">
        <f>[1]Consolidated!E142+[2]Consoli!E142*5.09+[3]Consoli!E142*0.985+[4]Consolidated!E142*9.38+[5]Consolidated!E142*9.61+[6]Consolidated!E142*0.967</f>
        <v>-20833.614807330574</v>
      </c>
      <c r="F142" s="22">
        <f t="shared" si="281"/>
        <v>-1.311770519941914E-3</v>
      </c>
      <c r="G142" s="437">
        <f>[1]Consolidated!G142+[2]Consoli!G142*5.09+[3]Consoli!G142*0.985+[4]Consolidated!G142*9.38+[5]Consolidated!G142*9.61+[6]Consolidated!G142*0.967</f>
        <v>-20833.614807330574</v>
      </c>
      <c r="H142" s="22">
        <f t="shared" si="368"/>
        <v>-7.908053344755524E-4</v>
      </c>
      <c r="I142" s="437">
        <f>[1]Consolidated!I142+[2]Consoli!I142*5.09+[3]Consoli!I142*0.985+[4]Consolidated!I142*9.38+[5]Consolidated!I142*9.61+[6]Consolidated!I142*0.967</f>
        <v>-20833.614807330574</v>
      </c>
      <c r="J142" s="22">
        <f t="shared" si="369"/>
        <v>-8.9559509470610603E-4</v>
      </c>
      <c r="K142" s="437">
        <f>[1]Consolidated!K142+[2]Consoli!K142*5.09+[3]Consoli!K142*0.985+[4]Consolidated!K142*9.38+[5]Consolidated!K142*9.61+[6]Consolidated!K142*0.967</f>
        <v>-20833.614807330574</v>
      </c>
      <c r="L142" s="22">
        <f t="shared" si="370"/>
        <v>-9.7921853182795777E-4</v>
      </c>
      <c r="M142" s="437">
        <f>[1]Consolidated!M142+[2]Consoli!M142*5.09+[3]Consoli!M142*0.985+[4]Consolidated!M142*9.38+[5]Consolidated!M142*9.61+[6]Consolidated!M142*0.967</f>
        <v>-20833.614807330574</v>
      </c>
      <c r="N142" s="22">
        <f t="shared" si="371"/>
        <v>-6.9056987605747714E-4</v>
      </c>
      <c r="O142" s="437">
        <f>[1]Consolidated!O142+[2]Consoli!O142*5.09+[3]Consoli!O142*0.985+[4]Consolidated!O142*9.38+[5]Consolidated!O142*9.61+[6]Consolidated!O142*0.967</f>
        <v>-20833.614807330574</v>
      </c>
      <c r="P142" s="22">
        <f t="shared" si="372"/>
        <v>-1.0907572056146272E-3</v>
      </c>
      <c r="Q142" s="437">
        <f>[1]Consolidated!Q142+[2]Consoli!Q142*5.09+[3]Consoli!Q142*0.985+[4]Consolidated!Q142*9.38+[5]Consolidated!Q142*9.61+[6]Consolidated!Q142*0.967</f>
        <v>-20833.614807330574</v>
      </c>
      <c r="R142" s="22">
        <f t="shared" si="373"/>
        <v>-8.7841099580673431E-4</v>
      </c>
      <c r="S142" s="437">
        <f>[1]Consolidated!S142+[2]Consoli!S142*5.09+[3]Consoli!S142*0.985+[4]Consolidated!S142*9.38+[5]Consolidated!S142*9.61+[6]Consolidated!S142*0.967</f>
        <v>-20833.614807330574</v>
      </c>
      <c r="T142" s="22">
        <f t="shared" si="374"/>
        <v>-8.7197642863048451E-4</v>
      </c>
      <c r="U142" s="437">
        <f>[1]Consolidated!U142+[2]Consoli!U142*5.09+[3]Consoli!U142*0.985+[4]Consolidated!U142*9.38+[5]Consolidated!U142*9.61+[6]Consolidated!U142*0.967</f>
        <v>-20833.614807330574</v>
      </c>
      <c r="V142" s="22">
        <f t="shared" si="375"/>
        <v>-1.0993056699761337E-3</v>
      </c>
      <c r="W142" s="437">
        <f>[1]Consolidated!W142+[2]Consoli!W142*5.09+[3]Consoli!W142*0.985+[4]Consolidated!W142*9.38+[5]Consolidated!W142*9.61+[6]Consolidated!W142*0.967</f>
        <v>-20833.614807330574</v>
      </c>
      <c r="X142" s="22">
        <f t="shared" si="376"/>
        <v>-1.0804607815752575E-3</v>
      </c>
      <c r="Y142" s="437">
        <f>[1]Consolidated!Y142+[2]Consoli!Y142*5.09+[3]Consoli!Y142*0.985+[4]Consolidated!Y142*9.38+[5]Consolidated!Y142*9.61+[6]Consolidated!Y142*0.967</f>
        <v>-20833.614807330574</v>
      </c>
      <c r="Z142" s="22">
        <f t="shared" si="377"/>
        <v>-7.1522267816064228E-4</v>
      </c>
      <c r="AA142" s="43">
        <f t="shared" si="292"/>
        <v>-250003.37768796683</v>
      </c>
      <c r="AB142" s="22">
        <f t="shared" si="378"/>
        <v>-9.2109369884441441E-4</v>
      </c>
      <c r="AC142" s="37">
        <f t="shared" si="294"/>
        <v>-20833.61480733057</v>
      </c>
      <c r="AD142" s="38">
        <f t="shared" si="379"/>
        <v>-9.2109369884441441E-4</v>
      </c>
      <c r="AF142" s="24">
        <f t="shared" si="280"/>
        <v>-250003.37768796683</v>
      </c>
      <c r="AG142" s="24">
        <f t="shared" si="262"/>
        <v>0</v>
      </c>
      <c r="AH142" s="477">
        <v>-110.54472000050009</v>
      </c>
      <c r="AI142" s="478">
        <f>[7]CONSOLIDATED!AA141</f>
        <v>-114.46573999838438</v>
      </c>
    </row>
    <row r="143" spans="1:35" customFormat="1">
      <c r="A143" s="2">
        <v>6705</v>
      </c>
      <c r="B143" s="2" t="s">
        <v>315</v>
      </c>
      <c r="C143" s="437">
        <f>[1]Consolidated!C143+[2]Consoli!C143*5.09+[3]Consoli!C143*0.985+[4]Consolidated!C143*9.38+[5]Consolidated!C143*9.61+[6]Consolidated!C143*0.967</f>
        <v>0</v>
      </c>
      <c r="D143" s="22">
        <f t="shared" si="281"/>
        <v>0</v>
      </c>
      <c r="E143" s="437">
        <f>[1]Consolidated!E143+[2]Consoli!E143*5.09+[3]Consoli!E143*0.985+[4]Consolidated!E143*9.38+[5]Consolidated!E143*9.61+[6]Consolidated!E143*0.967</f>
        <v>0</v>
      </c>
      <c r="F143" s="22">
        <f t="shared" si="281"/>
        <v>0</v>
      </c>
      <c r="G143" s="437">
        <f>[1]Consolidated!G143+[2]Consoli!G143*5.09+[3]Consoli!G143*0.985+[4]Consolidated!G143*9.38+[5]Consolidated!G143*9.61+[6]Consolidated!G143*0.967</f>
        <v>0</v>
      </c>
      <c r="H143" s="22">
        <f t="shared" si="368"/>
        <v>0</v>
      </c>
      <c r="I143" s="437">
        <f>[1]Consolidated!I143+[2]Consoli!I143*5.09+[3]Consoli!I143*0.985+[4]Consolidated!I143*9.38+[5]Consolidated!I143*9.61+[6]Consolidated!I143*0.967</f>
        <v>0</v>
      </c>
      <c r="J143" s="22">
        <f t="shared" si="369"/>
        <v>0</v>
      </c>
      <c r="K143" s="437">
        <f>[1]Consolidated!K143+[2]Consoli!K143*5.09+[3]Consoli!K143*0.985+[4]Consolidated!K143*9.38+[5]Consolidated!K143*9.61+[6]Consolidated!K143*0.967</f>
        <v>0</v>
      </c>
      <c r="L143" s="22">
        <f t="shared" si="370"/>
        <v>0</v>
      </c>
      <c r="M143" s="437">
        <f>[1]Consolidated!M143+[2]Consoli!M143*5.09+[3]Consoli!M143*0.985+[4]Consolidated!M143*9.38+[5]Consolidated!M143*9.61+[6]Consolidated!M143*0.967</f>
        <v>0</v>
      </c>
      <c r="N143" s="22">
        <f t="shared" si="371"/>
        <v>0</v>
      </c>
      <c r="O143" s="437">
        <f>[1]Consolidated!O143+[2]Consoli!O143*5.09+[3]Consoli!O143*0.985+[4]Consolidated!O143*9.38+[5]Consolidated!O143*9.61+[6]Consolidated!O143*0.967</f>
        <v>0</v>
      </c>
      <c r="P143" s="22">
        <f t="shared" si="372"/>
        <v>0</v>
      </c>
      <c r="Q143" s="437">
        <f>[1]Consolidated!Q143+[2]Consoli!Q143*5.09+[3]Consoli!Q143*0.985+[4]Consolidated!Q143*9.38+[5]Consolidated!Q143*9.61+[6]Consolidated!Q143*0.967</f>
        <v>0</v>
      </c>
      <c r="R143" s="22">
        <f t="shared" si="373"/>
        <v>0</v>
      </c>
      <c r="S143" s="437">
        <f>[1]Consolidated!S143+[2]Consoli!S143*5.09+[3]Consoli!S143*0.985+[4]Consolidated!S143*9.38+[5]Consolidated!S143*9.61+[6]Consolidated!S143*0.967</f>
        <v>0</v>
      </c>
      <c r="T143" s="22">
        <f t="shared" si="374"/>
        <v>0</v>
      </c>
      <c r="U143" s="437">
        <f>[1]Consolidated!U143+[2]Consoli!U143*5.09+[3]Consoli!U143*0.985+[4]Consolidated!U143*9.38+[5]Consolidated!U143*9.61+[6]Consolidated!U143*0.967</f>
        <v>0</v>
      </c>
      <c r="V143" s="22">
        <f t="shared" si="375"/>
        <v>0</v>
      </c>
      <c r="W143" s="437">
        <f>[1]Consolidated!W143+[2]Consoli!W143*5.09+[3]Consoli!W143*0.985+[4]Consolidated!W143*9.38+[5]Consolidated!W143*9.61+[6]Consolidated!W143*0.967</f>
        <v>0</v>
      </c>
      <c r="X143" s="22">
        <f t="shared" si="376"/>
        <v>0</v>
      </c>
      <c r="Y143" s="437">
        <f>[1]Consolidated!Y143+[2]Consoli!Y143*5.09+[3]Consoli!Y143*0.985+[4]Consolidated!Y143*9.38+[5]Consolidated!Y143*9.61+[6]Consolidated!Y143*0.967</f>
        <v>0</v>
      </c>
      <c r="Z143" s="22">
        <f t="shared" si="377"/>
        <v>0</v>
      </c>
      <c r="AA143" s="43">
        <f t="shared" si="292"/>
        <v>0</v>
      </c>
      <c r="AB143" s="22">
        <f t="shared" si="378"/>
        <v>0</v>
      </c>
      <c r="AC143" s="37">
        <f t="shared" si="294"/>
        <v>0</v>
      </c>
      <c r="AD143" s="38">
        <f t="shared" si="379"/>
        <v>0</v>
      </c>
      <c r="AF143" s="24">
        <f t="shared" si="280"/>
        <v>0</v>
      </c>
      <c r="AG143" s="24">
        <f t="shared" ref="AG143:AG152" si="380">AA143-AF143</f>
        <v>0</v>
      </c>
      <c r="AH143" s="477">
        <v>0</v>
      </c>
      <c r="AI143" s="478">
        <f>[7]CONSOLIDATED!AA142</f>
        <v>0</v>
      </c>
    </row>
    <row r="144" spans="1:35" customFormat="1">
      <c r="A144" s="108">
        <v>6798</v>
      </c>
      <c r="B144" s="108" t="s">
        <v>123</v>
      </c>
      <c r="C144" s="445">
        <f>SUM(C136:C143)</f>
        <v>1044011.8569526693</v>
      </c>
      <c r="D144" s="27">
        <f t="shared" si="281"/>
        <v>5.1142160508130911E-2</v>
      </c>
      <c r="E144" s="445">
        <f>SUM(E136:E143)</f>
        <v>1043823.6224326694</v>
      </c>
      <c r="F144" s="27">
        <f t="shared" si="281"/>
        <v>6.5723450711221001E-2</v>
      </c>
      <c r="G144" s="445">
        <f>SUM(G136:G143)</f>
        <v>1034235.3968526695</v>
      </c>
      <c r="H144" s="27">
        <f t="shared" ref="H144" si="381">G144/G$12</f>
        <v>3.9257655308417717E-2</v>
      </c>
      <c r="I144" s="445">
        <f>SUM(I136:I143)</f>
        <v>967099.30438266962</v>
      </c>
      <c r="J144" s="27">
        <f t="shared" ref="J144" si="382">I144/I$12</f>
        <v>4.1573649177484434E-2</v>
      </c>
      <c r="K144" s="445">
        <f>SUM(K136:K143)</f>
        <v>965773.88960266963</v>
      </c>
      <c r="L144" s="27">
        <f t="shared" ref="L144" si="383">K144/K$12</f>
        <v>4.539316383644304E-2</v>
      </c>
      <c r="M144" s="445">
        <f>SUM(M136:M143)</f>
        <v>965472.95398266963</v>
      </c>
      <c r="N144" s="27">
        <f t="shared" ref="N144" si="384">M144/M$12</f>
        <v>3.2002441455049956E-2</v>
      </c>
      <c r="O144" s="445">
        <f>SUM(O136:O143)</f>
        <v>965474.97120266955</v>
      </c>
      <c r="P144" s="27">
        <f t="shared" ref="P144" si="385">O144/O$12</f>
        <v>5.0548058578357709E-2</v>
      </c>
      <c r="Q144" s="445">
        <f>SUM(Q136:Q143)</f>
        <v>961080.14058266964</v>
      </c>
      <c r="R144" s="27">
        <f t="shared" ref="R144" si="386">Q144/Q$12</f>
        <v>4.0522173955248909E-2</v>
      </c>
      <c r="S144" s="445">
        <f>SUM(S136:S143)</f>
        <v>961080.16927266947</v>
      </c>
      <c r="T144" s="27">
        <f t="shared" ref="T144" si="387">S144/S$12</f>
        <v>4.0225340699641281E-2</v>
      </c>
      <c r="U144" s="445">
        <f>SUM(U136:U143)</f>
        <v>960938.84620266967</v>
      </c>
      <c r="V144" s="27">
        <f t="shared" ref="V144" si="388">U144/U$12</f>
        <v>5.0704860001502136E-2</v>
      </c>
      <c r="W144" s="445">
        <f>SUM(W136:W143)</f>
        <v>960938.84620266967</v>
      </c>
      <c r="X144" s="27">
        <f t="shared" ref="X144" si="389">W144/W$12</f>
        <v>4.983565004997783E-2</v>
      </c>
      <c r="Y144" s="445">
        <f>SUM(Y136:Y143)</f>
        <v>960938.84620266967</v>
      </c>
      <c r="Z144" s="27">
        <f t="shared" ref="Z144" si="390">Y144/Y$12</f>
        <v>3.2989246536699948E-2</v>
      </c>
      <c r="AA144" s="45">
        <f t="shared" si="292"/>
        <v>11790868.843872035</v>
      </c>
      <c r="AB144" s="27">
        <f t="shared" ref="AB144" si="391">AA144/AA$12</f>
        <v>4.344139305808345E-2</v>
      </c>
      <c r="AC144" s="39">
        <f t="shared" si="294"/>
        <v>982572.40365600295</v>
      </c>
      <c r="AD144" s="51">
        <f t="shared" ref="AD144" si="392">AC144/AC$12</f>
        <v>4.344139305808345E-2</v>
      </c>
      <c r="AF144" s="24">
        <f t="shared" si="280"/>
        <v>11790868.843872035</v>
      </c>
      <c r="AG144" s="24">
        <f t="shared" si="380"/>
        <v>0</v>
      </c>
      <c r="AH144" s="485">
        <v>13868706.915453332</v>
      </c>
      <c r="AI144" s="486">
        <f>[7]CONSOLIDATED!AA143</f>
        <v>14381588.54917</v>
      </c>
    </row>
    <row r="145" spans="1:35" customFormat="1">
      <c r="A145" s="108">
        <v>6799</v>
      </c>
      <c r="B145" s="108" t="s">
        <v>125</v>
      </c>
      <c r="C145" s="446">
        <f>C41+C76+C93+C115+C129+C133+C144</f>
        <v>9460410.6275656801</v>
      </c>
      <c r="D145" s="27">
        <f t="shared" si="281"/>
        <v>0.46342944820570742</v>
      </c>
      <c r="E145" s="446">
        <f>E41+E76+E93+E115+E129+E133+E144</f>
        <v>9718158.9082451779</v>
      </c>
      <c r="F145" s="27">
        <f t="shared" si="281"/>
        <v>0.61189546230169223</v>
      </c>
      <c r="G145" s="446">
        <f>G41+G76+G93+G115+G129+G133+G144</f>
        <v>9794077.2069018986</v>
      </c>
      <c r="H145" s="27">
        <f t="shared" ref="H145" si="393">G145/G$12</f>
        <v>0.3717649852467364</v>
      </c>
      <c r="I145" s="446">
        <f>I41+I76+I93+I115+I129+I133+I144</f>
        <v>9778846.536635153</v>
      </c>
      <c r="J145" s="27">
        <f t="shared" ref="J145" si="394">I145/I$12</f>
        <v>0.42037289597063404</v>
      </c>
      <c r="K145" s="446">
        <f>K41+K76+K93+K115+K129+K133+K144</f>
        <v>9784102.8466884736</v>
      </c>
      <c r="L145" s="27">
        <f t="shared" ref="L145" si="395">K145/K$12</f>
        <v>0.45987097838714536</v>
      </c>
      <c r="M145" s="446">
        <f>M41+M76+M93+M115+M129+M133+M144</f>
        <v>9354941.3275663927</v>
      </c>
      <c r="N145" s="27">
        <f t="shared" ref="N145" si="396">M145/M$12</f>
        <v>0.31008736279550375</v>
      </c>
      <c r="O145" s="446">
        <f>O41+O76+O93+O115+O129+O133+O144</f>
        <v>9457092.9317672867</v>
      </c>
      <c r="P145" s="27">
        <f t="shared" ref="P145" si="397">O145/O$12</f>
        <v>0.4951321388481621</v>
      </c>
      <c r="Q145" s="446">
        <f>Q41+Q76+Q93+Q115+Q129+Q133+Q144</f>
        <v>10159076.661511509</v>
      </c>
      <c r="R145" s="27">
        <f t="shared" ref="R145" si="398">Q145/Q$12</f>
        <v>0.42833875586368764</v>
      </c>
      <c r="S145" s="446">
        <f>S41+S76+S93+S115+S129+S133+S144</f>
        <v>9782274.1384816524</v>
      </c>
      <c r="T145" s="27">
        <f t="shared" ref="T145" si="399">S145/S$12</f>
        <v>0.40943026671282323</v>
      </c>
      <c r="U145" s="446">
        <f>U41+U76+U93+U115+U129+U133+U144</f>
        <v>9688513.2326953616</v>
      </c>
      <c r="V145" s="27">
        <f t="shared" ref="V145" si="400">U145/U$12</f>
        <v>0.51122369443987459</v>
      </c>
      <c r="W145" s="446">
        <f>W41+W76+W93+W115+W129+W133+W144</f>
        <v>9730122.5530675873</v>
      </c>
      <c r="X145" s="27">
        <f t="shared" ref="X145" si="401">W145/W$12</f>
        <v>0.5046179415207056</v>
      </c>
      <c r="Y145" s="446">
        <f>Y41+Y76+Y93+Y115+Y129+Y133+Y144</f>
        <v>9857628.3852820974</v>
      </c>
      <c r="Z145" s="27">
        <f t="shared" ref="Z145" si="402">Y145/Y$12</f>
        <v>0.33841459771796567</v>
      </c>
      <c r="AA145" s="455">
        <f t="shared" si="292"/>
        <v>116565245.35640827</v>
      </c>
      <c r="AB145" s="27">
        <f t="shared" ref="AB145" si="403">AA145/AA$12</f>
        <v>0.42946424962325058</v>
      </c>
      <c r="AC145" s="462">
        <f t="shared" si="294"/>
        <v>9713770.4463673551</v>
      </c>
      <c r="AD145" s="51">
        <f t="shared" ref="AD145" si="404">AC145/AC$12</f>
        <v>0.42946424962325058</v>
      </c>
      <c r="AF145" s="24">
        <f t="shared" si="280"/>
        <v>116565245.35640827</v>
      </c>
      <c r="AG145" s="24">
        <f t="shared" si="380"/>
        <v>0</v>
      </c>
      <c r="AH145" s="485">
        <v>116908031.66180035</v>
      </c>
      <c r="AI145" s="486">
        <f>[7]CONSOLIDATED!AA144</f>
        <v>103183038.54045162</v>
      </c>
    </row>
    <row r="146" spans="1:35" customFormat="1" ht="15.75" thickBot="1">
      <c r="A146" s="8">
        <v>6999</v>
      </c>
      <c r="B146" s="8" t="s">
        <v>124</v>
      </c>
      <c r="C146" s="447">
        <f>C135-C144</f>
        <v>279023.61770869163</v>
      </c>
      <c r="D146" s="28">
        <f t="shared" si="281"/>
        <v>1.366830323562522E-2</v>
      </c>
      <c r="E146" s="447">
        <f>E135-E144</f>
        <v>-1244367.7796381363</v>
      </c>
      <c r="F146" s="28">
        <f t="shared" si="281"/>
        <v>-7.8350539951450415E-2</v>
      </c>
      <c r="G146" s="447">
        <f>G135-G144</f>
        <v>2879338.2828482362</v>
      </c>
      <c r="H146" s="28">
        <f t="shared" ref="H146" si="405">G146/G$12</f>
        <v>0.10929433489549167</v>
      </c>
      <c r="I146" s="447">
        <f>I135-I144</f>
        <v>2356834.0558280353</v>
      </c>
      <c r="J146" s="28">
        <f t="shared" ref="J146" si="406">I146/I$12</f>
        <v>0.10131554408374605</v>
      </c>
      <c r="K146" s="447">
        <f>K135-K144</f>
        <v>2187858.0595801002</v>
      </c>
      <c r="L146" s="28">
        <f t="shared" ref="L146" si="407">K146/K$12</f>
        <v>0.1028333861772352</v>
      </c>
      <c r="M146" s="447">
        <f>M135-M144</f>
        <v>4551998.3997500734</v>
      </c>
      <c r="N146" s="28">
        <f t="shared" ref="N146" si="408">M146/M$12</f>
        <v>0.15088466402974732</v>
      </c>
      <c r="O146" s="447">
        <f>O135-O144</f>
        <v>388336.42142566724</v>
      </c>
      <c r="P146" s="28">
        <f t="shared" ref="P146" si="409">O146/O$12</f>
        <v>2.0331601298666745E-2</v>
      </c>
      <c r="Q146" s="447">
        <f>Q135-Q144</f>
        <v>2210197.7324977447</v>
      </c>
      <c r="R146" s="28">
        <f t="shared" ref="R146" si="410">Q146/Q$12</f>
        <v>9.3188916522062307E-2</v>
      </c>
      <c r="S146" s="447">
        <f>S135-S144</f>
        <v>2161707.9792720131</v>
      </c>
      <c r="T146" s="28">
        <f t="shared" ref="T146" si="411">S146/S$12</f>
        <v>9.0476780959028988E-2</v>
      </c>
      <c r="U146" s="447">
        <f>U135-U144</f>
        <v>302973.47843019478</v>
      </c>
      <c r="V146" s="28">
        <f t="shared" ref="V146" si="412">U146/U$12</f>
        <v>1.5986686217003176E-2</v>
      </c>
      <c r="W146" s="447">
        <f>W135-W144</f>
        <v>831084.86516967742</v>
      </c>
      <c r="X146" s="28">
        <f t="shared" ref="X146" si="413">W146/W$12</f>
        <v>4.3101238612736591E-2</v>
      </c>
      <c r="Y146" s="447">
        <f>Y135-Y144</f>
        <v>4194979.5508311894</v>
      </c>
      <c r="Z146" s="28">
        <f t="shared" ref="Z146" si="414">Y146/Y$12</f>
        <v>0.14401459069498115</v>
      </c>
      <c r="AA146" s="52">
        <f t="shared" si="292"/>
        <v>21099964.663703486</v>
      </c>
      <c r="AB146" s="28">
        <f t="shared" ref="AB146" si="415">AA146/AA$12</f>
        <v>7.7739127676243927E-2</v>
      </c>
      <c r="AC146" s="52">
        <f t="shared" si="294"/>
        <v>1758330.3886419572</v>
      </c>
      <c r="AD146" s="28">
        <f t="shared" ref="AD146" si="416">AC146/AC$12</f>
        <v>7.7739127676243927E-2</v>
      </c>
      <c r="AF146" s="24">
        <f t="shared" si="280"/>
        <v>21099964.663703486</v>
      </c>
      <c r="AG146" s="24">
        <f t="shared" si="380"/>
        <v>0</v>
      </c>
      <c r="AH146" s="495">
        <v>22413084.979243681</v>
      </c>
      <c r="AI146" s="496">
        <f>[7]CONSOLIDATED!AA145</f>
        <v>32139267.997138359</v>
      </c>
    </row>
    <row r="147" spans="1:35" customFormat="1" ht="15.75" thickTop="1">
      <c r="A147" s="1"/>
      <c r="B147" s="1"/>
      <c r="C147" s="444"/>
      <c r="D147" s="22">
        <f t="shared" si="281"/>
        <v>0</v>
      </c>
      <c r="E147" s="444"/>
      <c r="F147" s="22">
        <f t="shared" si="281"/>
        <v>0</v>
      </c>
      <c r="G147" s="444"/>
      <c r="H147" s="22">
        <f t="shared" ref="H147:H148" si="417">G147/G$12</f>
        <v>0</v>
      </c>
      <c r="I147" s="444"/>
      <c r="J147" s="22">
        <f t="shared" ref="J147:J148" si="418">I147/I$12</f>
        <v>0</v>
      </c>
      <c r="K147" s="444"/>
      <c r="L147" s="22">
        <f t="shared" ref="L147:L148" si="419">K147/K$12</f>
        <v>0</v>
      </c>
      <c r="M147" s="444"/>
      <c r="N147" s="22">
        <f t="shared" ref="N147:N148" si="420">M147/M$12</f>
        <v>0</v>
      </c>
      <c r="O147" s="444"/>
      <c r="P147" s="22">
        <f t="shared" ref="P147:P148" si="421">O147/O$12</f>
        <v>0</v>
      </c>
      <c r="Q147" s="444"/>
      <c r="R147" s="22">
        <f t="shared" ref="R147:R148" si="422">Q147/Q$12</f>
        <v>0</v>
      </c>
      <c r="S147" s="444"/>
      <c r="T147" s="22">
        <f t="shared" ref="T147:T148" si="423">S147/S$12</f>
        <v>0</v>
      </c>
      <c r="U147" s="444"/>
      <c r="V147" s="22">
        <f t="shared" ref="V147:V148" si="424">U147/U$12</f>
        <v>0</v>
      </c>
      <c r="W147" s="444"/>
      <c r="X147" s="22">
        <f t="shared" ref="X147:X148" si="425">W147/W$12</f>
        <v>0</v>
      </c>
      <c r="Y147" s="444"/>
      <c r="Z147" s="22">
        <f t="shared" ref="Z147:Z148" si="426">Y147/Y$12</f>
        <v>0</v>
      </c>
      <c r="AA147" s="456">
        <f t="shared" si="292"/>
        <v>0</v>
      </c>
      <c r="AB147" s="22">
        <f t="shared" ref="AB147:AB148" si="427">AA147/AA$12</f>
        <v>0</v>
      </c>
      <c r="AC147" s="463">
        <f t="shared" si="294"/>
        <v>0</v>
      </c>
      <c r="AD147" s="50">
        <f t="shared" ref="AD147:AD148" si="428">AC147/AC$12</f>
        <v>0</v>
      </c>
      <c r="AF147" s="24">
        <f t="shared" si="280"/>
        <v>0</v>
      </c>
      <c r="AG147" s="24">
        <f t="shared" si="380"/>
        <v>0</v>
      </c>
      <c r="AH147" s="497">
        <v>0</v>
      </c>
      <c r="AI147" s="498">
        <f>[7]CONSOLIDATED!AA146</f>
        <v>0</v>
      </c>
    </row>
    <row r="148" spans="1:35" customFormat="1" ht="15.75" thickBot="1">
      <c r="A148" s="66"/>
      <c r="B148" s="8" t="s">
        <v>197</v>
      </c>
      <c r="C148" s="448">
        <f>[1]Consolidated!C148+[2]Consoli!C148*5.09+[3]Consoli!C148*0.985+[4]Consolidated!C148*9.38+[5]Consolidated!C148*9.61+[6]Consolidated!C148*0.967</f>
        <v>58091.516015973808</v>
      </c>
      <c r="D148" s="28">
        <f t="shared" si="281"/>
        <v>2.8456818918908867E-3</v>
      </c>
      <c r="E148" s="448">
        <f>[1]Consolidated!E148+[2]Consoli!E148*5.09+[3]Consoli!E148*0.985+[4]Consolidated!E148*9.38+[5]Consolidated!E148*9.61+[6]Consolidated!E148*0.967</f>
        <v>36624.836794253839</v>
      </c>
      <c r="F148" s="28">
        <f t="shared" si="281"/>
        <v>2.3060511413257687E-3</v>
      </c>
      <c r="G148" s="448">
        <f>[1]Consolidated!G148+[2]Consoli!G148*5.09+[3]Consoli!G148*0.985+[4]Consolidated!G148*9.38+[5]Consolidated!G148*9.61+[6]Consolidated!G148*0.967</f>
        <v>123669.25252963902</v>
      </c>
      <c r="H148" s="28">
        <f t="shared" si="417"/>
        <v>4.694255198412863E-3</v>
      </c>
      <c r="I148" s="448">
        <f>[1]Consolidated!I148+[2]Consoli!I148*5.09+[3]Consoli!I148*0.985+[4]Consolidated!I148*9.38+[5]Consolidated!I148*9.61+[6]Consolidated!I148*0.967</f>
        <v>89502.526453147308</v>
      </c>
      <c r="J148" s="28">
        <f t="shared" si="418"/>
        <v>3.8475331523859027E-3</v>
      </c>
      <c r="K148" s="448">
        <f>[1]Consolidated!K148+[2]Consoli!K148*5.09+[3]Consoli!K148*0.985+[4]Consolidated!K148*9.38+[5]Consolidated!K148*9.61+[6]Consolidated!K148*0.967</f>
        <v>65091.274619788033</v>
      </c>
      <c r="L148" s="28">
        <f t="shared" si="419"/>
        <v>3.0594106187262337E-3</v>
      </c>
      <c r="M148" s="448">
        <f>[1]Consolidated!M148+[2]Consoli!M148*5.09+[3]Consoli!M148*0.985+[4]Consolidated!M148*9.38+[5]Consolidated!M148*9.61+[6]Consolidated!M148*0.967</f>
        <v>158322.80600069877</v>
      </c>
      <c r="N148" s="28">
        <f t="shared" si="420"/>
        <v>5.2479112015887102E-3</v>
      </c>
      <c r="O148" s="448">
        <f>[1]Consolidated!O148+[2]Consoli!O148*5.09+[3]Consoli!O148*0.985+[4]Consolidated!O148*9.38+[5]Consolidated!O148*9.61+[6]Consolidated!O148*0.967</f>
        <v>55949.930897019956</v>
      </c>
      <c r="P148" s="28">
        <f t="shared" si="421"/>
        <v>2.9292943564499219E-3</v>
      </c>
      <c r="Q148" s="448">
        <f>[1]Consolidated!Q148+[2]Consoli!Q148*5.09+[3]Consoli!Q148*0.985+[4]Consolidated!Q148*9.38+[5]Consolidated!Q148*9.61+[6]Consolidated!Q148*0.967</f>
        <v>104108.53458944771</v>
      </c>
      <c r="R148" s="28">
        <f t="shared" si="422"/>
        <v>4.3895446079054278E-3</v>
      </c>
      <c r="S148" s="448">
        <f>[1]Consolidated!S148+[2]Consoli!S148*5.09+[3]Consoli!S148*0.985+[4]Consolidated!S148*9.38+[5]Consolidated!S148*9.61+[6]Consolidated!S148*0.967</f>
        <v>107188.1586762342</v>
      </c>
      <c r="T148" s="28">
        <f t="shared" si="423"/>
        <v>4.4862856810184149E-3</v>
      </c>
      <c r="U148" s="448">
        <f>[1]Consolidated!U148+[2]Consoli!U148*5.09+[3]Consoli!U148*0.985+[4]Consolidated!U148*9.38+[5]Consolidated!U148*9.61+[6]Consolidated!U148*0.967</f>
        <v>59651.097222926292</v>
      </c>
      <c r="V148" s="28">
        <f t="shared" si="424"/>
        <v>3.1475473653466584E-3</v>
      </c>
      <c r="W148" s="448">
        <f>[1]Consolidated!W148+[2]Consoli!W148*5.09+[3]Consoli!W148*0.985+[4]Consolidated!W148*9.38+[5]Consolidated!W148*9.61+[6]Consolidated!W148*0.967</f>
        <v>73289.179401278525</v>
      </c>
      <c r="X148" s="28">
        <f t="shared" si="425"/>
        <v>3.8008806819761318E-3</v>
      </c>
      <c r="Y148" s="448">
        <f>[1]Consolidated!Y148+[2]Consoli!Y148*5.09+[3]Consoli!Y148*0.985+[4]Consolidated!Y148*9.38+[5]Consolidated!Y148*9.61+[6]Consolidated!Y148*0.967</f>
        <v>119036.8409693771</v>
      </c>
      <c r="Z148" s="28">
        <f t="shared" si="426"/>
        <v>4.0865615009807853E-3</v>
      </c>
      <c r="AA148" s="23">
        <f t="shared" si="292"/>
        <v>1050525.9541697844</v>
      </c>
      <c r="AB148" s="28">
        <f t="shared" si="427"/>
        <v>3.870479054351107E-3</v>
      </c>
      <c r="AC148" s="23">
        <f t="shared" si="294"/>
        <v>87543.829514148703</v>
      </c>
      <c r="AD148" s="28">
        <f t="shared" si="428"/>
        <v>3.870479054351107E-3</v>
      </c>
      <c r="AF148" s="24">
        <f t="shared" si="280"/>
        <v>1050525.9541697844</v>
      </c>
      <c r="AG148" s="24">
        <f t="shared" si="380"/>
        <v>0</v>
      </c>
      <c r="AH148" s="499">
        <v>1520653.7875278366</v>
      </c>
      <c r="AI148" s="500">
        <f>[7]CONSOLIDATED!AA147</f>
        <v>1328286.74658</v>
      </c>
    </row>
    <row r="149" spans="1:35" customFormat="1" ht="15.75" thickTop="1">
      <c r="A149" s="1"/>
      <c r="B149" s="26"/>
      <c r="C149" s="444"/>
      <c r="D149" s="22">
        <f t="shared" si="281"/>
        <v>0</v>
      </c>
      <c r="E149" s="444"/>
      <c r="F149" s="22">
        <f t="shared" si="281"/>
        <v>0</v>
      </c>
      <c r="G149" s="444"/>
      <c r="H149" s="22">
        <f t="shared" ref="H149:H150" si="429">G149/G$12</f>
        <v>0</v>
      </c>
      <c r="I149" s="444"/>
      <c r="J149" s="22">
        <f t="shared" ref="J149:J150" si="430">I149/I$12</f>
        <v>0</v>
      </c>
      <c r="K149" s="444"/>
      <c r="L149" s="22">
        <f t="shared" ref="L149:L150" si="431">K149/K$12</f>
        <v>0</v>
      </c>
      <c r="M149" s="444"/>
      <c r="N149" s="22">
        <f t="shared" ref="N149:N150" si="432">M149/M$12</f>
        <v>0</v>
      </c>
      <c r="O149" s="444"/>
      <c r="P149" s="22">
        <f t="shared" ref="P149:P150" si="433">O149/O$12</f>
        <v>0</v>
      </c>
      <c r="Q149" s="444"/>
      <c r="R149" s="22">
        <f t="shared" ref="R149:R150" si="434">Q149/Q$12</f>
        <v>0</v>
      </c>
      <c r="S149" s="444"/>
      <c r="T149" s="22">
        <f t="shared" ref="T149:T150" si="435">S149/S$12</f>
        <v>0</v>
      </c>
      <c r="U149" s="444"/>
      <c r="V149" s="22">
        <f t="shared" ref="V149:V150" si="436">U149/U$12</f>
        <v>0</v>
      </c>
      <c r="W149" s="444"/>
      <c r="X149" s="22">
        <f t="shared" ref="X149:X150" si="437">W149/W$12</f>
        <v>0</v>
      </c>
      <c r="Y149" s="444"/>
      <c r="Z149" s="22">
        <f t="shared" ref="Z149:Z150" si="438">Y149/Y$12</f>
        <v>0</v>
      </c>
      <c r="AA149" s="456">
        <f t="shared" si="292"/>
        <v>0</v>
      </c>
      <c r="AB149" s="22">
        <f t="shared" ref="AB149:AB150" si="439">AA149/AA$12</f>
        <v>0</v>
      </c>
      <c r="AC149" s="463">
        <f t="shared" si="294"/>
        <v>0</v>
      </c>
      <c r="AD149" s="50">
        <f t="shared" ref="AD149:AD150" si="440">AC149/AC$12</f>
        <v>0</v>
      </c>
      <c r="AF149" s="24">
        <f t="shared" si="280"/>
        <v>0</v>
      </c>
      <c r="AG149" s="24">
        <f t="shared" si="380"/>
        <v>0</v>
      </c>
      <c r="AH149" s="497">
        <v>0</v>
      </c>
      <c r="AI149" s="498">
        <f>[7]CONSOLIDATED!AA148</f>
        <v>0</v>
      </c>
    </row>
    <row r="150" spans="1:35" s="1" customFormat="1" ht="15.75" thickBot="1">
      <c r="A150" s="66"/>
      <c r="B150" s="120" t="s">
        <v>195</v>
      </c>
      <c r="C150" s="448">
        <f>[1]Consolidated!C150+[2]Consoli!C150*5.09+[3]Consoli!C150*0.985+[4]Consolidated!C150*9.38+[5]Consolidated!C150*9.61+[6]Consolidated!C150*0.967</f>
        <v>-19280.494152785253</v>
      </c>
      <c r="D150" s="28">
        <f t="shared" si="281"/>
        <v>-9.4447790039086277E-4</v>
      </c>
      <c r="E150" s="448">
        <f>[1]Consolidated!E150+[2]Consoli!E150*5.09+[3]Consoli!E150*0.985+[4]Consolidated!E150*9.38+[5]Consolidated!E150*9.61+[6]Consolidated!E150*0.967</f>
        <v>-82743.810802278254</v>
      </c>
      <c r="F150" s="28">
        <f t="shared" si="281"/>
        <v>-5.209892412904189E-3</v>
      </c>
      <c r="G150" s="448">
        <f>[1]Consolidated!G150+[2]Consoli!G150*5.09+[3]Consoli!G150*0.985+[4]Consolidated!G150*9.38+[5]Consolidated!G150*9.61+[6]Consolidated!G150*0.967</f>
        <v>121871.07099851509</v>
      </c>
      <c r="H150" s="28">
        <f t="shared" si="429"/>
        <v>4.6259995663336965E-3</v>
      </c>
      <c r="I150" s="448">
        <f>[1]Consolidated!I150+[2]Consoli!I150*5.09+[3]Consoli!I150*0.985+[4]Consolidated!I150*9.38+[5]Consolidated!I150*9.61+[6]Consolidated!I150*0.967</f>
        <v>110910.24317263099</v>
      </c>
      <c r="J150" s="28">
        <f t="shared" si="430"/>
        <v>4.7678077307601431E-3</v>
      </c>
      <c r="K150" s="448">
        <f>[1]Consolidated!K150+[2]Consoli!K150*5.09+[3]Consoli!K150*0.985+[4]Consolidated!K150*9.38+[5]Consolidated!K150*9.61+[6]Consolidated!K150*0.967</f>
        <v>92013.907232358411</v>
      </c>
      <c r="L150" s="28">
        <f t="shared" si="431"/>
        <v>4.3248242794678374E-3</v>
      </c>
      <c r="M150" s="448">
        <f>[1]Consolidated!M150+[2]Consoli!M150*5.09+[3]Consoli!M150*0.985+[4]Consolidated!M150*9.38+[5]Consolidated!M150*9.61+[6]Consolidated!M150*0.967</f>
        <v>224168.99624515002</v>
      </c>
      <c r="N150" s="28">
        <f t="shared" si="432"/>
        <v>7.4305086939820165E-3</v>
      </c>
      <c r="O150" s="448">
        <f>[1]Consolidated!O150+[2]Consoli!O150*5.09+[3]Consoli!O150*0.985+[4]Consolidated!O150*9.38+[5]Consolidated!O150*9.61+[6]Consolidated!O150*0.967</f>
        <v>10677.032383653404</v>
      </c>
      <c r="P150" s="28">
        <f t="shared" si="433"/>
        <v>5.5900284778966232E-4</v>
      </c>
      <c r="Q150" s="448">
        <f>[1]Consolidated!Q150+[2]Consoli!Q150*5.09+[3]Consoli!Q150*0.985+[4]Consolidated!Q150*9.38+[5]Consolidated!Q150*9.61+[6]Consolidated!Q150*0.967</f>
        <v>111187.48744972434</v>
      </c>
      <c r="R150" s="28">
        <f t="shared" si="434"/>
        <v>4.6880156168383844E-3</v>
      </c>
      <c r="S150" s="448">
        <f>[1]Consolidated!S150+[2]Consoli!S150*5.09+[3]Consoli!S150*0.985+[4]Consolidated!S150*9.38+[5]Consolidated!S150*9.61+[6]Consolidated!S150*0.967</f>
        <v>85418.912252954746</v>
      </c>
      <c r="T150" s="28">
        <f t="shared" si="435"/>
        <v>3.5751490431523347E-3</v>
      </c>
      <c r="U150" s="448">
        <f>[1]Consolidated!U150+[2]Consoli!U150*5.09+[3]Consoli!U150*0.985+[4]Consolidated!U150*9.38+[5]Consolidated!U150*9.61+[6]Consolidated!U150*0.967</f>
        <v>3582.096377046671</v>
      </c>
      <c r="V150" s="28">
        <f t="shared" si="436"/>
        <v>1.8901275146465701E-4</v>
      </c>
      <c r="W150" s="448">
        <f>[1]Consolidated!W150+[2]Consoli!W150*5.09+[3]Consoli!W150*0.985+[4]Consolidated!W150*9.38+[5]Consolidated!W150*9.61+[6]Consolidated!W150*0.967</f>
        <v>12503.452089732556</v>
      </c>
      <c r="X150" s="28">
        <f t="shared" si="437"/>
        <v>6.4844674062552695E-4</v>
      </c>
      <c r="Y150" s="448">
        <f>[1]Consolidated!Y150+[2]Consoli!Y150*5.09+[3]Consoli!Y150*0.985+[4]Consolidated!Y150*9.38+[5]Consolidated!Y150*9.61+[6]Consolidated!Y150*0.967</f>
        <v>194918.7902413047</v>
      </c>
      <c r="Z150" s="28">
        <f t="shared" si="438"/>
        <v>6.6916058720239511E-3</v>
      </c>
      <c r="AA150" s="23">
        <f t="shared" si="292"/>
        <v>865227.68348800729</v>
      </c>
      <c r="AB150" s="28">
        <f t="shared" si="439"/>
        <v>3.187780000001624E-3</v>
      </c>
      <c r="AC150" s="23">
        <f t="shared" si="294"/>
        <v>72102.306957333945</v>
      </c>
      <c r="AD150" s="28">
        <f t="shared" si="440"/>
        <v>3.187780000001624E-3</v>
      </c>
      <c r="AF150" s="24">
        <f t="shared" ref="AF150:AF152" si="441">C150+E150+G150+I150+K150+M150+O150+Q150+S150+U150+W150+Y150</f>
        <v>865227.68348800729</v>
      </c>
      <c r="AG150" s="24">
        <f t="shared" si="380"/>
        <v>0</v>
      </c>
      <c r="AH150" s="499">
        <v>1131174.4843782797</v>
      </c>
      <c r="AI150" s="500">
        <f>[7]CONSOLIDATED!AA149</f>
        <v>1642980</v>
      </c>
    </row>
    <row r="151" spans="1:35" s="1" customFormat="1" ht="15.75" thickTop="1">
      <c r="B151" s="26"/>
      <c r="C151" s="444"/>
      <c r="D151" s="22"/>
      <c r="E151" s="444"/>
      <c r="F151" s="22"/>
      <c r="G151" s="444"/>
      <c r="H151" s="22"/>
      <c r="I151" s="444"/>
      <c r="J151" s="22"/>
      <c r="K151" s="444"/>
      <c r="L151" s="22"/>
      <c r="M151" s="444"/>
      <c r="N151" s="22"/>
      <c r="O151" s="444"/>
      <c r="P151" s="22"/>
      <c r="Q151" s="444"/>
      <c r="R151" s="22"/>
      <c r="S151" s="444"/>
      <c r="T151" s="22"/>
      <c r="U151" s="444"/>
      <c r="V151" s="22"/>
      <c r="W151" s="444"/>
      <c r="X151" s="22"/>
      <c r="Y151" s="444"/>
      <c r="Z151" s="22"/>
      <c r="AA151" s="456"/>
      <c r="AB151" s="22"/>
      <c r="AC151" s="463"/>
      <c r="AD151" s="50"/>
      <c r="AF151" s="24"/>
      <c r="AG151" s="24">
        <f t="shared" si="380"/>
        <v>0</v>
      </c>
      <c r="AH151" s="497"/>
      <c r="AI151" s="498"/>
    </row>
    <row r="152" spans="1:35" customFormat="1" ht="15.75" thickBot="1">
      <c r="A152" s="67"/>
      <c r="B152" s="115" t="s">
        <v>166</v>
      </c>
      <c r="C152" s="415">
        <f>C146-C148-C150</f>
        <v>240212.59584550306</v>
      </c>
      <c r="D152" s="70">
        <f t="shared" si="281"/>
        <v>1.1767099244125195E-2</v>
      </c>
      <c r="E152" s="415">
        <f>E146-E148-E150</f>
        <v>-1198248.8056301118</v>
      </c>
      <c r="F152" s="70">
        <f t="shared" si="281"/>
        <v>-7.5446698679871999E-2</v>
      </c>
      <c r="G152" s="415">
        <f>G146-G148-G150</f>
        <v>2633797.9593200823</v>
      </c>
      <c r="H152" s="70">
        <f t="shared" ref="H152" si="442">G152/G$12</f>
        <v>9.997408013074513E-2</v>
      </c>
      <c r="I152" s="415">
        <f>I146-I148-I150</f>
        <v>2156421.286202257</v>
      </c>
      <c r="J152" s="70">
        <f t="shared" ref="J152" si="443">I152/I$12</f>
        <v>9.2700203200600004E-2</v>
      </c>
      <c r="K152" s="415">
        <f>K146-K148-K150</f>
        <v>2030752.8777279539</v>
      </c>
      <c r="L152" s="70">
        <f t="shared" ref="L152" si="444">K152/K$12</f>
        <v>9.5449151279041133E-2</v>
      </c>
      <c r="M152" s="415">
        <f>M146-M148-M150</f>
        <v>4169506.5975042251</v>
      </c>
      <c r="N152" s="70">
        <f t="shared" ref="N152" si="445">M152/M$12</f>
        <v>0.13820624413417659</v>
      </c>
      <c r="O152" s="415">
        <f>O146-O148-O150</f>
        <v>321709.45814499387</v>
      </c>
      <c r="P152" s="70">
        <f t="shared" ref="P152" si="446">O152/O$12</f>
        <v>1.684330409442716E-2</v>
      </c>
      <c r="Q152" s="415">
        <f>Q146-Q148-Q150</f>
        <v>1994901.710458573</v>
      </c>
      <c r="R152" s="70">
        <f t="shared" ref="R152" si="447">Q152/Q$12</f>
        <v>8.4111356297318501E-2</v>
      </c>
      <c r="S152" s="415">
        <f>S146-S148-S150</f>
        <v>1969100.9083428241</v>
      </c>
      <c r="T152" s="70">
        <f t="shared" ref="T152" si="448">S152/S$12</f>
        <v>8.2415346234858244E-2</v>
      </c>
      <c r="U152" s="415">
        <f>U146-U148-U150</f>
        <v>239740.28483022182</v>
      </c>
      <c r="V152" s="70">
        <f t="shared" ref="V152" si="449">U152/U$12</f>
        <v>1.2650126100191861E-2</v>
      </c>
      <c r="W152" s="415">
        <f>W146-W148-W150</f>
        <v>745292.23367866641</v>
      </c>
      <c r="X152" s="70">
        <f t="shared" ref="X152" si="450">W152/W$12</f>
        <v>3.8651911190134933E-2</v>
      </c>
      <c r="Y152" s="415">
        <f>Y146-Y148-Y150</f>
        <v>3881023.9196205074</v>
      </c>
      <c r="Z152" s="70">
        <f t="shared" ref="Z152" si="451">Y152/Y$12</f>
        <v>0.13323642332197641</v>
      </c>
      <c r="AA152" s="415">
        <f t="shared" ref="AA152" si="452">C152+E152+G152+I152+K152+M152+O152+Q152+S152+U152+W152+Y152</f>
        <v>19184211.026045695</v>
      </c>
      <c r="AB152" s="309">
        <f t="shared" ref="AB152" si="453">AA152/AA$12</f>
        <v>7.0680868621891185E-2</v>
      </c>
      <c r="AC152" s="464">
        <f t="shared" ref="AC152" si="454">AA152/12</f>
        <v>1598684.2521704745</v>
      </c>
      <c r="AD152" s="69">
        <f t="shared" ref="AD152" si="455">AC152/AC$12</f>
        <v>7.0680868621891185E-2</v>
      </c>
      <c r="AF152" s="24">
        <f t="shared" si="441"/>
        <v>19184211.026045695</v>
      </c>
      <c r="AG152" s="24">
        <f t="shared" si="380"/>
        <v>0</v>
      </c>
      <c r="AH152" s="501">
        <v>19761256.707337562</v>
      </c>
      <c r="AI152" s="502">
        <f>[7]CONSOLIDATED!AA150</f>
        <v>29168001.250558361</v>
      </c>
    </row>
    <row r="153" spans="1:35" customFormat="1" ht="15.75" thickTop="1">
      <c r="A153" s="1"/>
      <c r="B153" s="1"/>
      <c r="C153" s="449"/>
      <c r="D153" s="31"/>
      <c r="E153" s="449"/>
      <c r="F153" s="30"/>
      <c r="G153" s="449"/>
      <c r="H153" s="30"/>
      <c r="I153" s="449"/>
      <c r="J153" s="30"/>
      <c r="K153" s="449"/>
      <c r="L153" s="30"/>
      <c r="M153" s="449"/>
      <c r="N153" s="30"/>
      <c r="O153" s="449"/>
      <c r="P153" s="30"/>
      <c r="Q153" s="449"/>
      <c r="R153" s="30"/>
      <c r="S153" s="449"/>
      <c r="T153" s="30"/>
      <c r="U153" s="449"/>
      <c r="V153" s="30"/>
      <c r="W153" s="449"/>
      <c r="X153" s="30"/>
      <c r="Y153" s="449"/>
      <c r="Z153" s="30"/>
      <c r="AA153" s="457"/>
      <c r="AB153" s="48"/>
      <c r="AC153" s="463"/>
      <c r="AD153" s="50"/>
      <c r="AH153" s="431"/>
      <c r="AI153" s="431"/>
    </row>
    <row r="154" spans="1:35" s="404" customFormat="1">
      <c r="A154" s="401"/>
      <c r="B154" s="402" t="s">
        <v>133</v>
      </c>
      <c r="C154" s="401">
        <f>C152</f>
        <v>240212.59584550306</v>
      </c>
      <c r="D154" s="403"/>
      <c r="E154" s="401">
        <f>C154+E152</f>
        <v>-958036.2097846088</v>
      </c>
      <c r="F154" s="401"/>
      <c r="G154" s="401">
        <f>E154+G152</f>
        <v>1675761.7495354735</v>
      </c>
      <c r="H154" s="401"/>
      <c r="I154" s="401">
        <f>G154+I152</f>
        <v>3832183.0357377306</v>
      </c>
      <c r="J154" s="401"/>
      <c r="K154" s="401">
        <f>I154+K152</f>
        <v>5862935.9134656843</v>
      </c>
      <c r="L154" s="401"/>
      <c r="M154" s="401">
        <f>K154+M152</f>
        <v>10032442.510969909</v>
      </c>
      <c r="N154" s="401"/>
      <c r="O154" s="401">
        <f>M154+O152</f>
        <v>10354151.969114903</v>
      </c>
      <c r="P154" s="401"/>
      <c r="Q154" s="401">
        <f>O154+Q152</f>
        <v>12349053.679573476</v>
      </c>
      <c r="R154" s="401"/>
      <c r="S154" s="401">
        <f>Q154+S152</f>
        <v>14318154.5879163</v>
      </c>
      <c r="T154" s="401"/>
      <c r="U154" s="401">
        <f>S154+U152</f>
        <v>14557894.872746522</v>
      </c>
      <c r="V154" s="401"/>
      <c r="W154" s="401">
        <f>U154+W152</f>
        <v>15303187.106425188</v>
      </c>
      <c r="X154" s="401"/>
      <c r="Y154" s="401">
        <f>W154+Y152</f>
        <v>19184211.026045695</v>
      </c>
      <c r="AA154" s="405"/>
      <c r="AB154" s="405"/>
      <c r="AC154" s="405"/>
      <c r="AD154" s="405"/>
    </row>
    <row r="155" spans="1:35" hidden="1">
      <c r="B155" s="427" t="s">
        <v>362</v>
      </c>
      <c r="C155" s="424"/>
      <c r="D155" s="416"/>
      <c r="E155" s="424"/>
      <c r="F155" s="417"/>
      <c r="G155" s="424"/>
      <c r="H155" s="417"/>
      <c r="I155" s="424"/>
      <c r="J155" s="417"/>
      <c r="K155" s="424"/>
      <c r="L155" s="417"/>
      <c r="M155" s="424"/>
      <c r="N155" s="417"/>
      <c r="O155" s="424"/>
      <c r="P155" s="417"/>
      <c r="Q155" s="424"/>
      <c r="R155" s="417"/>
      <c r="S155" s="424"/>
      <c r="T155" s="417"/>
      <c r="U155" s="424"/>
      <c r="V155" s="417"/>
      <c r="W155" s="424"/>
      <c r="X155" s="417"/>
      <c r="Y155" s="424"/>
      <c r="Z155" s="417"/>
      <c r="AA155" s="426"/>
      <c r="AB155" s="418"/>
      <c r="AC155" s="465"/>
      <c r="AD155" s="419"/>
      <c r="AH155" s="468"/>
      <c r="AI155" s="468"/>
    </row>
    <row r="156" spans="1:35" ht="15.75" hidden="1" thickBot="1">
      <c r="B156" s="428" t="s">
        <v>363</v>
      </c>
      <c r="C156" s="425"/>
      <c r="D156" s="420"/>
      <c r="E156" s="425"/>
      <c r="F156" s="421"/>
      <c r="G156" s="425"/>
      <c r="H156" s="421"/>
      <c r="I156" s="425"/>
      <c r="J156" s="421"/>
      <c r="K156" s="425"/>
      <c r="L156" s="421"/>
      <c r="M156" s="425"/>
      <c r="N156" s="421"/>
      <c r="O156" s="425"/>
      <c r="P156" s="421"/>
      <c r="Q156" s="425"/>
      <c r="R156" s="421"/>
      <c r="S156" s="425"/>
      <c r="T156" s="421"/>
      <c r="U156" s="425"/>
      <c r="V156" s="421"/>
      <c r="W156" s="425"/>
      <c r="X156" s="421"/>
      <c r="Y156" s="425"/>
      <c r="Z156" s="421"/>
      <c r="AA156" s="425"/>
      <c r="AB156" s="422"/>
      <c r="AC156" s="466"/>
      <c r="AD156" s="423"/>
      <c r="AH156" s="468"/>
      <c r="AI156" s="468"/>
    </row>
    <row r="157" spans="1:35">
      <c r="B157" s="117" t="s">
        <v>129</v>
      </c>
      <c r="C157" s="404"/>
      <c r="D157" s="61"/>
      <c r="E157" s="404"/>
      <c r="F157" s="61"/>
      <c r="G157" s="404"/>
      <c r="I157" s="404"/>
      <c r="K157" s="404"/>
      <c r="L157" s="61"/>
      <c r="M157" s="404"/>
      <c r="N157" s="61"/>
      <c r="O157" s="404"/>
      <c r="P157" s="61"/>
      <c r="Q157" s="404"/>
      <c r="R157" s="61"/>
      <c r="S157" s="404"/>
      <c r="T157" s="61"/>
      <c r="U157" s="404"/>
      <c r="V157" s="61"/>
      <c r="W157" s="404"/>
      <c r="X157" s="61"/>
      <c r="Y157" s="404"/>
      <c r="AA157" s="116"/>
      <c r="AC157" s="116"/>
      <c r="AH157" s="468"/>
      <c r="AI157" s="468"/>
    </row>
    <row r="158" spans="1:35">
      <c r="C158" s="404"/>
      <c r="E158" s="404"/>
      <c r="G158" s="404"/>
      <c r="I158" s="404"/>
      <c r="K158" s="404"/>
      <c r="M158" s="404"/>
      <c r="O158" s="404"/>
      <c r="Q158" s="404"/>
      <c r="S158" s="404"/>
      <c r="U158" s="404"/>
      <c r="W158" s="404"/>
      <c r="Y158" s="404"/>
      <c r="AA158" s="116"/>
      <c r="AC158" s="116"/>
      <c r="AH158" s="468"/>
      <c r="AI158" s="468"/>
    </row>
    <row r="159" spans="1:35">
      <c r="C159" s="404"/>
      <c r="E159" s="404"/>
      <c r="G159" s="404"/>
      <c r="I159" s="404"/>
      <c r="K159" s="404"/>
      <c r="M159" s="404"/>
      <c r="O159" s="404"/>
      <c r="Q159" s="404"/>
      <c r="S159" s="404"/>
      <c r="U159" s="404"/>
      <c r="W159" s="404"/>
      <c r="Y159" s="404"/>
      <c r="AA159" s="116"/>
      <c r="AC159" s="116"/>
      <c r="AH159" s="468"/>
      <c r="AI159" s="468"/>
    </row>
    <row r="160" spans="1:35">
      <c r="B160" s="75" t="s">
        <v>126</v>
      </c>
      <c r="C160" s="291">
        <f>C152</f>
        <v>240212.59584550306</v>
      </c>
      <c r="D160" s="76"/>
      <c r="E160" s="291">
        <f>E152</f>
        <v>-1198248.8056301118</v>
      </c>
      <c r="F160" s="76"/>
      <c r="G160" s="291">
        <f>G152</f>
        <v>2633797.9593200823</v>
      </c>
      <c r="H160" s="76"/>
      <c r="I160" s="291">
        <f>I152</f>
        <v>2156421.286202257</v>
      </c>
      <c r="J160" s="76"/>
      <c r="K160" s="291">
        <f>K152</f>
        <v>2030752.8777279539</v>
      </c>
      <c r="L160" s="76"/>
      <c r="M160" s="291">
        <f>M152</f>
        <v>4169506.5975042251</v>
      </c>
      <c r="N160" s="76"/>
      <c r="O160" s="291">
        <f>O152</f>
        <v>321709.45814499387</v>
      </c>
      <c r="P160" s="76"/>
      <c r="Q160" s="291">
        <f>Q152</f>
        <v>1994901.710458573</v>
      </c>
      <c r="R160" s="76"/>
      <c r="S160" s="291">
        <f>S152</f>
        <v>1969100.9083428241</v>
      </c>
      <c r="T160" s="76"/>
      <c r="U160" s="291">
        <f>U152</f>
        <v>239740.28483022182</v>
      </c>
      <c r="V160" s="76"/>
      <c r="W160" s="291">
        <f>W152</f>
        <v>745292.23367866641</v>
      </c>
      <c r="X160" s="76"/>
      <c r="Y160" s="291">
        <f>Y152</f>
        <v>3881023.9196205074</v>
      </c>
      <c r="Z160" s="76"/>
      <c r="AA160" s="291">
        <f>AA152</f>
        <v>19184211.026045695</v>
      </c>
      <c r="AB160" s="76"/>
      <c r="AC160" s="291">
        <f>AC152</f>
        <v>1598684.2521704745</v>
      </c>
      <c r="AD160" s="76"/>
      <c r="AH160" s="468"/>
    </row>
    <row r="161" spans="2:31">
      <c r="C161" s="404"/>
      <c r="E161" s="404"/>
      <c r="G161" s="404"/>
      <c r="I161" s="404"/>
      <c r="K161" s="404"/>
      <c r="M161" s="404"/>
      <c r="O161" s="404"/>
      <c r="Q161" s="404"/>
      <c r="S161" s="404"/>
      <c r="U161" s="404"/>
      <c r="W161" s="404"/>
      <c r="Y161" s="404"/>
      <c r="AA161" s="116"/>
      <c r="AC161" s="116"/>
    </row>
    <row r="162" spans="2:31">
      <c r="B162" s="60" t="s">
        <v>196</v>
      </c>
      <c r="C162" s="404">
        <f>C150</f>
        <v>-19280.494152785253</v>
      </c>
      <c r="E162" s="404">
        <f>E150</f>
        <v>-82743.810802278254</v>
      </c>
      <c r="G162" s="404">
        <f>G150</f>
        <v>121871.07099851509</v>
      </c>
      <c r="I162" s="404">
        <f>I150</f>
        <v>110910.24317263099</v>
      </c>
      <c r="K162" s="404">
        <f>K150</f>
        <v>92013.907232358411</v>
      </c>
      <c r="M162" s="404">
        <f>M150</f>
        <v>224168.99624515002</v>
      </c>
      <c r="O162" s="404">
        <f>O150</f>
        <v>10677.032383653404</v>
      </c>
      <c r="Q162" s="404">
        <f>Q150</f>
        <v>111187.48744972434</v>
      </c>
      <c r="S162" s="404">
        <f>S150</f>
        <v>85418.912252954746</v>
      </c>
      <c r="U162" s="404">
        <f>U150</f>
        <v>3582.096377046671</v>
      </c>
      <c r="W162" s="404">
        <f>W150</f>
        <v>12503.452089732556</v>
      </c>
      <c r="Y162" s="404">
        <f>Y150</f>
        <v>194918.7902413047</v>
      </c>
      <c r="AA162" s="404">
        <f>AA150</f>
        <v>865227.68348800729</v>
      </c>
      <c r="AC162" s="404">
        <f>AC150</f>
        <v>72102.306957333945</v>
      </c>
    </row>
    <row r="163" spans="2:31">
      <c r="C163" s="404"/>
      <c r="E163" s="404"/>
      <c r="G163" s="404"/>
      <c r="I163" s="404"/>
      <c r="K163" s="404"/>
      <c r="M163" s="404"/>
      <c r="O163" s="404"/>
      <c r="Q163" s="404"/>
      <c r="S163" s="404"/>
      <c r="U163" s="404"/>
      <c r="W163" s="404"/>
      <c r="Y163" s="404"/>
      <c r="AA163" s="116"/>
      <c r="AC163" s="116"/>
    </row>
    <row r="164" spans="2:31">
      <c r="B164" s="60" t="s">
        <v>127</v>
      </c>
      <c r="C164" s="404">
        <f>C133</f>
        <v>120000</v>
      </c>
      <c r="D164" s="61"/>
      <c r="E164" s="404">
        <f>E133</f>
        <v>120000</v>
      </c>
      <c r="F164" s="61"/>
      <c r="G164" s="404">
        <f>G133</f>
        <v>120000</v>
      </c>
      <c r="H164" s="61"/>
      <c r="I164" s="404">
        <f>I133</f>
        <v>120000</v>
      </c>
      <c r="J164" s="61"/>
      <c r="K164" s="404">
        <f>K133</f>
        <v>120000</v>
      </c>
      <c r="L164" s="61"/>
      <c r="M164" s="404">
        <f>M133</f>
        <v>120000</v>
      </c>
      <c r="N164" s="61"/>
      <c r="O164" s="404">
        <f>O133</f>
        <v>120000</v>
      </c>
      <c r="P164" s="61"/>
      <c r="Q164" s="404">
        <f>Q133</f>
        <v>120000</v>
      </c>
      <c r="R164" s="61"/>
      <c r="S164" s="404">
        <f>S133</f>
        <v>120000</v>
      </c>
      <c r="T164" s="61"/>
      <c r="U164" s="404">
        <f>U133</f>
        <v>120000</v>
      </c>
      <c r="V164" s="61"/>
      <c r="W164" s="404">
        <f>W133</f>
        <v>120000</v>
      </c>
      <c r="X164" s="61"/>
      <c r="Y164" s="404">
        <f>Y133</f>
        <v>120000</v>
      </c>
      <c r="Z164" s="61"/>
      <c r="AA164" s="404">
        <f>AA133</f>
        <v>1440000</v>
      </c>
      <c r="AB164" s="61"/>
      <c r="AC164" s="404">
        <f>AC133</f>
        <v>120000</v>
      </c>
      <c r="AD164" s="61"/>
    </row>
    <row r="165" spans="2:31">
      <c r="C165" s="404"/>
      <c r="E165" s="404"/>
      <c r="G165" s="404"/>
      <c r="I165" s="404"/>
      <c r="K165" s="404"/>
      <c r="M165" s="404"/>
      <c r="O165" s="404"/>
      <c r="Q165" s="404"/>
      <c r="S165" s="404"/>
      <c r="U165" s="404"/>
      <c r="W165" s="404"/>
      <c r="Y165" s="404"/>
      <c r="AA165" s="404"/>
      <c r="AC165" s="404"/>
    </row>
    <row r="166" spans="2:31">
      <c r="B166" s="60" t="s">
        <v>128</v>
      </c>
      <c r="C166" s="404">
        <f>C144-C142</f>
        <v>1064845.4717599999</v>
      </c>
      <c r="D166" s="61"/>
      <c r="E166" s="404">
        <f>E144-E142</f>
        <v>1064657.2372399999</v>
      </c>
      <c r="F166" s="61"/>
      <c r="G166" s="404">
        <f>G144-G142</f>
        <v>1055069.0116600001</v>
      </c>
      <c r="H166" s="61"/>
      <c r="I166" s="404">
        <f>I144-I142</f>
        <v>987932.91919000016</v>
      </c>
      <c r="J166" s="61"/>
      <c r="K166" s="404">
        <f>K144-K142</f>
        <v>986607.50441000017</v>
      </c>
      <c r="L166" s="61"/>
      <c r="M166" s="404">
        <f>M144-M142</f>
        <v>986306.56879000016</v>
      </c>
      <c r="N166" s="61"/>
      <c r="O166" s="404">
        <f>O144-O142</f>
        <v>986308.58601000009</v>
      </c>
      <c r="P166" s="61"/>
      <c r="Q166" s="404">
        <f>Q144-Q142</f>
        <v>981913.75539000018</v>
      </c>
      <c r="R166" s="61"/>
      <c r="S166" s="404">
        <f>S144-S142</f>
        <v>981913.78408000001</v>
      </c>
      <c r="T166" s="61"/>
      <c r="U166" s="404">
        <f>U144-U142</f>
        <v>981772.4610100002</v>
      </c>
      <c r="V166" s="61"/>
      <c r="W166" s="404">
        <f>W144-W142</f>
        <v>981772.4610100002</v>
      </c>
      <c r="X166" s="61"/>
      <c r="Y166" s="404">
        <f>Y144-Y142</f>
        <v>981772.4610100002</v>
      </c>
      <c r="Z166" s="61"/>
      <c r="AA166" s="404">
        <f>AA144-AA142</f>
        <v>12040872.221560001</v>
      </c>
      <c r="AB166" s="61"/>
      <c r="AC166" s="404">
        <f>AC144-AC142</f>
        <v>1003406.0184633335</v>
      </c>
      <c r="AD166" s="61"/>
    </row>
    <row r="167" spans="2:31">
      <c r="C167" s="404"/>
      <c r="E167" s="404"/>
      <c r="G167" s="404"/>
      <c r="I167" s="404"/>
      <c r="K167" s="404"/>
      <c r="M167" s="404"/>
      <c r="O167" s="404"/>
      <c r="Q167" s="404"/>
      <c r="S167" s="404"/>
      <c r="U167" s="404"/>
      <c r="W167" s="404"/>
      <c r="Y167" s="404"/>
      <c r="AA167" s="116"/>
      <c r="AC167" s="404"/>
    </row>
    <row r="168" spans="2:31">
      <c r="B168" s="60" t="s">
        <v>173</v>
      </c>
      <c r="C168" s="404"/>
      <c r="E168" s="404"/>
      <c r="G168" s="404"/>
      <c r="I168" s="404"/>
      <c r="K168" s="404"/>
      <c r="M168" s="404"/>
      <c r="O168" s="404"/>
      <c r="Q168" s="404"/>
      <c r="S168" s="404"/>
      <c r="U168" s="404"/>
      <c r="W168" s="404"/>
      <c r="Y168" s="404"/>
      <c r="AA168" s="458">
        <f>SUM(C168:Y168)</f>
        <v>0</v>
      </c>
      <c r="AC168" s="404">
        <f>AA168/12</f>
        <v>0</v>
      </c>
      <c r="AE168" s="400">
        <f>AA168-AA170</f>
        <v>0</v>
      </c>
    </row>
    <row r="169" spans="2:31">
      <c r="C169" s="404"/>
      <c r="E169" s="404"/>
      <c r="G169" s="404"/>
      <c r="I169" s="404"/>
      <c r="K169" s="404"/>
      <c r="M169" s="404"/>
      <c r="O169" s="404"/>
      <c r="Q169" s="404"/>
      <c r="S169" s="404"/>
      <c r="U169" s="404"/>
      <c r="W169" s="404"/>
      <c r="Y169" s="404"/>
      <c r="AA169" s="116"/>
      <c r="AC169" s="404"/>
    </row>
    <row r="170" spans="2:31">
      <c r="B170" s="60" t="s">
        <v>174</v>
      </c>
      <c r="C170" s="404"/>
      <c r="E170" s="404"/>
      <c r="G170" s="404"/>
      <c r="I170" s="404"/>
      <c r="K170" s="404"/>
      <c r="M170" s="404"/>
      <c r="O170" s="404"/>
      <c r="Q170" s="404"/>
      <c r="S170" s="404"/>
      <c r="U170" s="404"/>
      <c r="W170" s="404"/>
      <c r="Y170" s="404"/>
      <c r="AA170" s="458">
        <f>SUM(C170:Y170)</f>
        <v>0</v>
      </c>
      <c r="AC170" s="404">
        <f>AA170/12</f>
        <v>0</v>
      </c>
    </row>
    <row r="171" spans="2:31">
      <c r="C171" s="404"/>
      <c r="E171" s="404"/>
      <c r="G171" s="404"/>
      <c r="I171" s="404"/>
      <c r="K171" s="404"/>
      <c r="M171" s="404"/>
      <c r="O171" s="404"/>
      <c r="Q171" s="404"/>
      <c r="S171" s="404"/>
      <c r="U171" s="404"/>
      <c r="W171" s="404"/>
      <c r="Y171" s="404"/>
      <c r="AA171" s="116"/>
      <c r="AC171" s="116"/>
    </row>
    <row r="172" spans="2:31">
      <c r="B172" s="117" t="s">
        <v>194</v>
      </c>
      <c r="C172" s="450">
        <f>C162+C160+C164+C166+C168-C170</f>
        <v>1405777.5734527176</v>
      </c>
      <c r="D172" s="293"/>
      <c r="E172" s="450">
        <f>E162+E160+E164+E166+E168-E170</f>
        <v>-96335.379192390246</v>
      </c>
      <c r="F172" s="292"/>
      <c r="G172" s="450">
        <f>G162+G160+G164+G166+G168-G170</f>
        <v>3930738.0419785976</v>
      </c>
      <c r="H172" s="292"/>
      <c r="I172" s="450">
        <f>I162+I160+I164+I166+I168-I170</f>
        <v>3375264.4485648884</v>
      </c>
      <c r="J172" s="292"/>
      <c r="K172" s="450">
        <f>K162+K160+K164+K166+K168-K170</f>
        <v>3229374.2893703124</v>
      </c>
      <c r="L172" s="292"/>
      <c r="M172" s="450">
        <f>M162+M160+M164+M166+M168-M170</f>
        <v>5499982.162539375</v>
      </c>
      <c r="N172" s="292"/>
      <c r="O172" s="450">
        <f>O162+O160+O164+O166+O168-O170</f>
        <v>1438695.0765386473</v>
      </c>
      <c r="P172" s="292"/>
      <c r="Q172" s="450">
        <f>Q162+Q160+Q164+Q166+Q168-Q170</f>
        <v>3208002.9532982972</v>
      </c>
      <c r="R172" s="292"/>
      <c r="S172" s="450">
        <f>S162+S160+S164+S166+S168-S170</f>
        <v>3156433.6046757787</v>
      </c>
      <c r="T172" s="292"/>
      <c r="U172" s="450">
        <f>U162+U160+U164+U166+U168-U170</f>
        <v>1345094.8422172687</v>
      </c>
      <c r="V172" s="292"/>
      <c r="W172" s="450">
        <f>W162+W160+W164+W166+W168-W170</f>
        <v>1859568.1467783991</v>
      </c>
      <c r="X172" s="292"/>
      <c r="Y172" s="450">
        <f>Y162+Y160+Y164+Y166+Y168-Y170</f>
        <v>5177715.1708718129</v>
      </c>
      <c r="Z172" s="292"/>
      <c r="AA172" s="450">
        <f>AA162+AA160+AA164+AA166+AA168-AA170</f>
        <v>33530310.931093704</v>
      </c>
      <c r="AB172" s="292"/>
      <c r="AC172" s="450">
        <f>AA172/12</f>
        <v>2794192.5775911422</v>
      </c>
      <c r="AD172" s="294"/>
      <c r="AE172" s="295"/>
    </row>
    <row r="173" spans="2:31">
      <c r="C173" s="404"/>
      <c r="E173" s="404"/>
      <c r="G173" s="404"/>
      <c r="I173" s="404"/>
      <c r="K173" s="404"/>
      <c r="M173" s="404"/>
      <c r="O173" s="404"/>
      <c r="Q173" s="404"/>
      <c r="S173" s="404"/>
      <c r="U173" s="404"/>
      <c r="W173" s="404"/>
      <c r="Y173" s="404"/>
      <c r="AA173" s="116"/>
      <c r="AC173" s="116"/>
    </row>
    <row r="174" spans="2:31">
      <c r="B174" s="60" t="s">
        <v>130</v>
      </c>
      <c r="C174" s="404">
        <v>-1800000</v>
      </c>
      <c r="E174" s="404">
        <v>-1800000</v>
      </c>
      <c r="G174" s="404">
        <v>-1800000</v>
      </c>
      <c r="I174" s="404">
        <v>-1800000</v>
      </c>
      <c r="K174" s="404">
        <v>-1800000</v>
      </c>
      <c r="M174" s="404">
        <v>-1800000</v>
      </c>
      <c r="O174" s="404">
        <v>-1800000</v>
      </c>
      <c r="Q174" s="404">
        <v>-1800000</v>
      </c>
      <c r="S174" s="404">
        <v>-1800000</v>
      </c>
      <c r="U174" s="404">
        <v>-1800000</v>
      </c>
      <c r="W174" s="404">
        <v>-1800000</v>
      </c>
      <c r="Y174" s="404">
        <v>-1800000</v>
      </c>
      <c r="AA174" s="116">
        <f>SUM(C174:Z174)</f>
        <v>-21600000</v>
      </c>
      <c r="AC174" s="116">
        <f>AA174/12</f>
        <v>-1800000</v>
      </c>
    </row>
    <row r="175" spans="2:31">
      <c r="C175" s="404"/>
      <c r="E175" s="404"/>
      <c r="G175" s="404"/>
      <c r="I175" s="404"/>
      <c r="K175" s="404"/>
      <c r="M175" s="404"/>
      <c r="O175" s="404"/>
      <c r="Q175" s="404"/>
      <c r="S175" s="404"/>
      <c r="U175" s="404"/>
      <c r="W175" s="404"/>
      <c r="Y175" s="404"/>
      <c r="AA175" s="116"/>
      <c r="AC175" s="116"/>
    </row>
    <row r="176" spans="2:31">
      <c r="B176" s="60" t="s">
        <v>191</v>
      </c>
      <c r="C176" s="405">
        <v>-700000</v>
      </c>
      <c r="D176" s="397"/>
      <c r="E176" s="405">
        <v>-700000</v>
      </c>
      <c r="F176" s="64"/>
      <c r="G176" s="405">
        <v>-700000</v>
      </c>
      <c r="H176" s="64"/>
      <c r="I176" s="405">
        <v>-700000</v>
      </c>
      <c r="J176" s="64"/>
      <c r="K176" s="405">
        <v>-700000</v>
      </c>
      <c r="L176" s="64"/>
      <c r="M176" s="405">
        <v>-700000</v>
      </c>
      <c r="N176" s="64"/>
      <c r="O176" s="405">
        <v>-700000</v>
      </c>
      <c r="P176" s="64"/>
      <c r="Q176" s="405">
        <v>-700000</v>
      </c>
      <c r="S176" s="405">
        <v>-700000</v>
      </c>
      <c r="U176" s="405">
        <v>-700000</v>
      </c>
      <c r="W176" s="405">
        <v>-700000</v>
      </c>
      <c r="Y176" s="405">
        <v>-700000</v>
      </c>
      <c r="AA176" s="116">
        <f>SUM(C176:Z176)</f>
        <v>-8400000</v>
      </c>
      <c r="AC176" s="116">
        <f>AA176/12</f>
        <v>-700000</v>
      </c>
    </row>
    <row r="177" spans="2:30">
      <c r="C177" s="404"/>
      <c r="E177" s="404"/>
      <c r="G177" s="404"/>
      <c r="I177" s="404"/>
      <c r="K177" s="404"/>
      <c r="M177" s="404"/>
      <c r="O177" s="404"/>
      <c r="Q177" s="404"/>
      <c r="S177" s="404"/>
      <c r="U177" s="404"/>
      <c r="W177" s="404"/>
      <c r="Y177" s="404"/>
      <c r="AA177" s="116"/>
      <c r="AC177" s="116"/>
    </row>
    <row r="178" spans="2:30">
      <c r="B178" s="60" t="s">
        <v>192</v>
      </c>
      <c r="C178" s="404"/>
      <c r="E178" s="404"/>
      <c r="G178" s="404"/>
      <c r="I178" s="404"/>
      <c r="K178" s="404"/>
      <c r="M178" s="404"/>
      <c r="O178" s="404"/>
      <c r="Q178" s="404"/>
      <c r="S178" s="404"/>
      <c r="U178" s="404"/>
      <c r="W178" s="404"/>
      <c r="Y178" s="404"/>
      <c r="AA178" s="116">
        <f>SUM(C178:Z178)</f>
        <v>0</v>
      </c>
      <c r="AC178" s="116"/>
    </row>
    <row r="179" spans="2:30">
      <c r="C179" s="404"/>
      <c r="E179" s="404"/>
      <c r="G179" s="404"/>
      <c r="I179" s="404"/>
      <c r="K179" s="404"/>
      <c r="M179" s="404"/>
      <c r="O179" s="404"/>
      <c r="Q179" s="404"/>
      <c r="S179" s="404"/>
      <c r="U179" s="404"/>
      <c r="W179" s="404"/>
      <c r="Y179" s="404"/>
      <c r="AA179" s="116"/>
      <c r="AC179" s="116"/>
    </row>
    <row r="180" spans="2:30">
      <c r="B180" s="131" t="s">
        <v>190</v>
      </c>
      <c r="C180" s="291">
        <f>C172+C174+C176+C178</f>
        <v>-1094222.4265472824</v>
      </c>
      <c r="D180" s="76"/>
      <c r="E180" s="291">
        <f>E172+E174+E176+E178</f>
        <v>-2596335.3791923905</v>
      </c>
      <c r="F180" s="76">
        <f>F160+F164+F166-F174-F176</f>
        <v>0</v>
      </c>
      <c r="G180" s="291">
        <f>G172+G174+G176+G178</f>
        <v>1430738.0419785976</v>
      </c>
      <c r="H180" s="76">
        <f>H160+H164+H166-H174-H176</f>
        <v>0</v>
      </c>
      <c r="I180" s="291">
        <f>I172+I174+I176+I178</f>
        <v>875264.44856488844</v>
      </c>
      <c r="J180" s="76">
        <f>J160+J164+J166-J174-J176</f>
        <v>0</v>
      </c>
      <c r="K180" s="291">
        <f>K172+K174+K176+K178</f>
        <v>729374.28937031236</v>
      </c>
      <c r="L180" s="76">
        <f>L160+L164+L166-L174-L176</f>
        <v>0</v>
      </c>
      <c r="M180" s="291">
        <f>M172+M174+M176+M178</f>
        <v>2999982.162539375</v>
      </c>
      <c r="N180" s="76">
        <f>N160+N164+N166-N174-N176</f>
        <v>0</v>
      </c>
      <c r="O180" s="291">
        <f>O172+O174+O176+O178</f>
        <v>-1061304.9234613527</v>
      </c>
      <c r="P180" s="76">
        <f>P160+P164+P166-P174-P176</f>
        <v>0</v>
      </c>
      <c r="Q180" s="291">
        <f>Q172+Q174+Q176+Q178</f>
        <v>708002.95329829725</v>
      </c>
      <c r="R180" s="76">
        <f>R160+R164+R166-R174-R176</f>
        <v>0</v>
      </c>
      <c r="S180" s="291">
        <f>S172+S174+S176+S178</f>
        <v>656433.60467577865</v>
      </c>
      <c r="T180" s="76">
        <f>T160+T164+T166-T174-T176</f>
        <v>0</v>
      </c>
      <c r="U180" s="291">
        <f>U172+U174+U176+U178</f>
        <v>-1154905.1577827313</v>
      </c>
      <c r="V180" s="76">
        <f>V160+V164+V166-V174-V176</f>
        <v>0</v>
      </c>
      <c r="W180" s="291">
        <f>W172+W174+W176+W178</f>
        <v>-640431.85322160088</v>
      </c>
      <c r="X180" s="76">
        <f>X160+X164+X166-X174-X176</f>
        <v>0</v>
      </c>
      <c r="Y180" s="291">
        <f>Y172+Y174+Y176+Y178</f>
        <v>2677715.1708718129</v>
      </c>
      <c r="Z180" s="76">
        <f>Z160+Z164+Z166-Z174-Z176</f>
        <v>0</v>
      </c>
      <c r="AA180" s="451">
        <f>AA172+AA174+AA176+AA178</f>
        <v>3530310.931093704</v>
      </c>
      <c r="AB180" s="76">
        <f>AB160+AB164+AB166-AB174</f>
        <v>0</v>
      </c>
      <c r="AC180" s="291">
        <f>AA180/12</f>
        <v>294192.57759114198</v>
      </c>
      <c r="AD180" s="76">
        <f>AD160+AD164+AD166-AD174</f>
        <v>0</v>
      </c>
    </row>
    <row r="181" spans="2:30">
      <c r="B181" s="74"/>
      <c r="C181" s="404"/>
      <c r="D181" s="61"/>
      <c r="E181" s="404"/>
      <c r="F181" s="61"/>
      <c r="G181" s="404"/>
      <c r="H181" s="61"/>
      <c r="I181" s="404"/>
      <c r="J181" s="61"/>
      <c r="K181" s="404"/>
      <c r="L181" s="61"/>
      <c r="M181" s="404"/>
      <c r="N181" s="61"/>
      <c r="O181" s="404"/>
      <c r="P181" s="61"/>
      <c r="Q181" s="404"/>
      <c r="R181" s="61"/>
      <c r="S181" s="404"/>
      <c r="T181" s="61"/>
      <c r="U181" s="404"/>
      <c r="V181" s="61"/>
      <c r="W181" s="404"/>
      <c r="X181" s="61"/>
      <c r="Y181" s="404"/>
      <c r="Z181" s="61"/>
      <c r="AA181" s="404"/>
      <c r="AB181" s="61"/>
      <c r="AC181" s="404"/>
      <c r="AD181" s="61"/>
    </row>
    <row r="182" spans="2:30">
      <c r="B182" s="131" t="s">
        <v>179</v>
      </c>
      <c r="C182" s="291">
        <f>C180-C181</f>
        <v>-1094222.4265472824</v>
      </c>
      <c r="D182" s="76"/>
      <c r="E182" s="291">
        <f>C182+E180</f>
        <v>-3690557.8057396729</v>
      </c>
      <c r="F182" s="76"/>
      <c r="G182" s="291">
        <f>E182+G180</f>
        <v>-2259819.7637610752</v>
      </c>
      <c r="H182" s="76"/>
      <c r="I182" s="291">
        <f>G182+I180</f>
        <v>-1384555.3151961868</v>
      </c>
      <c r="J182" s="76"/>
      <c r="K182" s="291">
        <f>I182+K180</f>
        <v>-655181.02582587441</v>
      </c>
      <c r="L182" s="76"/>
      <c r="M182" s="291">
        <f>K182+M180</f>
        <v>2344801.1367135006</v>
      </c>
      <c r="N182" s="76"/>
      <c r="O182" s="291">
        <f>M182+O180</f>
        <v>1283496.2132521479</v>
      </c>
      <c r="P182" s="76"/>
      <c r="Q182" s="291">
        <f>O182+Q180</f>
        <v>1991499.1665504451</v>
      </c>
      <c r="R182" s="76"/>
      <c r="S182" s="291">
        <f>Q182+S180</f>
        <v>2647932.7712262236</v>
      </c>
      <c r="T182" s="76"/>
      <c r="U182" s="291">
        <f>S182+U180</f>
        <v>1493027.6134434922</v>
      </c>
      <c r="V182" s="76"/>
      <c r="W182" s="291">
        <f>U182+W180</f>
        <v>852595.76022189134</v>
      </c>
      <c r="X182" s="76"/>
      <c r="Y182" s="451">
        <f>W182+Y180</f>
        <v>3530310.931093704</v>
      </c>
      <c r="Z182" s="76"/>
      <c r="AA182" s="291"/>
      <c r="AB182" s="76">
        <f>AB180-AB181</f>
        <v>0</v>
      </c>
      <c r="AC182" s="291">
        <f>AC180-AC181</f>
        <v>294192.57759114198</v>
      </c>
      <c r="AD182" s="76">
        <f>AD180-AD181</f>
        <v>0</v>
      </c>
    </row>
    <row r="183" spans="2:30" s="59" customFormat="1">
      <c r="B183" s="398"/>
      <c r="C183" s="405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405"/>
      <c r="P183" s="16"/>
      <c r="Q183" s="405"/>
      <c r="R183" s="16"/>
      <c r="S183" s="405"/>
      <c r="T183" s="16"/>
      <c r="U183" s="405"/>
      <c r="V183" s="16"/>
      <c r="W183" s="405"/>
      <c r="X183" s="16"/>
      <c r="Y183" s="452"/>
      <c r="Z183" s="16"/>
      <c r="AA183" s="405"/>
      <c r="AB183" s="16"/>
      <c r="AC183" s="405"/>
      <c r="AD183" s="16"/>
    </row>
    <row r="184" spans="2:30" s="59" customFormat="1">
      <c r="B184" s="398"/>
      <c r="C184" s="405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405"/>
      <c r="R184" s="16"/>
      <c r="S184" s="405"/>
      <c r="T184" s="16"/>
      <c r="U184" s="405"/>
      <c r="V184" s="16"/>
      <c r="W184" s="405"/>
      <c r="X184" s="16"/>
      <c r="Y184" s="452"/>
      <c r="Z184" s="16"/>
      <c r="AA184" s="405"/>
      <c r="AB184" s="16"/>
      <c r="AC184" s="405"/>
      <c r="AD184" s="16"/>
    </row>
    <row r="185" spans="2:30" s="59" customFormat="1">
      <c r="B185" s="398"/>
      <c r="C185" s="405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405"/>
      <c r="T185" s="16"/>
      <c r="U185" s="405"/>
      <c r="V185" s="16"/>
      <c r="W185" s="405"/>
      <c r="X185" s="16"/>
      <c r="Y185" s="452"/>
      <c r="Z185" s="16"/>
      <c r="AA185" s="405"/>
      <c r="AB185" s="16"/>
      <c r="AC185" s="405"/>
      <c r="AD185" s="16"/>
    </row>
    <row r="186" spans="2:30">
      <c r="C186" s="404"/>
      <c r="S186" s="404"/>
      <c r="U186" s="404"/>
      <c r="W186" s="404"/>
      <c r="Y186" s="404"/>
      <c r="AA186" s="116"/>
      <c r="AC186" s="116"/>
    </row>
    <row r="187" spans="2:30">
      <c r="B187" s="131" t="s">
        <v>369</v>
      </c>
      <c r="C187" s="291"/>
      <c r="D187" s="337"/>
      <c r="E187" s="76"/>
      <c r="F187" s="338"/>
      <c r="G187" s="76"/>
      <c r="H187" s="338"/>
      <c r="I187" s="76"/>
      <c r="J187" s="338"/>
      <c r="K187" s="76"/>
      <c r="L187" s="338"/>
      <c r="M187" s="76"/>
      <c r="N187" s="338"/>
      <c r="O187" s="76"/>
      <c r="P187" s="338"/>
      <c r="Q187" s="76"/>
      <c r="R187" s="338"/>
      <c r="S187" s="76"/>
      <c r="T187" s="338"/>
      <c r="U187" s="291"/>
      <c r="V187" s="338"/>
      <c r="W187" s="291"/>
      <c r="X187" s="338"/>
      <c r="Y187" s="291"/>
      <c r="Z187" s="338"/>
      <c r="AA187" s="459">
        <f>C187+E187+G187+I187+K187+M187+O187+Q187+S187+U187+W187+Y187</f>
        <v>0</v>
      </c>
      <c r="AB187" s="338"/>
      <c r="AC187" s="467"/>
      <c r="AD187" s="338"/>
    </row>
    <row r="188" spans="2:30">
      <c r="B188" s="74"/>
      <c r="U188" s="404"/>
      <c r="W188" s="404"/>
      <c r="Y188" s="404"/>
      <c r="AA188" s="460"/>
      <c r="AC188" s="116"/>
    </row>
    <row r="189" spans="2:30">
      <c r="W189" s="404"/>
      <c r="Y189" s="404"/>
      <c r="AA189" s="116"/>
      <c r="AC189" s="116"/>
    </row>
    <row r="190" spans="2:30">
      <c r="W190" s="404"/>
      <c r="Y190" s="404"/>
      <c r="AA190" s="116"/>
      <c r="AC190" s="116"/>
    </row>
    <row r="191" spans="2:30">
      <c r="W191" s="404"/>
      <c r="Y191" s="404"/>
      <c r="AA191" s="116"/>
      <c r="AC191" s="116"/>
    </row>
    <row r="192" spans="2:30">
      <c r="W192" s="404"/>
      <c r="AA192" s="116"/>
      <c r="AC192" s="116"/>
    </row>
    <row r="193" spans="5:29">
      <c r="W193" s="404"/>
      <c r="AA193" s="116"/>
      <c r="AC193" s="116"/>
    </row>
    <row r="194" spans="5:29">
      <c r="E194" s="85"/>
      <c r="W194" s="404"/>
      <c r="AA194" s="116"/>
      <c r="AC194" s="116"/>
    </row>
    <row r="195" spans="5:29">
      <c r="W195" s="404"/>
      <c r="AA195" s="116"/>
      <c r="AC195" s="116"/>
    </row>
    <row r="196" spans="5:29">
      <c r="W196" s="404"/>
      <c r="AA196" s="116"/>
      <c r="AC196" s="116"/>
    </row>
    <row r="197" spans="5:29">
      <c r="W197" s="404"/>
      <c r="AA197" s="116"/>
      <c r="AC197" s="116"/>
    </row>
    <row r="198" spans="5:29">
      <c r="E198" s="85"/>
      <c r="G198" s="85"/>
      <c r="W198" s="404"/>
      <c r="AA198" s="116"/>
      <c r="AC198" s="116"/>
    </row>
    <row r="199" spans="5:29">
      <c r="W199" s="404"/>
      <c r="AA199" s="116"/>
      <c r="AC199" s="116"/>
    </row>
    <row r="200" spans="5:29">
      <c r="W200" s="404"/>
      <c r="AA200" s="116"/>
      <c r="AC200" s="116"/>
    </row>
    <row r="201" spans="5:29">
      <c r="W201" s="404"/>
      <c r="AA201" s="116"/>
      <c r="AC201" s="116"/>
    </row>
    <row r="202" spans="5:29">
      <c r="W202" s="404"/>
      <c r="AA202" s="116"/>
      <c r="AC202" s="116"/>
    </row>
    <row r="203" spans="5:29">
      <c r="W203" s="404"/>
      <c r="AA203" s="116"/>
      <c r="AC203" s="116"/>
    </row>
    <row r="204" spans="5:29">
      <c r="W204" s="404"/>
      <c r="AC204" s="116"/>
    </row>
    <row r="205" spans="5:29">
      <c r="W205" s="404"/>
      <c r="AC205" s="116"/>
    </row>
    <row r="206" spans="5:29">
      <c r="W206" s="404"/>
      <c r="AC206" s="116"/>
    </row>
    <row r="207" spans="5:29">
      <c r="W207" s="404"/>
      <c r="AC207" s="116"/>
    </row>
    <row r="208" spans="5:29">
      <c r="W208" s="404"/>
      <c r="AC208" s="116"/>
    </row>
    <row r="209" spans="23:29">
      <c r="W209" s="404"/>
      <c r="AC209" s="116"/>
    </row>
    <row r="210" spans="23:29">
      <c r="W210" s="404"/>
      <c r="AC210" s="116"/>
    </row>
    <row r="211" spans="23:29">
      <c r="W211" s="404"/>
      <c r="AC211" s="116"/>
    </row>
    <row r="212" spans="23:29">
      <c r="W212" s="404"/>
      <c r="AC212" s="116"/>
    </row>
    <row r="213" spans="23:29">
      <c r="W213" s="404"/>
      <c r="AC213" s="116"/>
    </row>
    <row r="214" spans="23:29">
      <c r="AC214" s="116"/>
    </row>
  </sheetData>
  <customSheetViews>
    <customSheetView guid="{AA4262F8-9AB3-4147-94E2-8DEF81F7E83C}" hiddenRows="1" hiddenColumns="1">
      <pane xSplit="2" ySplit="3" topLeftCell="C4" activePane="bottomRight" state="frozen"/>
      <selection pane="bottomRight" activeCell="B8" sqref="B8"/>
      <pageMargins left="0.70866141732283472" right="0.70866141732283472" top="0.47244094488188981" bottom="0.43307086614173229" header="0.31496062992125984" footer="0.31496062992125984"/>
      <printOptions horizontalCentered="1"/>
      <pageSetup paperSize="8" scale="42" orientation="landscape" r:id="rId1"/>
    </customSheetView>
    <customSheetView guid="{A8167CC1-C909-4D11-B8D5-4313083C8125}" hiddenRows="1" hiddenColumns="1">
      <pane xSplit="2" ySplit="3" topLeftCell="C121" activePane="bottomRight" state="frozen"/>
      <selection pane="bottomRight" activeCell="G120" sqref="G120"/>
      <pageMargins left="0.70866141732283472" right="0.70866141732283472" top="0.47244094488188981" bottom="0.43307086614173229" header="0.31496062992125984" footer="0.31496062992125984"/>
      <printOptions horizontalCentered="1"/>
      <pageSetup paperSize="8" scale="42" orientation="landscape" r:id="rId2"/>
    </customSheetView>
    <customSheetView guid="{C4C974E7-2FCF-4C3A-A063-03001047949F}" topLeftCell="A100">
      <selection activeCell="C112" sqref="C112:AD112"/>
      <pageMargins left="0.7" right="0.7" top="0.75" bottom="0.75" header="0.3" footer="0.3"/>
      <pageSetup orientation="portrait" verticalDpi="0" r:id="rId3"/>
    </customSheetView>
    <customSheetView guid="{A879B074-133C-4DA1-A94D-0D1575EAAFB0}">
      <selection activeCell="C5" sqref="C5"/>
      <pageMargins left="0.7" right="0.7" top="0.75" bottom="0.75" header="0.3" footer="0.3"/>
      <pageSetup orientation="portrait" verticalDpi="0" r:id="rId4"/>
    </customSheetView>
    <customSheetView guid="{B2BB7590-1CD2-4457-858D-F8835B99F338}" showPageBreaks="1" hiddenRows="1" hiddenColumns="1">
      <pane xSplit="2" ySplit="3" topLeftCell="C78" activePane="bottomRight" state="frozen"/>
      <selection pane="bottomRight" activeCell="I169" sqref="I169"/>
      <pageMargins left="0.70866141732283472" right="0.70866141732283472" top="0.47244094488188981" bottom="0.43307086614173229" header="0.31496062992125984" footer="0.31496062992125984"/>
      <printOptions horizontalCentered="1"/>
      <pageSetup paperSize="8" scale="42" orientation="landscape" r:id="rId5"/>
    </customSheetView>
    <customSheetView guid="{209662B1-09B2-4060-A837-250CED7848ED}" hiddenRows="1" hiddenColumns="1">
      <pane xSplit="2" ySplit="3" topLeftCell="M4" activePane="bottomRight" state="frozen"/>
      <selection pane="bottomRight" activeCell="V16" sqref="V16"/>
      <pageMargins left="0.70866141732283472" right="0.70866141732283472" top="0.47244094488188981" bottom="0.43307086614173229" header="0.31496062992125984" footer="0.31496062992125984"/>
      <printOptions horizontalCentered="1"/>
      <pageSetup paperSize="8" scale="42" orientation="landscape" r:id="rId6"/>
    </customSheetView>
    <customSheetView guid="{02AA01BD-C75B-4B6E-A8E6-EEB6E90D29E4}" hiddenRows="1" hiddenColumns="1">
      <pane xSplit="2" ySplit="3" topLeftCell="H103" activePane="bottomRight" state="frozen"/>
      <selection pane="bottomRight" activeCell="S166" sqref="S166"/>
      <pageMargins left="0.70866141732283472" right="0.70866141732283472" top="0.47244094488188981" bottom="0.43307086614173229" header="0.31496062992125984" footer="0.31496062992125984"/>
      <printOptions horizontalCentered="1"/>
      <pageSetup paperSize="8" scale="42" orientation="landscape" r:id="rId7"/>
    </customSheetView>
    <customSheetView guid="{879F34B1-DA85-44D2-99EE-74A633FB2C72}" hiddenRows="1" hiddenColumns="1">
      <pane xSplit="2" ySplit="3" topLeftCell="C4" activePane="bottomRight" state="frozen"/>
      <selection pane="bottomRight" activeCell="C18" sqref="C18"/>
      <pageMargins left="0.70866141732283472" right="0.70866141732283472" top="0.47244094488188981" bottom="0.43307086614173229" header="0.31496062992125984" footer="0.31496062992125984"/>
      <printOptions horizontalCentered="1"/>
      <pageSetup paperSize="8" scale="42" orientation="landscape" r:id="rId8"/>
    </customSheetView>
    <customSheetView guid="{F3E5B7E7-D3C6-4CDC-BAA7-D62F15A870E4}">
      <selection activeCell="T118" sqref="T118"/>
      <pageMargins left="0.7" right="0.7" top="0.75" bottom="0.75" header="0.3" footer="0.3"/>
      <pageSetup orientation="portrait" verticalDpi="0" r:id="rId9"/>
    </customSheetView>
    <customSheetView guid="{D65E0E17-9A53-4B36-ADDE-FDFBD878E6A1}">
      <selection activeCell="T118" sqref="T118"/>
      <pageMargins left="0.7" right="0.7" top="0.75" bottom="0.75" header="0.3" footer="0.3"/>
      <pageSetup orientation="portrait" verticalDpi="0" r:id="rId10"/>
    </customSheetView>
    <customSheetView guid="{BFB0E08A-7D07-48F2-93C4-BE631A8642F6}" showPageBreaks="1" hiddenRows="1" hiddenColumns="1">
      <pane xSplit="2" ySplit="3" topLeftCell="D117" activePane="bottomRight" state="frozen"/>
      <selection pane="bottomRight" activeCell="G174" sqref="G174"/>
      <pageMargins left="0.70866141732283472" right="0.70866141732283472" top="0.47244094488188981" bottom="0.43307086614173229" header="0.31496062992125984" footer="0.31496062992125984"/>
      <printOptions horizontalCentered="1"/>
      <pageSetup paperSize="8" scale="42" orientation="landscape" r:id="rId11"/>
    </customSheetView>
    <customSheetView guid="{E19D3675-E478-4A54-8E7A-94A199F67811}" hiddenRows="1" hiddenColumns="1">
      <pane xSplit="2" ySplit="3" topLeftCell="E118" activePane="bottomRight" state="frozen"/>
      <selection pane="bottomRight" activeCell="K36" sqref="K36"/>
      <pageMargins left="0.70866141732283472" right="0.70866141732283472" top="0.47244094488188981" bottom="0.43307086614173229" header="0.31496062992125984" footer="0.31496062992125984"/>
      <printOptions horizontalCentered="1"/>
      <pageSetup paperSize="8" scale="42" orientation="landscape" r:id="rId12"/>
    </customSheetView>
  </customSheetViews>
  <mergeCells count="15">
    <mergeCell ref="A1:AD1"/>
    <mergeCell ref="C2:D2"/>
    <mergeCell ref="E2:F2"/>
    <mergeCell ref="G2:H2"/>
    <mergeCell ref="I2:J2"/>
    <mergeCell ref="K2:L2"/>
    <mergeCell ref="M2:N2"/>
    <mergeCell ref="O2:P2"/>
    <mergeCell ref="AA2:AB2"/>
    <mergeCell ref="AC2:AD2"/>
    <mergeCell ref="Q2:R2"/>
    <mergeCell ref="S2:T2"/>
    <mergeCell ref="U2:V2"/>
    <mergeCell ref="W2:X2"/>
    <mergeCell ref="Y2:Z2"/>
  </mergeCells>
  <printOptions horizontalCentered="1" verticalCentered="1"/>
  <pageMargins left="0.21" right="0.52" top="0.972440945" bottom="0.43307086614173201" header="0.31496062992126" footer="0.31496062992126"/>
  <pageSetup paperSize="8" scale="45" fitToHeight="2" orientation="landscape" r:id="rId1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7"/>
  <dimension ref="A1:P67"/>
  <sheetViews>
    <sheetView workbookViewId="0"/>
  </sheetViews>
  <sheetFormatPr defaultRowHeight="15"/>
  <cols>
    <col min="1" max="1" width="9.140625" customWidth="1"/>
    <col min="2" max="2" width="14.28515625" customWidth="1"/>
    <col min="3" max="3" width="20.7109375" customWidth="1"/>
    <col min="4" max="4" width="13.28515625" customWidth="1"/>
    <col min="5" max="5" width="13.140625" customWidth="1"/>
    <col min="6" max="6" width="9.140625" customWidth="1"/>
    <col min="7" max="8" width="13.28515625" customWidth="1"/>
    <col min="9" max="9" width="11.5703125" customWidth="1"/>
    <col min="10" max="12" width="9.140625" customWidth="1"/>
    <col min="13" max="13" width="12" customWidth="1"/>
    <col min="14" max="14" width="13.28515625" customWidth="1"/>
    <col min="15" max="15" width="14.28515625" customWidth="1"/>
    <col min="16" max="16" width="22.85546875" customWidth="1"/>
  </cols>
  <sheetData>
    <row r="1" spans="2:14">
      <c r="B1" s="17">
        <v>1600000</v>
      </c>
      <c r="E1" s="17">
        <v>1600000</v>
      </c>
      <c r="H1" s="17">
        <v>1600000</v>
      </c>
      <c r="I1" s="1"/>
    </row>
    <row r="2" spans="2:14">
      <c r="D2" s="53"/>
      <c r="E2" s="1"/>
      <c r="H2" s="1"/>
      <c r="I2" s="1"/>
    </row>
    <row r="3" spans="2:14">
      <c r="B3" s="17">
        <f>B1*C3%</f>
        <v>800000</v>
      </c>
      <c r="C3">
        <v>50</v>
      </c>
      <c r="D3" s="53">
        <v>52</v>
      </c>
      <c r="E3" s="17">
        <f>E1*F3%</f>
        <v>832000</v>
      </c>
      <c r="F3" s="1">
        <v>52</v>
      </c>
      <c r="H3" s="17">
        <f>H1*I3%</f>
        <v>864000</v>
      </c>
      <c r="I3" s="1">
        <v>54</v>
      </c>
    </row>
    <row r="4" spans="2:14">
      <c r="D4" s="53"/>
      <c r="E4" s="1"/>
      <c r="F4" s="1"/>
      <c r="H4" s="1"/>
      <c r="I4" s="1"/>
    </row>
    <row r="5" spans="2:14">
      <c r="B5" s="24">
        <f>B1*C5%</f>
        <v>288000</v>
      </c>
      <c r="C5">
        <v>18</v>
      </c>
      <c r="D5" s="53">
        <v>16</v>
      </c>
      <c r="E5" s="24">
        <f>E1*F5%</f>
        <v>288000</v>
      </c>
      <c r="F5" s="1">
        <v>18</v>
      </c>
      <c r="H5" s="24">
        <f>H1*I5%</f>
        <v>288000</v>
      </c>
      <c r="I5" s="1">
        <v>18</v>
      </c>
      <c r="L5">
        <v>10</v>
      </c>
      <c r="M5">
        <v>3</v>
      </c>
      <c r="N5">
        <v>3</v>
      </c>
    </row>
    <row r="6" spans="2:14">
      <c r="D6" s="53"/>
      <c r="E6" s="1"/>
      <c r="F6" s="1"/>
      <c r="H6" s="1"/>
      <c r="I6" s="1"/>
    </row>
    <row r="7" spans="2:14">
      <c r="B7" s="24">
        <f>B1*C7%</f>
        <v>160000</v>
      </c>
      <c r="C7">
        <v>10</v>
      </c>
      <c r="D7" s="53">
        <v>9</v>
      </c>
      <c r="E7" s="24">
        <f>E1*F7%</f>
        <v>160000</v>
      </c>
      <c r="F7" s="1">
        <v>10</v>
      </c>
      <c r="H7" s="24">
        <f>H1*I7%</f>
        <v>160000</v>
      </c>
      <c r="I7" s="1">
        <v>10</v>
      </c>
    </row>
    <row r="8" spans="2:14">
      <c r="D8" s="53"/>
      <c r="E8" s="1"/>
      <c r="F8" s="1"/>
      <c r="H8" s="1"/>
      <c r="I8" s="1"/>
    </row>
    <row r="9" spans="2:14">
      <c r="B9" s="24">
        <f>B1*C9%</f>
        <v>48000</v>
      </c>
      <c r="C9">
        <v>3</v>
      </c>
      <c r="D9" s="53">
        <v>3</v>
      </c>
      <c r="E9" s="24">
        <f>E1*F9%</f>
        <v>48000</v>
      </c>
      <c r="F9" s="1">
        <v>3</v>
      </c>
      <c r="H9" s="24">
        <f>H1*I9%</f>
        <v>48000</v>
      </c>
      <c r="I9" s="1">
        <v>3</v>
      </c>
    </row>
    <row r="10" spans="2:14">
      <c r="D10" s="53"/>
      <c r="E10" s="1"/>
      <c r="F10" s="1"/>
      <c r="H10" s="1"/>
      <c r="I10" s="1"/>
    </row>
    <row r="11" spans="2:14">
      <c r="B11" s="24">
        <f>B1*C11%</f>
        <v>16000</v>
      </c>
      <c r="C11">
        <v>1</v>
      </c>
      <c r="D11" s="53">
        <v>1</v>
      </c>
      <c r="E11" s="24">
        <f>E1*F11%</f>
        <v>16000</v>
      </c>
      <c r="F11" s="1">
        <v>1</v>
      </c>
      <c r="H11" s="24">
        <f>H1*I11%</f>
        <v>16000</v>
      </c>
      <c r="I11" s="1">
        <v>1</v>
      </c>
    </row>
    <row r="12" spans="2:14">
      <c r="D12" s="53"/>
      <c r="E12" s="1"/>
      <c r="F12" s="1"/>
      <c r="H12" s="1"/>
      <c r="I12" s="1"/>
    </row>
    <row r="13" spans="2:14">
      <c r="B13" s="24">
        <f>B1*C13%</f>
        <v>160000</v>
      </c>
      <c r="C13">
        <v>10</v>
      </c>
      <c r="D13" s="53">
        <v>8</v>
      </c>
      <c r="E13" s="24">
        <f>E1*F13%</f>
        <v>160000</v>
      </c>
      <c r="F13" s="1">
        <v>10</v>
      </c>
      <c r="H13" s="24">
        <f>H1*I13%</f>
        <v>160000</v>
      </c>
      <c r="I13" s="1">
        <v>10</v>
      </c>
    </row>
    <row r="14" spans="2:14">
      <c r="D14" s="53"/>
      <c r="E14" s="1"/>
      <c r="H14" s="1"/>
      <c r="I14" s="1"/>
    </row>
    <row r="15" spans="2:14">
      <c r="B15" s="25">
        <f>SUM(B5:B13)</f>
        <v>672000</v>
      </c>
      <c r="D15" s="53"/>
      <c r="E15" s="25">
        <f>SUM(E5:E13)</f>
        <v>672000</v>
      </c>
      <c r="H15" s="25">
        <f>SUM(H5:H13)</f>
        <v>672000</v>
      </c>
      <c r="I15" s="1"/>
    </row>
    <row r="16" spans="2:14">
      <c r="D16" s="53"/>
      <c r="E16" s="1"/>
      <c r="H16" s="1"/>
      <c r="I16" s="1"/>
    </row>
    <row r="17" spans="1:10">
      <c r="B17" s="25">
        <f>B3-B15</f>
        <v>128000</v>
      </c>
      <c r="C17" s="55">
        <f>B17/B1*100</f>
        <v>8</v>
      </c>
      <c r="D17" s="53">
        <f>SUM(D5:D14)</f>
        <v>37</v>
      </c>
      <c r="E17" s="25">
        <f>E3-E15</f>
        <v>160000</v>
      </c>
      <c r="F17" s="55">
        <f>E17/E1*100</f>
        <v>10</v>
      </c>
      <c r="H17" s="25">
        <f>H3-H15</f>
        <v>192000</v>
      </c>
      <c r="I17" s="55">
        <f>H17/H1*100</f>
        <v>12</v>
      </c>
    </row>
    <row r="18" spans="1:10">
      <c r="D18" s="53"/>
    </row>
    <row r="19" spans="1:10">
      <c r="D19" s="53">
        <f>D3-D17</f>
        <v>15</v>
      </c>
    </row>
    <row r="20" spans="1:10">
      <c r="A20" s="55" t="s">
        <v>111</v>
      </c>
      <c r="B20" s="25">
        <f>B17+B13</f>
        <v>288000</v>
      </c>
      <c r="D20">
        <v>5</v>
      </c>
      <c r="E20" s="25">
        <f>E17+E13</f>
        <v>320000</v>
      </c>
      <c r="H20" s="25">
        <f>H17+H13</f>
        <v>352000</v>
      </c>
    </row>
    <row r="21" spans="1:10">
      <c r="D21">
        <v>10</v>
      </c>
    </row>
    <row r="23" spans="1:10">
      <c r="A23" s="55" t="s">
        <v>112</v>
      </c>
      <c r="B23" s="56">
        <v>9000000</v>
      </c>
      <c r="C23" s="57">
        <v>0.09</v>
      </c>
      <c r="D23" s="25">
        <f>B23*C23</f>
        <v>810000</v>
      </c>
      <c r="E23" s="25">
        <f>D23/12</f>
        <v>67500</v>
      </c>
    </row>
    <row r="25" spans="1:10">
      <c r="B25" s="55"/>
    </row>
    <row r="27" spans="1:10">
      <c r="A27" s="1"/>
      <c r="B27" s="1" t="s">
        <v>113</v>
      </c>
      <c r="D27" s="56">
        <v>150000</v>
      </c>
      <c r="F27" s="1" t="s">
        <v>115</v>
      </c>
      <c r="G27" s="58">
        <v>4.2500000000000003E-2</v>
      </c>
      <c r="J27" s="58">
        <v>9.2499999999999999E-2</v>
      </c>
    </row>
    <row r="29" spans="1:10">
      <c r="A29" s="1"/>
      <c r="B29" s="1" t="s">
        <v>114</v>
      </c>
      <c r="D29" s="17">
        <v>75000</v>
      </c>
      <c r="H29" s="17">
        <v>115000</v>
      </c>
    </row>
    <row r="30" spans="1:10">
      <c r="H30" s="17">
        <v>27500</v>
      </c>
    </row>
    <row r="31" spans="1:10">
      <c r="D31" s="25">
        <f>D27+D29</f>
        <v>225000</v>
      </c>
      <c r="H31" s="17">
        <v>83333</v>
      </c>
    </row>
    <row r="33" spans="2:9">
      <c r="H33" s="25">
        <f>H29+H30+H31</f>
        <v>225833</v>
      </c>
      <c r="I33" s="55">
        <f>H33/H1*100</f>
        <v>14.1145625</v>
      </c>
    </row>
    <row r="36" spans="2:9">
      <c r="B36" s="87" t="s">
        <v>145</v>
      </c>
      <c r="C36" s="88"/>
      <c r="D36" s="89"/>
    </row>
    <row r="37" spans="2:9">
      <c r="B37" s="20">
        <v>55630278.02563455</v>
      </c>
      <c r="C37" s="61">
        <f>B37*0.125%</f>
        <v>69537.84753204319</v>
      </c>
      <c r="D37" s="13" t="s">
        <v>143</v>
      </c>
    </row>
    <row r="38" spans="2:9">
      <c r="B38" s="90"/>
      <c r="C38" s="91">
        <f>C37/12</f>
        <v>5794.8206276702658</v>
      </c>
      <c r="D38" s="92" t="s">
        <v>144</v>
      </c>
    </row>
    <row r="39" spans="2:9">
      <c r="C39" s="17">
        <v>6000</v>
      </c>
      <c r="D39" s="1" t="s">
        <v>146</v>
      </c>
    </row>
    <row r="45" spans="2:9">
      <c r="B45" s="1" t="s">
        <v>147</v>
      </c>
      <c r="C45" s="1" t="s">
        <v>149</v>
      </c>
      <c r="H45" s="1" t="s">
        <v>147</v>
      </c>
      <c r="I45" s="1" t="s">
        <v>149</v>
      </c>
    </row>
    <row r="46" spans="2:9">
      <c r="B46" s="1">
        <v>400</v>
      </c>
      <c r="C46">
        <v>12</v>
      </c>
      <c r="H46" s="1">
        <v>400</v>
      </c>
      <c r="I46" s="1">
        <v>12</v>
      </c>
    </row>
    <row r="47" spans="2:9">
      <c r="B47">
        <v>401</v>
      </c>
      <c r="C47">
        <v>12</v>
      </c>
      <c r="H47" s="1">
        <v>401</v>
      </c>
      <c r="I47" s="1">
        <v>12</v>
      </c>
    </row>
    <row r="48" spans="2:9">
      <c r="B48">
        <v>402</v>
      </c>
      <c r="C48">
        <v>12</v>
      </c>
      <c r="H48" s="1">
        <v>402</v>
      </c>
      <c r="I48" s="1">
        <v>12</v>
      </c>
    </row>
    <row r="49" spans="1:16">
      <c r="B49">
        <v>403</v>
      </c>
      <c r="C49">
        <v>12</v>
      </c>
      <c r="H49" s="1">
        <v>403</v>
      </c>
      <c r="I49" s="1">
        <v>12</v>
      </c>
    </row>
    <row r="50" spans="1:16">
      <c r="B50">
        <v>405</v>
      </c>
      <c r="C50">
        <v>12</v>
      </c>
      <c r="H50" s="1">
        <v>405</v>
      </c>
      <c r="I50" s="1">
        <v>12</v>
      </c>
    </row>
    <row r="51" spans="1:16">
      <c r="C51" s="73">
        <f>SUM(C46:C50)</f>
        <v>60</v>
      </c>
      <c r="H51" s="1">
        <v>406</v>
      </c>
      <c r="I51">
        <v>12</v>
      </c>
    </row>
    <row r="52" spans="1:16">
      <c r="I52" s="73">
        <f>SUM(I46:I51)</f>
        <v>72</v>
      </c>
      <c r="K52">
        <v>93</v>
      </c>
      <c r="M52">
        <v>14852508.618134767</v>
      </c>
      <c r="N52" s="17">
        <f>M52/K52</f>
        <v>159704.3937433846</v>
      </c>
    </row>
    <row r="53" spans="1:16">
      <c r="B53" s="1" t="s">
        <v>148</v>
      </c>
      <c r="G53" s="1" t="s">
        <v>148</v>
      </c>
      <c r="H53" s="1"/>
      <c r="I53" s="1"/>
      <c r="J53" s="1"/>
    </row>
    <row r="54" spans="1:16">
      <c r="A54" s="1"/>
      <c r="B54" s="1" t="s">
        <v>150</v>
      </c>
      <c r="C54">
        <v>12</v>
      </c>
      <c r="D54" s="1" t="s">
        <v>152</v>
      </c>
      <c r="G54" s="1" t="s">
        <v>153</v>
      </c>
      <c r="H54" s="1" t="s">
        <v>169</v>
      </c>
      <c r="I54" s="1">
        <v>9</v>
      </c>
      <c r="J54" s="71" t="s">
        <v>170</v>
      </c>
      <c r="M54">
        <v>93</v>
      </c>
      <c r="N54">
        <v>170000</v>
      </c>
      <c r="O54">
        <f>N54*M54</f>
        <v>15810000</v>
      </c>
    </row>
    <row r="55" spans="1:16">
      <c r="B55" s="1" t="s">
        <v>151</v>
      </c>
      <c r="C55">
        <v>9</v>
      </c>
      <c r="D55" s="93">
        <v>41000</v>
      </c>
      <c r="G55" s="1" t="s">
        <v>151</v>
      </c>
      <c r="H55" s="1" t="s">
        <v>167</v>
      </c>
      <c r="I55" s="1">
        <v>8</v>
      </c>
      <c r="J55" s="71" t="s">
        <v>171</v>
      </c>
      <c r="O55" s="17">
        <f>O54/12</f>
        <v>1317500</v>
      </c>
      <c r="P55" s="24">
        <f>O55/6</f>
        <v>219583.33333333334</v>
      </c>
    </row>
    <row r="56" spans="1:16">
      <c r="B56" s="1" t="s">
        <v>153</v>
      </c>
      <c r="C56">
        <v>9</v>
      </c>
      <c r="D56" s="93">
        <v>41000</v>
      </c>
      <c r="G56" s="1" t="s">
        <v>154</v>
      </c>
      <c r="H56" s="1" t="s">
        <v>168</v>
      </c>
      <c r="I56" s="1">
        <v>4</v>
      </c>
      <c r="J56" s="71" t="s">
        <v>172</v>
      </c>
      <c r="L56" s="1"/>
      <c r="M56" s="1"/>
      <c r="N56" s="17"/>
    </row>
    <row r="57" spans="1:16">
      <c r="B57" s="1" t="s">
        <v>154</v>
      </c>
      <c r="C57">
        <v>6</v>
      </c>
      <c r="D57" s="93">
        <v>41091</v>
      </c>
      <c r="G57" s="1"/>
      <c r="H57" s="1"/>
      <c r="I57" s="1"/>
      <c r="J57" s="93"/>
      <c r="M57" s="1"/>
      <c r="N57" s="17"/>
    </row>
    <row r="58" spans="1:16">
      <c r="C58" s="73">
        <f>SUM(C54:C57)</f>
        <v>36</v>
      </c>
      <c r="H58" s="1"/>
      <c r="I58" s="73">
        <f>SUM(I54:I57)</f>
        <v>21</v>
      </c>
      <c r="J58" s="1"/>
      <c r="M58" s="1"/>
      <c r="N58" s="17"/>
    </row>
    <row r="59" spans="1:16">
      <c r="M59" s="1"/>
      <c r="N59" s="17"/>
    </row>
    <row r="60" spans="1:16">
      <c r="B60" s="73" t="s">
        <v>155</v>
      </c>
      <c r="C60" s="73">
        <f>C51+C58</f>
        <v>96</v>
      </c>
    </row>
    <row r="61" spans="1:16">
      <c r="D61" s="1" t="s">
        <v>159</v>
      </c>
      <c r="M61" s="1" t="s">
        <v>163</v>
      </c>
    </row>
    <row r="62" spans="1:16">
      <c r="A62" s="1" t="s">
        <v>156</v>
      </c>
      <c r="C62" s="17">
        <v>8579359.5675569102</v>
      </c>
      <c r="D62" s="24">
        <f>C62/12</f>
        <v>714946.63062974252</v>
      </c>
      <c r="E62" s="24">
        <f>D62/6</f>
        <v>119157.77177162375</v>
      </c>
      <c r="F62" s="1" t="s">
        <v>160</v>
      </c>
      <c r="I62" s="24"/>
      <c r="J62" s="1"/>
      <c r="L62" s="94">
        <v>100000</v>
      </c>
      <c r="M62">
        <v>6</v>
      </c>
      <c r="N62" s="17">
        <f>L62*M62</f>
        <v>600000</v>
      </c>
      <c r="O62" s="96">
        <f>N62*3</f>
        <v>1800000</v>
      </c>
      <c r="P62" s="89" t="s">
        <v>164</v>
      </c>
    </row>
    <row r="63" spans="1:16">
      <c r="A63" s="1" t="s">
        <v>157</v>
      </c>
      <c r="C63">
        <v>96</v>
      </c>
      <c r="D63" s="24">
        <f>D62</f>
        <v>714946.63062974252</v>
      </c>
      <c r="E63" s="24">
        <f>D63/8</f>
        <v>89368.328828717815</v>
      </c>
      <c r="F63" s="1" t="s">
        <v>161</v>
      </c>
      <c r="H63" s="1"/>
      <c r="I63" s="24"/>
      <c r="J63" s="1"/>
      <c r="L63" s="94">
        <f>L62</f>
        <v>100000</v>
      </c>
      <c r="M63">
        <v>8</v>
      </c>
      <c r="N63" s="17">
        <f>L63*M63</f>
        <v>800000</v>
      </c>
      <c r="O63" s="20">
        <f>N63*3</f>
        <v>2400000</v>
      </c>
      <c r="P63" s="13" t="s">
        <v>164</v>
      </c>
    </row>
    <row r="64" spans="1:16">
      <c r="A64" s="1" t="s">
        <v>158</v>
      </c>
      <c r="B64" s="1"/>
      <c r="C64" s="24">
        <f>C62/C63</f>
        <v>89368.328828717815</v>
      </c>
      <c r="D64" s="24">
        <f>D63</f>
        <v>714946.63062974252</v>
      </c>
      <c r="E64" s="24">
        <f>D64/9</f>
        <v>79438.51451441583</v>
      </c>
      <c r="F64" s="1" t="s">
        <v>162</v>
      </c>
      <c r="H64" s="1"/>
      <c r="I64" s="24"/>
      <c r="J64" s="1"/>
      <c r="L64" s="94">
        <f>L62</f>
        <v>100000</v>
      </c>
      <c r="M64">
        <v>9</v>
      </c>
      <c r="N64" s="17">
        <f>L64*M64</f>
        <v>900000</v>
      </c>
      <c r="O64" s="20">
        <f>N64*6</f>
        <v>5400000</v>
      </c>
      <c r="P64" s="13" t="s">
        <v>165</v>
      </c>
    </row>
    <row r="65" spans="3:16">
      <c r="N65" s="17"/>
      <c r="O65" s="95">
        <f>SUM(O62:O64)</f>
        <v>9600000</v>
      </c>
      <c r="P65" s="92"/>
    </row>
    <row r="66" spans="3:16">
      <c r="C66" s="94">
        <v>100000</v>
      </c>
      <c r="D66">
        <v>6</v>
      </c>
      <c r="E66">
        <f>C66*D66</f>
        <v>600000</v>
      </c>
      <c r="G66" s="17">
        <v>8600000</v>
      </c>
      <c r="H66" s="24"/>
    </row>
    <row r="67" spans="3:16">
      <c r="C67" s="24">
        <f>C66-C64</f>
        <v>10631.671171282185</v>
      </c>
      <c r="G67" s="24">
        <f>G66/12</f>
        <v>716666.66666666663</v>
      </c>
    </row>
  </sheetData>
  <customSheetViews>
    <customSheetView guid="{AA4262F8-9AB3-4147-94E2-8DEF81F7E83C}">
      <selection activeCell="E26" sqref="E26"/>
      <pageMargins left="0.7" right="0.7" top="0.75" bottom="0.75" header="0.3" footer="0.3"/>
      <pageSetup orientation="portrait" r:id="rId1"/>
    </customSheetView>
    <customSheetView guid="{A8167CC1-C909-4D11-B8D5-4313083C8125}" state="hidden">
      <selection activeCell="B43" sqref="B43:Q69"/>
      <pageMargins left="0.7" right="0.7" top="0.75" bottom="0.75" header="0.3" footer="0.3"/>
      <pageSetup orientation="portrait" r:id="rId2"/>
    </customSheetView>
    <customSheetView guid="{C4C974E7-2FCF-4C3A-A063-03001047949F}">
      <selection activeCell="E26" sqref="E26"/>
      <pageMargins left="0.7" right="0.7" top="0.75" bottom="0.75" header="0.3" footer="0.3"/>
      <pageSetup orientation="portrait" r:id="rId3"/>
    </customSheetView>
    <customSheetView guid="{B2BB7590-1CD2-4457-858D-F8835B99F338}">
      <selection activeCell="E26" sqref="E26"/>
      <pageMargins left="0.7" right="0.7" top="0.75" bottom="0.75" header="0.3" footer="0.3"/>
      <pageSetup orientation="portrait" r:id="rId4"/>
    </customSheetView>
    <customSheetView guid="{209662B1-09B2-4060-A837-250CED7848ED}">
      <selection activeCell="E26" sqref="E26"/>
      <pageMargins left="0.7" right="0.7" top="0.75" bottom="0.75" header="0.3" footer="0.3"/>
      <pageSetup orientation="portrait" r:id="rId5"/>
    </customSheetView>
    <customSheetView guid="{02AA01BD-C75B-4B6E-A8E6-EEB6E90D29E4}">
      <selection activeCell="E26" sqref="E26"/>
      <pageMargins left="0.7" right="0.7" top="0.75" bottom="0.75" header="0.3" footer="0.3"/>
      <pageSetup orientation="portrait" r:id="rId6"/>
    </customSheetView>
    <customSheetView guid="{879F34B1-DA85-44D2-99EE-74A633FB2C72}" topLeftCell="B31">
      <selection activeCell="B43" sqref="B43:Q69"/>
      <pageMargins left="0.7" right="0.7" top="0.75" bottom="0.75" header="0.3" footer="0.3"/>
      <pageSetup orientation="portrait" r:id="rId7"/>
    </customSheetView>
    <customSheetView guid="{F3E5B7E7-D3C6-4CDC-BAA7-D62F15A870E4}" topLeftCell="B31">
      <selection activeCell="B43" sqref="B43:Q69"/>
      <pageMargins left="0.7" right="0.7" top="0.75" bottom="0.75" header="0.3" footer="0.3"/>
      <pageSetup orientation="portrait" r:id="rId8"/>
    </customSheetView>
    <customSheetView guid="{D65E0E17-9A53-4B36-ADDE-FDFBD878E6A1}" topLeftCell="B31">
      <selection activeCell="B43" sqref="B43:Q69"/>
      <pageMargins left="0.7" right="0.7" top="0.75" bottom="0.75" header="0.3" footer="0.3"/>
      <pageSetup orientation="portrait" r:id="rId9"/>
    </customSheetView>
    <customSheetView guid="{BFB0E08A-7D07-48F2-93C4-BE631A8642F6}" topLeftCell="B31">
      <selection activeCell="B43" sqref="B43:Q69"/>
      <pageMargins left="0.7" right="0.7" top="0.75" bottom="0.75" header="0.3" footer="0.3"/>
      <pageSetup orientation="portrait" r:id="rId10"/>
    </customSheetView>
    <customSheetView guid="{E19D3675-E478-4A54-8E7A-94A199F67811}" topLeftCell="B31">
      <selection activeCell="I50" sqref="I50"/>
      <pageMargins left="0.7" right="0.7" top="0.75" bottom="0.75" header="0.3" footer="0.3"/>
      <pageSetup orientation="portrait" r:id="rId11"/>
    </customSheetView>
  </customSheetViews>
  <pageMargins left="0.7" right="0.7" top="0.75" bottom="0.75" header="0.3" footer="0.3"/>
  <pageSetup orientation="portrait" r:id="rId1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8">
    <tabColor rgb="FF7030A0"/>
    <pageSetUpPr fitToPage="1"/>
  </sheetPr>
  <dimension ref="A1:AJ115"/>
  <sheetViews>
    <sheetView zoomScale="85" zoomScaleNormal="85" workbookViewId="0">
      <pane xSplit="2" ySplit="3" topLeftCell="M4" activePane="bottomRight" state="frozen"/>
      <selection pane="topRight" activeCell="B1" sqref="B1"/>
      <selection pane="bottomLeft" activeCell="A5" sqref="A5"/>
      <selection pane="bottomRight" activeCell="AB28" sqref="AB28"/>
    </sheetView>
  </sheetViews>
  <sheetFormatPr defaultRowHeight="15"/>
  <cols>
    <col min="1" max="1" width="6.85546875" style="1" customWidth="1"/>
    <col min="2" max="2" width="27.5703125" bestFit="1" customWidth="1"/>
    <col min="3" max="3" width="0.85546875" style="1" customWidth="1"/>
    <col min="4" max="4" width="14.28515625" bestFit="1" customWidth="1"/>
    <col min="5" max="5" width="0.85546875" style="1" customWidth="1"/>
    <col min="6" max="6" width="14.7109375" bestFit="1" customWidth="1"/>
    <col min="7" max="7" width="0.85546875" style="1" customWidth="1"/>
    <col min="8" max="8" width="15.42578125" bestFit="1" customWidth="1"/>
    <col min="9" max="9" width="0.85546875" style="1" customWidth="1"/>
    <col min="10" max="10" width="15.42578125" bestFit="1" customWidth="1"/>
    <col min="11" max="11" width="0.85546875" style="1" customWidth="1"/>
    <col min="12" max="12" width="14.7109375" bestFit="1" customWidth="1"/>
    <col min="13" max="13" width="0.85546875" style="1" customWidth="1"/>
    <col min="14" max="14" width="14.7109375" bestFit="1" customWidth="1"/>
    <col min="15" max="15" width="0.85546875" style="1" customWidth="1"/>
    <col min="16" max="16" width="14.7109375" bestFit="1" customWidth="1"/>
    <col min="17" max="17" width="0.85546875" style="1" customWidth="1"/>
    <col min="18" max="18" width="14.7109375" bestFit="1" customWidth="1"/>
    <col min="19" max="19" width="0.85546875" style="1" customWidth="1"/>
    <col min="20" max="20" width="14.7109375" bestFit="1" customWidth="1"/>
    <col min="21" max="21" width="0.85546875" style="1" customWidth="1"/>
    <col min="22" max="22" width="14.7109375" bestFit="1" customWidth="1"/>
    <col min="23" max="23" width="0.85546875" style="1" customWidth="1"/>
    <col min="24" max="24" width="14.7109375" bestFit="1" customWidth="1"/>
    <col min="25" max="25" width="0.85546875" style="1" customWidth="1"/>
    <col min="26" max="26" width="15.85546875" bestFit="1" customWidth="1"/>
    <col min="27" max="27" width="0.85546875" style="1" customWidth="1"/>
    <col min="28" max="28" width="15.28515625" bestFit="1" customWidth="1"/>
    <col min="29" max="29" width="8.85546875" customWidth="1"/>
    <col min="30" max="30" width="16" customWidth="1"/>
    <col min="31" max="31" width="15" bestFit="1" customWidth="1"/>
    <col min="32" max="32" width="14" hidden="1" customWidth="1"/>
    <col min="33" max="33" width="10.28515625" hidden="1" customWidth="1"/>
    <col min="36" max="36" width="14.28515625" bestFit="1" customWidth="1"/>
    <col min="37" max="37" width="9.5703125" bestFit="1" customWidth="1"/>
  </cols>
  <sheetData>
    <row r="1" spans="1:36" s="1" customFormat="1" ht="15.75">
      <c r="B1" s="514" t="s">
        <v>255</v>
      </c>
      <c r="C1" s="514"/>
      <c r="D1" s="514"/>
      <c r="E1" s="514"/>
      <c r="F1" s="514"/>
      <c r="G1" s="514"/>
      <c r="H1" s="514"/>
      <c r="I1" s="514"/>
      <c r="J1" s="514"/>
      <c r="K1" s="514"/>
      <c r="L1" s="514"/>
      <c r="M1" s="514"/>
      <c r="N1" s="514"/>
      <c r="O1" s="514"/>
      <c r="P1" s="514"/>
      <c r="Q1" s="514"/>
      <c r="R1" s="514"/>
      <c r="S1" s="514"/>
      <c r="T1" s="514"/>
      <c r="U1" s="514"/>
      <c r="V1" s="514"/>
      <c r="W1" s="514"/>
      <c r="X1" s="514"/>
      <c r="Y1" s="514"/>
      <c r="Z1" s="514"/>
      <c r="AA1" s="514"/>
      <c r="AB1" s="514"/>
    </row>
    <row r="2" spans="1:36" ht="16.5" thickBot="1">
      <c r="B2" s="508" t="s">
        <v>370</v>
      </c>
      <c r="C2" s="509"/>
      <c r="D2" s="509"/>
      <c r="E2" s="509"/>
      <c r="F2" s="509"/>
      <c r="G2" s="509"/>
      <c r="H2" s="509"/>
      <c r="I2" s="509"/>
      <c r="J2" s="509"/>
      <c r="K2" s="509"/>
      <c r="L2" s="509"/>
      <c r="M2" s="509"/>
      <c r="N2" s="509"/>
      <c r="O2" s="509"/>
      <c r="P2" s="509"/>
      <c r="Q2" s="509"/>
      <c r="R2" s="509"/>
      <c r="S2" s="509"/>
      <c r="T2" s="509"/>
      <c r="U2" s="509"/>
      <c r="V2" s="509"/>
      <c r="W2" s="509"/>
      <c r="X2" s="509"/>
      <c r="Y2" s="509"/>
      <c r="Z2" s="509"/>
      <c r="AA2" s="509"/>
      <c r="AB2" s="510"/>
    </row>
    <row r="3" spans="1:36" s="17" customFormat="1" ht="16.5" thickBot="1">
      <c r="B3" s="155" t="s">
        <v>183</v>
      </c>
      <c r="C3" s="138"/>
      <c r="D3" s="143" t="s">
        <v>198</v>
      </c>
      <c r="E3" s="142"/>
      <c r="F3" s="141" t="s">
        <v>199</v>
      </c>
      <c r="G3" s="142"/>
      <c r="H3" s="143" t="s">
        <v>234</v>
      </c>
      <c r="I3" s="142"/>
      <c r="J3" s="142" t="s">
        <v>235</v>
      </c>
      <c r="K3" s="142"/>
      <c r="L3" s="143" t="s">
        <v>218</v>
      </c>
      <c r="M3" s="142"/>
      <c r="N3" s="142" t="s">
        <v>236</v>
      </c>
      <c r="O3" s="142"/>
      <c r="P3" s="143" t="s">
        <v>237</v>
      </c>
      <c r="Q3" s="142"/>
      <c r="R3" s="142" t="s">
        <v>238</v>
      </c>
      <c r="S3" s="142"/>
      <c r="T3" s="143" t="s">
        <v>239</v>
      </c>
      <c r="U3" s="142"/>
      <c r="V3" s="142" t="s">
        <v>240</v>
      </c>
      <c r="W3" s="142"/>
      <c r="X3" s="144" t="s">
        <v>241</v>
      </c>
      <c r="Y3" s="142"/>
      <c r="Z3" s="142" t="s">
        <v>242</v>
      </c>
      <c r="AA3" s="142"/>
      <c r="AB3" s="144" t="s">
        <v>243</v>
      </c>
      <c r="AC3" s="17" t="s">
        <v>339</v>
      </c>
      <c r="AD3" s="412" t="s">
        <v>247</v>
      </c>
      <c r="AE3" s="412" t="s">
        <v>248</v>
      </c>
      <c r="AG3" s="17" t="s">
        <v>253</v>
      </c>
    </row>
    <row r="4" spans="1:36" s="17" customFormat="1" ht="16.5" thickBot="1">
      <c r="A4" s="396">
        <v>1</v>
      </c>
      <c r="B4" s="165" t="s">
        <v>361</v>
      </c>
      <c r="C4" s="156"/>
      <c r="D4" s="351">
        <f>[1]HO!C152</f>
        <v>4015.4021963470732</v>
      </c>
      <c r="E4" s="352"/>
      <c r="F4" s="351">
        <f>[1]HO!E152</f>
        <v>4015.4021963470732</v>
      </c>
      <c r="G4" s="352"/>
      <c r="H4" s="351">
        <f>[1]HO!G152</f>
        <v>4015.4021963470732</v>
      </c>
      <c r="I4" s="352"/>
      <c r="J4" s="351">
        <f>[1]HO!I152</f>
        <v>4015.4021963470732</v>
      </c>
      <c r="K4" s="352"/>
      <c r="L4" s="351">
        <f>[1]HO!K152</f>
        <v>4015.4021963470732</v>
      </c>
      <c r="M4" s="352"/>
      <c r="N4" s="351">
        <f>[1]HO!M152</f>
        <v>730.40219634707319</v>
      </c>
      <c r="O4" s="352"/>
      <c r="P4" s="351">
        <f>[1]HO!O152</f>
        <v>-1284.5978036529268</v>
      </c>
      <c r="Q4" s="352"/>
      <c r="R4" s="351">
        <f>[1]HO!Q152</f>
        <v>4015.4021963470732</v>
      </c>
      <c r="S4" s="352"/>
      <c r="T4" s="351">
        <f>[1]HO!S152</f>
        <v>4015.3921963470639</v>
      </c>
      <c r="U4" s="352"/>
      <c r="V4" s="351">
        <f>[1]HO!U152</f>
        <v>4015.4021963470732</v>
      </c>
      <c r="W4" s="352"/>
      <c r="X4" s="351">
        <f>[1]HO!W152</f>
        <v>4015.4021963470732</v>
      </c>
      <c r="Y4" s="352"/>
      <c r="Z4" s="351">
        <f>[1]HO!Y152</f>
        <v>-10784.597803652927</v>
      </c>
      <c r="AA4" s="352"/>
      <c r="AB4" s="354">
        <f t="shared" ref="AB4:AB27" si="0">SUM(D4,F4,H4,J4,L4,N4,P4,R4,T4,V4,X4,Z4)</f>
        <v>24799.816356164869</v>
      </c>
      <c r="AC4" s="17" t="s">
        <v>246</v>
      </c>
      <c r="AD4" s="220" t="s">
        <v>322</v>
      </c>
      <c r="AE4" s="221">
        <f>AB4</f>
        <v>24799.816356164869</v>
      </c>
      <c r="AF4" s="17">
        <f>AB4-'2012 (storewise)'!AA3</f>
        <v>-6783254.7036438361</v>
      </c>
      <c r="AG4" s="17">
        <f>AF4/'2012 (storewise)'!AA3*100</f>
        <v>-99.635728293842092</v>
      </c>
      <c r="AI4" s="296"/>
      <c r="AJ4" s="296"/>
    </row>
    <row r="5" spans="1:36" s="17" customFormat="1" ht="15.75">
      <c r="A5" s="396">
        <v>2</v>
      </c>
      <c r="B5" s="166" t="s">
        <v>343</v>
      </c>
      <c r="C5" s="156"/>
      <c r="D5" s="351">
        <f>'[2]400'!C152*5.09</f>
        <v>-8515.8401428542202</v>
      </c>
      <c r="E5" s="352"/>
      <c r="F5" s="351">
        <f>'[2]400'!E152*5.09</f>
        <v>-91315.591303579378</v>
      </c>
      <c r="G5" s="352"/>
      <c r="H5" s="351">
        <f>'[2]400'!G152*5.09</f>
        <v>65811.774714000829</v>
      </c>
      <c r="I5" s="352"/>
      <c r="J5" s="351">
        <f>'[2]400'!I152*5.09</f>
        <v>-14510.108535770258</v>
      </c>
      <c r="K5" s="352"/>
      <c r="L5" s="351">
        <f>'[2]400'!K152*5.09</f>
        <v>16536.73849780962</v>
      </c>
      <c r="M5" s="352"/>
      <c r="N5" s="351">
        <f>'[2]400'!M152*5.09</f>
        <v>41393.316521002671</v>
      </c>
      <c r="O5" s="352"/>
      <c r="P5" s="351">
        <f>'[2]400'!O152*5.09</f>
        <v>-112912.60449783612</v>
      </c>
      <c r="Q5" s="352"/>
      <c r="R5" s="351">
        <f>'[2]400'!Q152*5.09</f>
        <v>-61849.622406618473</v>
      </c>
      <c r="S5" s="352"/>
      <c r="T5" s="351">
        <f>'[2]400'!S152*5.09</f>
        <v>-78049.829968024511</v>
      </c>
      <c r="U5" s="352"/>
      <c r="V5" s="351">
        <f>'[2]400'!U152*5.09</f>
        <v>-89533.968354019584</v>
      </c>
      <c r="W5" s="352"/>
      <c r="X5" s="351">
        <f>'[2]400'!W152*5.09</f>
        <v>-69962.299401180397</v>
      </c>
      <c r="Y5" s="352"/>
      <c r="Z5" s="351">
        <f>'[2]400'!Y152*5.09</f>
        <v>66604.069777084893</v>
      </c>
      <c r="AA5" s="352"/>
      <c r="AB5" s="354">
        <f t="shared" si="0"/>
        <v>-336303.9650999849</v>
      </c>
      <c r="AC5" s="17" t="s">
        <v>182</v>
      </c>
      <c r="AD5" s="220" t="s">
        <v>323</v>
      </c>
      <c r="AE5" s="221">
        <f>AB17</f>
        <v>6445091.2152005434</v>
      </c>
      <c r="AF5" s="17">
        <f>AB5-'2012 (storewise)'!AA4</f>
        <v>-285055.04559998529</v>
      </c>
      <c r="AG5" s="17">
        <f>AF5/'2012 (storewise)'!AA4*100</f>
        <v>556.21669370022062</v>
      </c>
    </row>
    <row r="6" spans="1:36" s="17" customFormat="1" ht="15.75">
      <c r="A6" s="396">
        <v>3</v>
      </c>
      <c r="B6" s="166" t="s">
        <v>344</v>
      </c>
      <c r="C6" s="156"/>
      <c r="D6" s="375">
        <f>'[3]0401'!C152*0.985</f>
        <v>-47989.827037130788</v>
      </c>
      <c r="E6" s="352"/>
      <c r="F6" s="375">
        <f>'[3]0401'!E152*0.985</f>
        <v>-118008.16971741388</v>
      </c>
      <c r="G6" s="352"/>
      <c r="H6" s="375">
        <f>'[3]0401'!G152*0.985</f>
        <v>90306.19366307481</v>
      </c>
      <c r="I6" s="352"/>
      <c r="J6" s="375">
        <f>'[3]0401'!I152*0.985</f>
        <v>43397.483407348496</v>
      </c>
      <c r="K6" s="352"/>
      <c r="L6" s="375">
        <f>'[3]0401'!K152*0.985</f>
        <v>-57367.41835381811</v>
      </c>
      <c r="M6" s="352"/>
      <c r="N6" s="375">
        <f>'[3]0401'!M152*0.985</f>
        <v>93610.881518557464</v>
      </c>
      <c r="O6" s="352"/>
      <c r="P6" s="375">
        <f>'[3]0401'!O152*0.985</f>
        <v>-88047.249655488471</v>
      </c>
      <c r="Q6" s="352"/>
      <c r="R6" s="375">
        <f>'[3]0401'!Q152*0.985</f>
        <v>3855.105108141694</v>
      </c>
      <c r="S6" s="352"/>
      <c r="T6" s="375">
        <f>'[3]0401'!S152*0.985</f>
        <v>7374.1179162145427</v>
      </c>
      <c r="U6" s="352"/>
      <c r="V6" s="375">
        <f>'[3]0401'!U152*0.985</f>
        <v>-62281.24235237571</v>
      </c>
      <c r="W6" s="352"/>
      <c r="X6" s="375">
        <f>'[3]0401'!W152*0.985</f>
        <v>-26060.289023151279</v>
      </c>
      <c r="Y6" s="352"/>
      <c r="Z6" s="375">
        <f>'[3]0401'!Y152*0.985</f>
        <v>91213.823900221469</v>
      </c>
      <c r="AA6" s="356"/>
      <c r="AB6" s="359">
        <f t="shared" si="0"/>
        <v>-69996.59062581975</v>
      </c>
      <c r="AC6" s="17" t="s">
        <v>181</v>
      </c>
      <c r="AD6" s="220" t="s">
        <v>182</v>
      </c>
      <c r="AE6" s="221">
        <f>SUM(AB5,AB9,AB16,AB26,AB27)</f>
        <v>2516848.2998431488</v>
      </c>
      <c r="AF6" s="17">
        <f>AB6-'2012 (storewise)'!AA5</f>
        <v>1187239.1770241803</v>
      </c>
      <c r="AG6" s="17">
        <f>AF6/'2012 (storewise)'!AA5*100</f>
        <v>-94.432500854103438</v>
      </c>
      <c r="AI6" s="296"/>
      <c r="AJ6" s="296"/>
    </row>
    <row r="7" spans="1:36" s="17" customFormat="1" ht="15.75">
      <c r="A7" s="396">
        <v>4</v>
      </c>
      <c r="B7" s="166" t="s">
        <v>345</v>
      </c>
      <c r="C7" s="156"/>
      <c r="D7" s="375">
        <f>'[3]0402'!C152*0.985</f>
        <v>-64480.354010928837</v>
      </c>
      <c r="E7" s="352"/>
      <c r="F7" s="375">
        <f>'[3]0402'!E152*0.985</f>
        <v>-93308.622854602145</v>
      </c>
      <c r="G7" s="352"/>
      <c r="H7" s="375">
        <f>'[3]0402'!G152*0.985</f>
        <v>71197.827265885193</v>
      </c>
      <c r="I7" s="352"/>
      <c r="J7" s="375">
        <f>'[3]0402'!I152*0.985</f>
        <v>54132.621945354636</v>
      </c>
      <c r="K7" s="352"/>
      <c r="L7" s="375">
        <f>'[3]0402'!K152*0.985</f>
        <v>80052.281585703677</v>
      </c>
      <c r="M7" s="352"/>
      <c r="N7" s="375">
        <f>'[3]0402'!M152*0.985</f>
        <v>165479.16614344894</v>
      </c>
      <c r="O7" s="352"/>
      <c r="P7" s="375">
        <f>'[3]0402'!O152*0.985</f>
        <v>-22324.465926251567</v>
      </c>
      <c r="Q7" s="352"/>
      <c r="R7" s="375">
        <f>'[3]0402'!Q152*0.985</f>
        <v>68962.70196998441</v>
      </c>
      <c r="S7" s="352"/>
      <c r="T7" s="375">
        <f>'[3]0402'!S152*0.985</f>
        <v>99473.821872701665</v>
      </c>
      <c r="U7" s="352"/>
      <c r="V7" s="375">
        <f>'[3]0402'!U152*0.985</f>
        <v>-16593.530652028381</v>
      </c>
      <c r="W7" s="352"/>
      <c r="X7" s="375">
        <f>'[3]0402'!W152*0.985</f>
        <v>-7420.8093165553128</v>
      </c>
      <c r="Y7" s="352"/>
      <c r="Z7" s="375">
        <f>'[3]0402'!Y152*0.985</f>
        <v>151533.14768269911</v>
      </c>
      <c r="AA7" s="356"/>
      <c r="AB7" s="359">
        <f t="shared" si="0"/>
        <v>486703.78570541134</v>
      </c>
      <c r="AC7" s="17" t="s">
        <v>181</v>
      </c>
      <c r="AD7" s="220" t="s">
        <v>181</v>
      </c>
      <c r="AE7" s="221">
        <f>SUM(AB6:AB8,AB10:AB11,AB13:AB15,AB18:AB19,AB21:AB23)</f>
        <v>7401624.6782420659</v>
      </c>
      <c r="AF7" s="17">
        <f>AB7-'2012 (storewise)'!AA6</f>
        <v>365755.68495541101</v>
      </c>
      <c r="AG7" s="17">
        <f>AF7/'2012 (storewise)'!AA6*100</f>
        <v>302.40713387589926</v>
      </c>
      <c r="AI7" s="296"/>
      <c r="AJ7" s="296"/>
    </row>
    <row r="8" spans="1:36" s="17" customFormat="1" ht="15.75">
      <c r="A8" s="396">
        <v>5</v>
      </c>
      <c r="B8" s="166" t="s">
        <v>346</v>
      </c>
      <c r="C8" s="156"/>
      <c r="D8" s="375">
        <f>'[3]0403'!C152*0.985</f>
        <v>-52860.40404823501</v>
      </c>
      <c r="E8" s="352"/>
      <c r="F8" s="375">
        <f>'[3]0403'!E152*0.985</f>
        <v>-91947.382855663891</v>
      </c>
      <c r="G8" s="352"/>
      <c r="H8" s="375">
        <f>'[3]0403'!G152*0.985</f>
        <v>72901.362616904691</v>
      </c>
      <c r="I8" s="352"/>
      <c r="J8" s="375">
        <f>'[3]0403'!I152*0.985</f>
        <v>65524.264019781884</v>
      </c>
      <c r="K8" s="352"/>
      <c r="L8" s="375">
        <f>'[3]0403'!K152*0.985</f>
        <v>69054.694958591776</v>
      </c>
      <c r="M8" s="352"/>
      <c r="N8" s="375">
        <f>'[3]0403'!M152*0.985</f>
        <v>147504.64166276008</v>
      </c>
      <c r="O8" s="352"/>
      <c r="P8" s="375">
        <f>'[3]0403'!O152*0.985</f>
        <v>-31924.237093859356</v>
      </c>
      <c r="Q8" s="352"/>
      <c r="R8" s="375">
        <f>'[3]0403'!Q152*0.985</f>
        <v>110314.45756007569</v>
      </c>
      <c r="S8" s="352"/>
      <c r="T8" s="375">
        <f>'[3]0403'!S152*0.985</f>
        <v>51716.298707065645</v>
      </c>
      <c r="U8" s="352"/>
      <c r="V8" s="375">
        <f>'[3]0403'!U152*0.985</f>
        <v>-15203.741824169874</v>
      </c>
      <c r="W8" s="352"/>
      <c r="X8" s="375">
        <f>'[3]0403'!W152*0.985</f>
        <v>-7531.4977006009667</v>
      </c>
      <c r="Y8" s="352"/>
      <c r="Z8" s="375">
        <f>'[3]0403'!Y152*0.985</f>
        <v>137712.06927843619</v>
      </c>
      <c r="AA8" s="356"/>
      <c r="AB8" s="359">
        <f t="shared" si="0"/>
        <v>455260.52528108686</v>
      </c>
      <c r="AC8" s="17" t="s">
        <v>181</v>
      </c>
      <c r="AD8" s="220" t="s">
        <v>188</v>
      </c>
      <c r="AE8" s="221">
        <f>AB12+AB24</f>
        <v>3997454.8608117541</v>
      </c>
      <c r="AF8" s="17">
        <f>AB8-'2012 (storewise)'!AA7</f>
        <v>1372704.1919310871</v>
      </c>
      <c r="AG8" s="17">
        <f>AF8/'2012 (storewise)'!AA7*100</f>
        <v>-149.62272255292228</v>
      </c>
      <c r="AI8" s="296"/>
      <c r="AJ8" s="296"/>
    </row>
    <row r="9" spans="1:36" s="17" customFormat="1" ht="15.75">
      <c r="A9" s="396">
        <v>6</v>
      </c>
      <c r="B9" s="166" t="s">
        <v>347</v>
      </c>
      <c r="C9" s="157"/>
      <c r="D9" s="375">
        <f>'[2]404'!C152*5.09</f>
        <v>8528.6142222465423</v>
      </c>
      <c r="E9" s="352"/>
      <c r="F9" s="375">
        <f>'[2]404'!E152*5.09</f>
        <v>-954.26774575904278</v>
      </c>
      <c r="G9" s="352"/>
      <c r="H9" s="375">
        <f>'[2]404'!G152*5.09</f>
        <v>5366.2182929234741</v>
      </c>
      <c r="I9" s="352"/>
      <c r="J9" s="375">
        <f>'[2]404'!I152*5.09</f>
        <v>19328.963386735471</v>
      </c>
      <c r="K9" s="352"/>
      <c r="L9" s="375">
        <f>'[2]404'!K152*5.09</f>
        <v>27279.503987500299</v>
      </c>
      <c r="M9" s="352"/>
      <c r="N9" s="375">
        <f>'[2]404'!M152*5.09</f>
        <v>19307.955570259634</v>
      </c>
      <c r="O9" s="352"/>
      <c r="P9" s="375">
        <f>'[2]404'!O152*5.09</f>
        <v>-26118.517789606962</v>
      </c>
      <c r="Q9" s="352"/>
      <c r="R9" s="375">
        <f>'[2]404'!Q152*5.09</f>
        <v>6888.6901612815454</v>
      </c>
      <c r="S9" s="352"/>
      <c r="T9" s="375">
        <f>'[2]404'!S152*5.09</f>
        <v>-10391.106929229712</v>
      </c>
      <c r="U9" s="352"/>
      <c r="V9" s="375">
        <f>'[2]404'!U152*5.09</f>
        <v>-7387.772380062991</v>
      </c>
      <c r="W9" s="352"/>
      <c r="X9" s="375">
        <f>'[2]404'!W152*5.09</f>
        <v>31363.238141174454</v>
      </c>
      <c r="Y9" s="352"/>
      <c r="Z9" s="375">
        <f>'[2]404'!Y152*5.09</f>
        <v>34779.189664796402</v>
      </c>
      <c r="AA9" s="352"/>
      <c r="AB9" s="359">
        <f t="shared" si="0"/>
        <v>107990.7085822591</v>
      </c>
      <c r="AC9" s="17" t="s">
        <v>182</v>
      </c>
      <c r="AD9" s="220" t="s">
        <v>258</v>
      </c>
      <c r="AE9" s="221">
        <f>AB20</f>
        <v>-241467.26613936131</v>
      </c>
      <c r="AF9" s="17">
        <f>AB9-'2012 (storewise)'!AA8</f>
        <v>780115.74118225893</v>
      </c>
      <c r="AG9" s="17">
        <f>AF9/'2012 (storewise)'!AA8*100</f>
        <v>-116.06705647675636</v>
      </c>
      <c r="AI9" s="296"/>
      <c r="AJ9" s="296"/>
    </row>
    <row r="10" spans="1:36" s="17" customFormat="1" ht="15.75">
      <c r="A10" s="396">
        <v>7</v>
      </c>
      <c r="B10" s="166" t="s">
        <v>348</v>
      </c>
      <c r="C10" s="158"/>
      <c r="D10" s="375">
        <f>'[3]405'!C152*0.985</f>
        <v>172691.3028101724</v>
      </c>
      <c r="E10" s="352"/>
      <c r="F10" s="375">
        <f>'[3]405'!E152*0.985</f>
        <v>81734.452077450042</v>
      </c>
      <c r="G10" s="352"/>
      <c r="H10" s="375">
        <f>'[3]405'!G152*0.985</f>
        <v>361484.14557718486</v>
      </c>
      <c r="I10" s="352"/>
      <c r="J10" s="375">
        <f>'[3]405'!I152*0.985</f>
        <v>344580.55732869159</v>
      </c>
      <c r="K10" s="352"/>
      <c r="L10" s="375">
        <f>'[3]405'!K152*0.985</f>
        <v>238767.67211749061</v>
      </c>
      <c r="M10" s="352"/>
      <c r="N10" s="375">
        <f>'[3]405'!M152*0.985</f>
        <v>482338.80753238703</v>
      </c>
      <c r="O10" s="352"/>
      <c r="P10" s="375">
        <f>'[3]405'!O152*0.985</f>
        <v>199283.12119200212</v>
      </c>
      <c r="Q10" s="352"/>
      <c r="R10" s="375">
        <f>'[3]405'!Q152*0.985</f>
        <v>360640.80309277348</v>
      </c>
      <c r="S10" s="352"/>
      <c r="T10" s="375">
        <f>'[3]405'!S152*0.985</f>
        <v>251670.77364197589</v>
      </c>
      <c r="U10" s="352"/>
      <c r="V10" s="375">
        <f>'[3]405'!U152*0.985</f>
        <v>208990.50904018676</v>
      </c>
      <c r="W10" s="352"/>
      <c r="X10" s="375">
        <f>'[3]405'!W152*0.985</f>
        <v>231432.7454568762</v>
      </c>
      <c r="Y10" s="352"/>
      <c r="Z10" s="375">
        <f>'[3]405'!Y152*0.985</f>
        <v>461441.84385757736</v>
      </c>
      <c r="AA10" s="356"/>
      <c r="AB10" s="359">
        <f t="shared" si="0"/>
        <v>3395056.7337247687</v>
      </c>
      <c r="AC10" s="17" t="s">
        <v>181</v>
      </c>
      <c r="AD10" s="220" t="s">
        <v>329</v>
      </c>
      <c r="AE10" s="220">
        <f>AB25</f>
        <v>-961735.85410699609</v>
      </c>
      <c r="AF10" s="17">
        <f>AB10-'2012 (storewise)'!AA9</f>
        <v>-2874972.5370252314</v>
      </c>
      <c r="AG10" s="17">
        <f>AF10/'2012 (storewise)'!AA9*100</f>
        <v>-45.852617474006415</v>
      </c>
      <c r="AI10" s="296"/>
      <c r="AJ10" s="296"/>
    </row>
    <row r="11" spans="1:36" s="17" customFormat="1" ht="15.75">
      <c r="A11" s="396">
        <v>8</v>
      </c>
      <c r="B11" s="166" t="s">
        <v>349</v>
      </c>
      <c r="C11" s="159"/>
      <c r="D11" s="375">
        <f>'[3]0406'!C152*0.985</f>
        <v>41355.467127114462</v>
      </c>
      <c r="E11" s="352"/>
      <c r="F11" s="375">
        <f>'[3]0406'!E152*0.985</f>
        <v>-14360.295539717299</v>
      </c>
      <c r="G11" s="352"/>
      <c r="H11" s="375">
        <f>'[3]0406'!G152*0.985</f>
        <v>84520.717100369715</v>
      </c>
      <c r="I11" s="352"/>
      <c r="J11" s="375">
        <f>'[3]0406'!I152*0.985</f>
        <v>73607.216195484158</v>
      </c>
      <c r="K11" s="352"/>
      <c r="L11" s="375">
        <f>'[3]0406'!K152*0.985</f>
        <v>89931.259917373332</v>
      </c>
      <c r="M11" s="352"/>
      <c r="N11" s="375">
        <f>'[3]0406'!M152*0.985</f>
        <v>152556.65893157953</v>
      </c>
      <c r="O11" s="352"/>
      <c r="P11" s="375">
        <f>'[3]0406'!O152*0.985</f>
        <v>-44217.160046196004</v>
      </c>
      <c r="Q11" s="352"/>
      <c r="R11" s="375">
        <f>'[3]0406'!Q152*0.985</f>
        <v>33355.891248977721</v>
      </c>
      <c r="S11" s="352"/>
      <c r="T11" s="375">
        <f>'[3]0406'!S152*0.985</f>
        <v>-20517.224683728353</v>
      </c>
      <c r="U11" s="352"/>
      <c r="V11" s="375">
        <f>'[3]0406'!U152*0.985</f>
        <v>-57859.017933495525</v>
      </c>
      <c r="W11" s="352"/>
      <c r="X11" s="375">
        <f>'[3]0406'!W152*0.985</f>
        <v>-24772.908110488919</v>
      </c>
      <c r="Y11" s="352"/>
      <c r="Z11" s="375">
        <f>'[3]0406'!Y152*0.985</f>
        <v>81020.749948645098</v>
      </c>
      <c r="AA11" s="356"/>
      <c r="AB11" s="361">
        <f t="shared" si="0"/>
        <v>394621.35415591788</v>
      </c>
      <c r="AC11" s="17" t="s">
        <v>181</v>
      </c>
      <c r="AD11" s="220" t="s">
        <v>371</v>
      </c>
      <c r="AE11" s="220">
        <f>[1]BTC!$AA$152</f>
        <v>1594.976638355758</v>
      </c>
      <c r="AF11" s="17">
        <f>AB11-'2012 (storewise)'!AA10</f>
        <v>4048265.6804559184</v>
      </c>
      <c r="AG11" s="17">
        <f>AF11/'2012 (storewise)'!AA10*100</f>
        <v>-110.80075997861418</v>
      </c>
      <c r="AJ11" s="56"/>
    </row>
    <row r="12" spans="1:36" s="17" customFormat="1" ht="15.75">
      <c r="A12" s="396">
        <v>9</v>
      </c>
      <c r="B12" s="166" t="s">
        <v>350</v>
      </c>
      <c r="C12" s="161"/>
      <c r="D12" s="375">
        <f>[4]Markaz!C152*9.38</f>
        <v>142868.35746024633</v>
      </c>
      <c r="E12" s="365"/>
      <c r="F12" s="375">
        <f>[4]Markaz!E152*9.38</f>
        <v>95965.800391364071</v>
      </c>
      <c r="G12" s="352"/>
      <c r="H12" s="375">
        <f>[4]Markaz!G152*9.38</f>
        <v>279795.86351883941</v>
      </c>
      <c r="I12" s="352"/>
      <c r="J12" s="375">
        <f>[4]Markaz!I152*9.38</f>
        <v>255763.80208272248</v>
      </c>
      <c r="K12" s="352"/>
      <c r="L12" s="375">
        <f>[4]Markaz!K152*9.38</f>
        <v>207694.47911142965</v>
      </c>
      <c r="M12" s="352"/>
      <c r="N12" s="375">
        <f>[4]Markaz!M152*9.38</f>
        <v>356644.03474125132</v>
      </c>
      <c r="O12" s="352"/>
      <c r="P12" s="375">
        <f>[4]Markaz!O152*9.38</f>
        <v>171318.63878318196</v>
      </c>
      <c r="Q12" s="352"/>
      <c r="R12" s="375">
        <f>[4]Markaz!Q152*9.38</f>
        <v>285204.0760878945</v>
      </c>
      <c r="S12" s="352"/>
      <c r="T12" s="375">
        <f>[4]Markaz!S152*9.38</f>
        <v>332413.10294362577</v>
      </c>
      <c r="U12" s="352"/>
      <c r="V12" s="375">
        <f>[4]Markaz!U152*9.38</f>
        <v>118396.5219939846</v>
      </c>
      <c r="W12" s="352"/>
      <c r="X12" s="375">
        <f>[4]Markaz!W152*9.38</f>
        <v>163830.57420389293</v>
      </c>
      <c r="Y12" s="352"/>
      <c r="Z12" s="375">
        <f>[4]Markaz!Y152*9.38</f>
        <v>303112.32496334339</v>
      </c>
      <c r="AA12" s="356"/>
      <c r="AB12" s="361">
        <f t="shared" si="0"/>
        <v>2713007.5762817767</v>
      </c>
      <c r="AC12" s="17" t="s">
        <v>188</v>
      </c>
      <c r="AD12" s="411" t="s">
        <v>106</v>
      </c>
      <c r="AE12" s="411">
        <f>SUM(AE4:AE11)</f>
        <v>19184210.726845674</v>
      </c>
      <c r="AF12" s="17">
        <f>AB12-'2012 (storewise)'!AA12</f>
        <v>-1671814.5695882244</v>
      </c>
      <c r="AG12" s="17">
        <f>AF12/'2012 (storewise)'!AA12*100</f>
        <v>-38.12730628454068</v>
      </c>
      <c r="AI12" s="296"/>
      <c r="AJ12" s="296"/>
    </row>
    <row r="13" spans="1:36" s="17" customFormat="1" ht="15.75">
      <c r="A13" s="396">
        <v>10</v>
      </c>
      <c r="B13" s="166" t="s">
        <v>351</v>
      </c>
      <c r="C13" s="160"/>
      <c r="D13" s="375">
        <f>[3]D.C.!C152*0.985</f>
        <v>-34880.257565</v>
      </c>
      <c r="E13" s="352"/>
      <c r="F13" s="375">
        <f>[3]D.C.!E152*0.985</f>
        <v>-31609.249864999998</v>
      </c>
      <c r="G13" s="352"/>
      <c r="H13" s="375">
        <f>[3]D.C.!G152*0.985</f>
        <v>-54988.963614999993</v>
      </c>
      <c r="I13" s="352"/>
      <c r="J13" s="375">
        <f>[3]D.C.!I152*0.985</f>
        <v>-44145.561564999996</v>
      </c>
      <c r="K13" s="352"/>
      <c r="L13" s="375">
        <f>[3]D.C.!K152*0.985</f>
        <v>-18152.485215000001</v>
      </c>
      <c r="M13" s="352"/>
      <c r="N13" s="375">
        <f>[3]D.C.!M152*0.985</f>
        <v>-65684.172414999994</v>
      </c>
      <c r="O13" s="352"/>
      <c r="P13" s="375">
        <f>[3]D.C.!O152*0.985</f>
        <v>-22657.963865000002</v>
      </c>
      <c r="Q13" s="352"/>
      <c r="R13" s="375">
        <f>[3]D.C.!Q152*0.985</f>
        <v>-43455.076564999996</v>
      </c>
      <c r="S13" s="352"/>
      <c r="T13" s="375">
        <f>[3]D.C.!S152*0.985</f>
        <v>-42914.311564999574</v>
      </c>
      <c r="U13" s="352"/>
      <c r="V13" s="375">
        <f>[3]D.C.!U152*0.985</f>
        <v>-42914.311564999996</v>
      </c>
      <c r="W13" s="352"/>
      <c r="X13" s="375">
        <f>[3]D.C.!W152*0.985</f>
        <v>-42914.311564999996</v>
      </c>
      <c r="Y13" s="352"/>
      <c r="Z13" s="375">
        <f>[3]D.C.!Y152*0.985</f>
        <v>-42914.311564999996</v>
      </c>
      <c r="AA13" s="356"/>
      <c r="AB13" s="361">
        <f t="shared" si="0"/>
        <v>-487230.97692999948</v>
      </c>
      <c r="AC13" s="17" t="s">
        <v>181</v>
      </c>
      <c r="AE13" s="56"/>
    </row>
    <row r="14" spans="1:36" s="17" customFormat="1" ht="15.75">
      <c r="A14" s="396">
        <v>11</v>
      </c>
      <c r="B14" s="166" t="s">
        <v>352</v>
      </c>
      <c r="C14" s="161"/>
      <c r="D14" s="375">
        <f>'[3]0409'!C152*0.985</f>
        <v>8527.8082763284383</v>
      </c>
      <c r="E14" s="365"/>
      <c r="F14" s="375">
        <f>'[3]0409'!E152*0.985</f>
        <v>-54232.984660426395</v>
      </c>
      <c r="G14" s="352"/>
      <c r="H14" s="375">
        <f>'[3]0409'!G152*0.985</f>
        <v>147021.6237839878</v>
      </c>
      <c r="I14" s="365"/>
      <c r="J14" s="375">
        <f>'[3]0409'!I152*0.985</f>
        <v>211967.56500534015</v>
      </c>
      <c r="K14" s="365"/>
      <c r="L14" s="375">
        <f>'[3]0409'!K152*0.985</f>
        <v>197356.0875731697</v>
      </c>
      <c r="M14" s="365"/>
      <c r="N14" s="375">
        <f>'[3]0409'!M152*0.985</f>
        <v>317567.58559268736</v>
      </c>
      <c r="O14" s="365"/>
      <c r="P14" s="375">
        <f>'[3]0409'!O152*0.985</f>
        <v>111387.53376042085</v>
      </c>
      <c r="Q14" s="365"/>
      <c r="R14" s="375">
        <f>'[3]0409'!Q152*0.985</f>
        <v>236210.38896629174</v>
      </c>
      <c r="S14" s="365"/>
      <c r="T14" s="375">
        <f>'[3]0409'!S152*0.985</f>
        <v>218439.48750369699</v>
      </c>
      <c r="U14" s="365"/>
      <c r="V14" s="375">
        <f>'[3]0409'!U152*0.985</f>
        <v>100694.0748928582</v>
      </c>
      <c r="W14" s="365"/>
      <c r="X14" s="375">
        <f>'[3]0409'!W152*0.985</f>
        <v>133688.05042639544</v>
      </c>
      <c r="Y14" s="365"/>
      <c r="Z14" s="375">
        <f>'[3]0409'!Y152*0.985</f>
        <v>311392.26448636613</v>
      </c>
      <c r="AA14" s="366"/>
      <c r="AB14" s="359">
        <f t="shared" si="0"/>
        <v>1940019.4856071165</v>
      </c>
      <c r="AC14" s="17" t="s">
        <v>181</v>
      </c>
      <c r="AF14" s="17">
        <f>AB14-'2012 (storewise)'!AA13</f>
        <v>795572.17720711627</v>
      </c>
      <c r="AG14" s="17">
        <f>AF14/'2012 (storewise)'!AA13*100</f>
        <v>69.515841521735894</v>
      </c>
    </row>
    <row r="15" spans="1:36" s="17" customFormat="1" ht="15.75">
      <c r="A15" s="396">
        <v>12</v>
      </c>
      <c r="B15" s="188" t="s">
        <v>353</v>
      </c>
      <c r="C15" s="162"/>
      <c r="D15" s="375">
        <f>'[3]410-sahara'!C152*0.985</f>
        <v>-47427.837270521821</v>
      </c>
      <c r="E15" s="369"/>
      <c r="F15" s="375">
        <f>'[3]410-sahara'!E152*0.985</f>
        <v>-104661.68058824664</v>
      </c>
      <c r="G15" s="352"/>
      <c r="H15" s="375">
        <f>'[3]410-sahara'!G152*0.985</f>
        <v>118031.26784919178</v>
      </c>
      <c r="I15" s="365"/>
      <c r="J15" s="375">
        <f>'[3]410-sahara'!I152*0.985</f>
        <v>79386.553792761697</v>
      </c>
      <c r="K15" s="365"/>
      <c r="L15" s="375">
        <f>'[3]410-sahara'!K152*0.985</f>
        <v>71739.939877908386</v>
      </c>
      <c r="M15" s="365"/>
      <c r="N15" s="375">
        <f>'[3]410-sahara'!M152*0.985</f>
        <v>185457.44806017319</v>
      </c>
      <c r="O15" s="365"/>
      <c r="P15" s="375">
        <f>'[3]410-sahara'!O152*0.985</f>
        <v>-3305.2174977656205</v>
      </c>
      <c r="Q15" s="365"/>
      <c r="R15" s="375">
        <f>'[3]410-sahara'!Q152*0.985</f>
        <v>92558.810277994315</v>
      </c>
      <c r="S15" s="365"/>
      <c r="T15" s="375">
        <f>'[3]410-sahara'!S152*0.985</f>
        <v>43203.821183999971</v>
      </c>
      <c r="U15" s="365"/>
      <c r="V15" s="375">
        <f>'[3]410-sahara'!U152*0.985</f>
        <v>-13171.359742212679</v>
      </c>
      <c r="W15" s="365"/>
      <c r="X15" s="375">
        <f>'[3]410-sahara'!W152*0.985</f>
        <v>-107642.74249835797</v>
      </c>
      <c r="Y15" s="365"/>
      <c r="Z15" s="375">
        <f>'[3]410-sahara'!Y152*0.985</f>
        <v>143427.09472094482</v>
      </c>
      <c r="AA15" s="366"/>
      <c r="AB15" s="359">
        <f t="shared" si="0"/>
        <v>457596.09816586948</v>
      </c>
      <c r="AC15" s="17" t="s">
        <v>181</v>
      </c>
      <c r="AF15" s="56">
        <f>SUM(AF4:AF14)</f>
        <v>-3065444.2031013053</v>
      </c>
    </row>
    <row r="16" spans="1:36" s="17" customFormat="1" ht="15.75">
      <c r="A16" s="396">
        <v>13</v>
      </c>
      <c r="B16" s="188" t="s">
        <v>354</v>
      </c>
      <c r="C16" s="163"/>
      <c r="D16" s="374">
        <f>'[2]411'!C152*5.09</f>
        <v>7679.9195785035645</v>
      </c>
      <c r="E16" s="369"/>
      <c r="F16" s="374">
        <f>'[2]411'!E152*5.09</f>
        <v>-121114.33914434236</v>
      </c>
      <c r="G16" s="352"/>
      <c r="H16" s="374">
        <f>'[2]411'!G152*5.09</f>
        <v>84825.688326203541</v>
      </c>
      <c r="I16" s="369"/>
      <c r="J16" s="374">
        <f>'[2]411'!I152*5.09</f>
        <v>34573.630185526417</v>
      </c>
      <c r="K16" s="369"/>
      <c r="L16" s="374">
        <f>'[2]411'!K152*5.09</f>
        <v>63890.022331600259</v>
      </c>
      <c r="M16" s="369"/>
      <c r="N16" s="374">
        <f>'[2]411'!M152*5.09</f>
        <v>176835.1140969129</v>
      </c>
      <c r="O16" s="369"/>
      <c r="P16" s="374">
        <f>'[2]411'!O152*5.09</f>
        <v>-65831.050685937022</v>
      </c>
      <c r="Q16" s="369"/>
      <c r="R16" s="374">
        <f>'[2]411'!Q152*5.09</f>
        <v>-56506.056474948608</v>
      </c>
      <c r="S16" s="369"/>
      <c r="T16" s="374">
        <f>'[2]411'!S152*5.09</f>
        <v>89764.209623770555</v>
      </c>
      <c r="U16" s="369"/>
      <c r="V16" s="374">
        <f>'[2]411'!U152*5.09</f>
        <v>-29336.676641999129</v>
      </c>
      <c r="W16" s="369"/>
      <c r="X16" s="374">
        <f>'[2]411'!W152*5.09</f>
        <v>-503.73629618107577</v>
      </c>
      <c r="Y16" s="369"/>
      <c r="Z16" s="374">
        <f>'[2]411'!Y152*5.09</f>
        <v>194891.61907743884</v>
      </c>
      <c r="AA16" s="372"/>
      <c r="AB16" s="359">
        <f t="shared" si="0"/>
        <v>379168.34397654788</v>
      </c>
      <c r="AC16" s="17" t="s">
        <v>182</v>
      </c>
    </row>
    <row r="17" spans="1:31" s="17" customFormat="1" ht="15.75">
      <c r="A17" s="396">
        <v>14</v>
      </c>
      <c r="B17" s="188" t="s">
        <v>355</v>
      </c>
      <c r="C17" s="163"/>
      <c r="D17" s="374">
        <f>'[1]Gulf Mall'!C152</f>
        <v>402470.50435792381</v>
      </c>
      <c r="E17" s="369"/>
      <c r="F17" s="374">
        <f>'[1]Gulf Mall'!E152</f>
        <v>184015.21670864616</v>
      </c>
      <c r="G17" s="352"/>
      <c r="H17" s="374">
        <f>'[1]Gulf Mall'!G152</f>
        <v>742806.98924086895</v>
      </c>
      <c r="I17" s="369"/>
      <c r="J17" s="374">
        <f>'[1]Gulf Mall'!I152</f>
        <v>621941.84409726318</v>
      </c>
      <c r="K17" s="369"/>
      <c r="L17" s="374">
        <f>'[1]Gulf Mall'!K152</f>
        <v>519361.9231787569</v>
      </c>
      <c r="M17" s="369"/>
      <c r="N17" s="374">
        <f>'[1]Gulf Mall'!M152</f>
        <v>876877.73368017667</v>
      </c>
      <c r="O17" s="369"/>
      <c r="P17" s="374">
        <f>'[1]Gulf Mall'!O152</f>
        <v>345064.74293748406</v>
      </c>
      <c r="Q17" s="369"/>
      <c r="R17" s="374">
        <f>'[1]Gulf Mall'!Q152</f>
        <v>593675.95956416044</v>
      </c>
      <c r="S17" s="369"/>
      <c r="T17" s="374">
        <f>'[1]Gulf Mall'!S152</f>
        <v>604082.36099744774</v>
      </c>
      <c r="U17" s="369"/>
      <c r="V17" s="374">
        <f>'[1]Gulf Mall'!U152</f>
        <v>354774.41177885287</v>
      </c>
      <c r="W17" s="369"/>
      <c r="X17" s="374">
        <f>'[1]Gulf Mall'!W152</f>
        <v>380102.15002568188</v>
      </c>
      <c r="Y17" s="369"/>
      <c r="Z17" s="374">
        <f>'[1]Gulf Mall'!Y152</f>
        <v>819917.37863327982</v>
      </c>
      <c r="AA17" s="372"/>
      <c r="AB17" s="359">
        <f t="shared" si="0"/>
        <v>6445091.2152005434</v>
      </c>
      <c r="AC17" s="17" t="s">
        <v>246</v>
      </c>
    </row>
    <row r="18" spans="1:31" s="17" customFormat="1" ht="15.75">
      <c r="A18" s="396">
        <v>15</v>
      </c>
      <c r="B18" s="188" t="s">
        <v>356</v>
      </c>
      <c r="C18" s="163"/>
      <c r="D18" s="375">
        <f>'[3]414-Al ghurair'!C152*0.985</f>
        <v>-58009.967259670804</v>
      </c>
      <c r="E18" s="369"/>
      <c r="F18" s="375">
        <f>'[3]414-Al ghurair'!E152*0.985</f>
        <v>-104131.18535552871</v>
      </c>
      <c r="G18" s="352"/>
      <c r="H18" s="375">
        <f>'[3]414-Al ghurair'!G152*0.985</f>
        <v>37658.45972922731</v>
      </c>
      <c r="I18" s="369"/>
      <c r="J18" s="375">
        <f>'[3]414-Al ghurair'!I152*0.985</f>
        <v>35125.654330165591</v>
      </c>
      <c r="K18" s="369"/>
      <c r="L18" s="375">
        <f>'[3]414-Al ghurair'!K152*0.985</f>
        <v>32332.28553664955</v>
      </c>
      <c r="M18" s="369"/>
      <c r="N18" s="375">
        <f>'[3]414-Al ghurair'!M152*0.985</f>
        <v>118494.6501637122</v>
      </c>
      <c r="O18" s="369"/>
      <c r="P18" s="375">
        <f>'[3]414-Al ghurair'!O152*0.985</f>
        <v>-25213.904463489282</v>
      </c>
      <c r="Q18" s="369"/>
      <c r="R18" s="375">
        <f>'[3]414-Al ghurair'!Q152*0.985</f>
        <v>14760.773908474499</v>
      </c>
      <c r="S18" s="369"/>
      <c r="T18" s="375">
        <f>'[3]414-Al ghurair'!S152*0.985</f>
        <v>11459.075440272123</v>
      </c>
      <c r="U18" s="369"/>
      <c r="V18" s="375">
        <f>'[3]414-Al ghurair'!U152*0.985</f>
        <v>-35019.662818518569</v>
      </c>
      <c r="W18" s="369"/>
      <c r="X18" s="375">
        <f>'[3]414-Al ghurair'!W152*0.985</f>
        <v>-32783.058182376182</v>
      </c>
      <c r="Y18" s="369"/>
      <c r="Z18" s="375">
        <f>'[3]414-Al ghurair'!Y152*0.985</f>
        <v>66443.885625560404</v>
      </c>
      <c r="AA18" s="372"/>
      <c r="AB18" s="359">
        <f t="shared" si="0"/>
        <v>61117.006654478137</v>
      </c>
      <c r="AC18" s="17" t="s">
        <v>181</v>
      </c>
    </row>
    <row r="19" spans="1:31" s="17" customFormat="1" ht="15.75">
      <c r="A19" s="396">
        <v>16</v>
      </c>
      <c r="B19" s="188" t="s">
        <v>357</v>
      </c>
      <c r="C19" s="163"/>
      <c r="D19" s="374">
        <f>'[3]415'!C152*0.985</f>
        <v>15234.02254225606</v>
      </c>
      <c r="E19" s="369"/>
      <c r="F19" s="374">
        <f>'[3]415'!E152*0.985</f>
        <v>-9810.3487234834683</v>
      </c>
      <c r="G19" s="352"/>
      <c r="H19" s="374">
        <f>'[3]415'!G152*0.985</f>
        <v>88167.145893607696</v>
      </c>
      <c r="I19" s="369"/>
      <c r="J19" s="374">
        <f>'[3]415'!I152*0.985</f>
        <v>80177.12886066451</v>
      </c>
      <c r="K19" s="369"/>
      <c r="L19" s="374">
        <f>'[3]415'!K152*0.985</f>
        <v>110139.58673091023</v>
      </c>
      <c r="M19" s="369"/>
      <c r="N19" s="374">
        <f>'[3]415'!M152*0.985</f>
        <v>161503.30343136124</v>
      </c>
      <c r="O19" s="369"/>
      <c r="P19" s="374">
        <f>'[3]415'!O152*0.985</f>
        <v>35540.566569714843</v>
      </c>
      <c r="Q19" s="369"/>
      <c r="R19" s="374">
        <f>'[3]415'!Q152*0.985</f>
        <v>59987.474573332205</v>
      </c>
      <c r="S19" s="369"/>
      <c r="T19" s="374">
        <f>'[3]415'!S152*0.985</f>
        <v>135282.42098635857</v>
      </c>
      <c r="U19" s="369"/>
      <c r="V19" s="374">
        <f>'[3]415'!U152*0.985</f>
        <v>17611.388899609639</v>
      </c>
      <c r="W19" s="369"/>
      <c r="X19" s="374">
        <f>'[3]415'!W152*0.985</f>
        <v>45990.467745887458</v>
      </c>
      <c r="Y19" s="369"/>
      <c r="Z19" s="374">
        <f>'[3]415'!Y152*0.985</f>
        <v>146723.14318595955</v>
      </c>
      <c r="AA19" s="372"/>
      <c r="AB19" s="359">
        <f t="shared" si="0"/>
        <v>886546.30069617857</v>
      </c>
      <c r="AC19" s="17" t="s">
        <v>181</v>
      </c>
    </row>
    <row r="20" spans="1:31" s="17" customFormat="1" ht="15.75">
      <c r="A20" s="396">
        <v>17</v>
      </c>
      <c r="B20" s="188" t="s">
        <v>358</v>
      </c>
      <c r="C20" s="163"/>
      <c r="D20" s="374">
        <f>[5]BCC!C152*9.61</f>
        <v>-96235.670872593793</v>
      </c>
      <c r="E20" s="369"/>
      <c r="F20" s="374">
        <f>[5]BCC!E152*9.61</f>
        <v>-199314.86406654055</v>
      </c>
      <c r="G20" s="352"/>
      <c r="H20" s="374">
        <f>[5]BCC!G152*9.61</f>
        <v>27712.462329932332</v>
      </c>
      <c r="I20" s="369"/>
      <c r="J20" s="374">
        <f>[5]BCC!I152*9.61</f>
        <v>51552.0358127289</v>
      </c>
      <c r="K20" s="369"/>
      <c r="L20" s="374">
        <f>[5]BCC!K152*9.61</f>
        <v>44385.082265990015</v>
      </c>
      <c r="M20" s="369"/>
      <c r="N20" s="374">
        <f>[5]BCC!M152*9.61</f>
        <v>122618.93787054694</v>
      </c>
      <c r="O20" s="369"/>
      <c r="P20" s="374">
        <f>[5]BCC!O152*9.61</f>
        <v>-116093.0822294036</v>
      </c>
      <c r="Q20" s="369"/>
      <c r="R20" s="374">
        <f>[5]BCC!Q152*9.61</f>
        <v>36629.960918826837</v>
      </c>
      <c r="S20" s="369"/>
      <c r="T20" s="374">
        <f>[5]BCC!S152*9.61</f>
        <v>-53842.272888849075</v>
      </c>
      <c r="U20" s="369"/>
      <c r="V20" s="374">
        <f>[5]BCC!U152*9.61</f>
        <v>-152355.24066418808</v>
      </c>
      <c r="W20" s="369"/>
      <c r="X20" s="374">
        <f>[5]BCC!W152*9.61</f>
        <v>-17756.249367744898</v>
      </c>
      <c r="Y20" s="369"/>
      <c r="Z20" s="374">
        <f>[5]BCC!Y152*9.61</f>
        <v>111231.63475193374</v>
      </c>
      <c r="AA20" s="372"/>
      <c r="AB20" s="359">
        <f t="shared" si="0"/>
        <v>-241467.26613936131</v>
      </c>
      <c r="AC20" s="17" t="s">
        <v>258</v>
      </c>
    </row>
    <row r="21" spans="1:31" s="17" customFormat="1" ht="15.75">
      <c r="A21" s="396">
        <v>18</v>
      </c>
      <c r="B21" s="429" t="s">
        <v>359</v>
      </c>
      <c r="C21" s="163"/>
      <c r="D21" s="383">
        <f>[3]Rak_417!C152*0.985</f>
        <v>-115387.72661674989</v>
      </c>
      <c r="E21" s="371"/>
      <c r="F21" s="383">
        <f>[3]Rak_417!E152*0.985</f>
        <v>-133160.29902376365</v>
      </c>
      <c r="G21" s="371"/>
      <c r="H21" s="383">
        <f>[3]Rak_417!G152*0.985</f>
        <v>-77545.190078282743</v>
      </c>
      <c r="I21" s="371"/>
      <c r="J21" s="383">
        <f>[3]Rak_417!I152*0.985</f>
        <v>-61829.278561971987</v>
      </c>
      <c r="K21" s="371"/>
      <c r="L21" s="383">
        <f>[3]Rak_417!K152*0.985</f>
        <v>-40105.834552025466</v>
      </c>
      <c r="M21" s="371"/>
      <c r="N21" s="383">
        <f>[3]Rak_417!M152*0.985</f>
        <v>-9457.9545499531068</v>
      </c>
      <c r="O21" s="371"/>
      <c r="P21" s="383">
        <f>[3]Rak_417!O152*0.985</f>
        <v>-73782.514179641774</v>
      </c>
      <c r="Q21" s="371"/>
      <c r="R21" s="383">
        <f>[3]Rak_417!Q152*0.985</f>
        <v>-37331.285778002843</v>
      </c>
      <c r="S21" s="371"/>
      <c r="T21" s="383">
        <f>[3]Rak_417!S152*0.985</f>
        <v>-48977.82865757103</v>
      </c>
      <c r="U21" s="371"/>
      <c r="V21" s="383">
        <f>[3]Rak_417!U152*0.985</f>
        <v>-72269.342954811276</v>
      </c>
      <c r="W21" s="371"/>
      <c r="X21" s="383">
        <f>[3]Rak_417!W152*0.985</f>
        <v>-62410.564352348636</v>
      </c>
      <c r="Y21" s="371"/>
      <c r="Z21" s="383">
        <f>[3]Rak_417!Y152*0.985</f>
        <v>18462.948948659137</v>
      </c>
      <c r="AA21" s="371"/>
      <c r="AB21" s="359">
        <f t="shared" si="0"/>
        <v>-713794.87035646336</v>
      </c>
      <c r="AC21" s="17" t="s">
        <v>181</v>
      </c>
    </row>
    <row r="22" spans="1:31" s="17" customFormat="1" ht="15.75">
      <c r="A22" s="396">
        <v>19</v>
      </c>
      <c r="B22" s="188" t="s">
        <v>360</v>
      </c>
      <c r="C22" s="163"/>
      <c r="D22" s="374">
        <f>'[3]Al Foah_418'!C152*0.985</f>
        <v>-26041.390778239405</v>
      </c>
      <c r="E22" s="369"/>
      <c r="F22" s="374">
        <f>'[3]Al Foah_418'!E152*0.985</f>
        <v>-54737.507708474237</v>
      </c>
      <c r="G22" s="352"/>
      <c r="H22" s="374">
        <f>'[3]Al Foah_418'!G152*0.985</f>
        <v>-3664.7327494968617</v>
      </c>
      <c r="I22" s="369"/>
      <c r="J22" s="374">
        <f>'[3]Al Foah_418'!I152*0.985</f>
        <v>4670.6807893761916</v>
      </c>
      <c r="K22" s="369"/>
      <c r="L22" s="374">
        <f>'[3]Al Foah_418'!K152*0.985</f>
        <v>-5029.0177878575296</v>
      </c>
      <c r="M22" s="369"/>
      <c r="N22" s="374">
        <f>'[3]Al Foah_418'!M152*0.985</f>
        <v>40915.319071486891</v>
      </c>
      <c r="O22" s="369"/>
      <c r="P22" s="374">
        <f>'[3]Al Foah_418'!O152*0.985</f>
        <v>-8558.0706501115237</v>
      </c>
      <c r="Q22" s="369"/>
      <c r="R22" s="374">
        <f>'[3]Al Foah_418'!Q152*0.985</f>
        <v>7848.3146304685715</v>
      </c>
      <c r="S22" s="369"/>
      <c r="T22" s="374">
        <f>'[3]Al Foah_418'!S152*0.985</f>
        <v>-14038.728980907088</v>
      </c>
      <c r="U22" s="369"/>
      <c r="V22" s="374">
        <f>'[3]Al Foah_418'!U152*0.985</f>
        <v>-34750.18378286565</v>
      </c>
      <c r="W22" s="369"/>
      <c r="X22" s="374">
        <f>'[3]Al Foah_418'!W152*0.985</f>
        <v>-29976.857187222129</v>
      </c>
      <c r="Y22" s="369"/>
      <c r="Z22" s="374">
        <f>'[3]Al Foah_418'!Y152*0.985</f>
        <v>38185.123770211765</v>
      </c>
      <c r="AA22" s="372"/>
      <c r="AB22" s="359">
        <f t="shared" si="0"/>
        <v>-85177.051363631035</v>
      </c>
      <c r="AC22" s="17" t="s">
        <v>181</v>
      </c>
    </row>
    <row r="23" spans="1:31" s="17" customFormat="1" ht="15.75">
      <c r="A23" s="396">
        <v>20</v>
      </c>
      <c r="B23" s="429" t="s">
        <v>342</v>
      </c>
      <c r="C23" s="163"/>
      <c r="D23" s="374">
        <f>'[3]Wafi _419'!C152*0.985</f>
        <v>9303.7704555378805</v>
      </c>
      <c r="E23" s="369"/>
      <c r="F23" s="374">
        <f>'[3]Wafi _419'!E152*0.985</f>
        <v>-39630.960705634025</v>
      </c>
      <c r="G23" s="352"/>
      <c r="H23" s="374">
        <f>'[3]Wafi _419'!G152*0.985</f>
        <v>115200.12989998165</v>
      </c>
      <c r="I23" s="369"/>
      <c r="J23" s="374">
        <f>'[3]Wafi _419'!I152*0.985</f>
        <v>75891.05300568181</v>
      </c>
      <c r="K23" s="369"/>
      <c r="L23" s="374">
        <f>'[3]Wafi _419'!K152*0.985</f>
        <v>49692.939052129303</v>
      </c>
      <c r="M23" s="369"/>
      <c r="N23" s="374">
        <f>'[3]Wafi _419'!M152*0.985</f>
        <v>169989.77021314902</v>
      </c>
      <c r="O23" s="369"/>
      <c r="P23" s="374">
        <f>'[3]Wafi _419'!O152*0.985</f>
        <v>55694.201008546443</v>
      </c>
      <c r="Q23" s="369"/>
      <c r="R23" s="374">
        <f>'[3]Wafi _419'!Q152*0.985</f>
        <v>58504.028054007656</v>
      </c>
      <c r="S23" s="369"/>
      <c r="T23" s="374">
        <f>'[3]Wafi _419'!S152*0.985</f>
        <v>42123.486911513493</v>
      </c>
      <c r="U23" s="369"/>
      <c r="V23" s="374">
        <f>'[3]Wafi _419'!U152*0.985</f>
        <v>20530.28818624311</v>
      </c>
      <c r="W23" s="369"/>
      <c r="X23" s="374">
        <f>'[3]Wafi _419'!W152*0.985</f>
        <v>8457.8431145351842</v>
      </c>
      <c r="Y23" s="369"/>
      <c r="Z23" s="374">
        <f>'[3]Wafi _419'!Y152*0.985-6</f>
        <v>115146.32833146161</v>
      </c>
      <c r="AA23" s="372"/>
      <c r="AB23" s="359">
        <f t="shared" si="0"/>
        <v>680902.87752715335</v>
      </c>
      <c r="AC23" s="17" t="s">
        <v>181</v>
      </c>
    </row>
    <row r="24" spans="1:31" s="17" customFormat="1" ht="16.5" customHeight="1" thickBot="1">
      <c r="A24" s="396">
        <v>21</v>
      </c>
      <c r="B24" s="409" t="s">
        <v>341</v>
      </c>
      <c r="C24" s="163"/>
      <c r="D24" s="375">
        <f>[4]Avenue!C152*9.38</f>
        <v>15902.489323561625</v>
      </c>
      <c r="E24" s="369"/>
      <c r="F24" s="375">
        <f>[4]Avenue!E152*9.38</f>
        <v>-70629.878100169182</v>
      </c>
      <c r="G24" s="352"/>
      <c r="H24" s="375">
        <f>[4]Avenue!G152*9.38</f>
        <v>212414.53999851344</v>
      </c>
      <c r="I24" s="369"/>
      <c r="J24" s="375">
        <f>[4]Avenue!I152*9.38</f>
        <v>65408.891907024459</v>
      </c>
      <c r="K24" s="369"/>
      <c r="L24" s="375">
        <f>[4]Avenue!K152*9.38</f>
        <v>125078.26133368266</v>
      </c>
      <c r="M24" s="369"/>
      <c r="N24" s="375">
        <f>[4]Avenue!M152*9.38</f>
        <v>311260.89636387309</v>
      </c>
      <c r="O24" s="369"/>
      <c r="P24" s="375">
        <f>[4]Avenue!O152*9.38</f>
        <v>61377.404261631062</v>
      </c>
      <c r="Q24" s="369"/>
      <c r="R24" s="375">
        <f>[4]Avenue!Q152*9.38</f>
        <v>152108.51090138871</v>
      </c>
      <c r="S24" s="369"/>
      <c r="T24" s="375">
        <f>[4]Avenue!S152*9.38</f>
        <v>127483.39401542507</v>
      </c>
      <c r="U24" s="369"/>
      <c r="V24" s="375">
        <f>[4]Avenue!U152*9.38</f>
        <v>-7105.1423591918028</v>
      </c>
      <c r="W24" s="369"/>
      <c r="X24" s="375">
        <f>[4]Avenue!W152*9.38</f>
        <v>47473.408072149643</v>
      </c>
      <c r="Y24" s="369"/>
      <c r="Z24" s="375">
        <f>[4]Avenue!Y152*9.38</f>
        <v>243674.50881208855</v>
      </c>
      <c r="AA24" s="372"/>
      <c r="AB24" s="359">
        <f t="shared" si="0"/>
        <v>1284447.2845299775</v>
      </c>
      <c r="AC24" s="17" t="s">
        <v>188</v>
      </c>
    </row>
    <row r="25" spans="1:31" s="17" customFormat="1" ht="16.5" customHeight="1" thickBot="1">
      <c r="A25" s="396">
        <v>22</v>
      </c>
      <c r="B25" s="410" t="s">
        <v>340</v>
      </c>
      <c r="C25" s="163"/>
      <c r="D25" s="374">
        <f>[6]Saudi!C152*0.967</f>
        <v>-195775.52753071144</v>
      </c>
      <c r="E25" s="369"/>
      <c r="F25" s="374">
        <f>[6]Saudi!E152*0.967</f>
        <v>-208010.71587872825</v>
      </c>
      <c r="G25" s="369"/>
      <c r="H25" s="374">
        <f>[6]Saudi!G152*0.967</f>
        <v>-137199.15702923798</v>
      </c>
      <c r="I25" s="369"/>
      <c r="J25" s="374">
        <f>[6]Saudi!I152*0.967</f>
        <v>-23425.095846271364</v>
      </c>
      <c r="K25" s="369"/>
      <c r="L25" s="374">
        <f>[6]Saudi!K152*0.967</f>
        <v>-37361.223310927315</v>
      </c>
      <c r="M25" s="369"/>
      <c r="N25" s="374">
        <f>[6]Saudi!M152*0.967</f>
        <v>-71507.737936515012</v>
      </c>
      <c r="O25" s="369"/>
      <c r="P25" s="374">
        <f>[6]Saudi!O152*0.967</f>
        <v>-73514.928165245787</v>
      </c>
      <c r="Q25" s="369"/>
      <c r="R25" s="374">
        <f>[6]Saudi!Q152*0.967</f>
        <v>-64685.602195026295</v>
      </c>
      <c r="S25" s="369"/>
      <c r="T25" s="374">
        <f>[6]Saudi!S152*0.967</f>
        <v>-7292.6956409918294</v>
      </c>
      <c r="U25" s="369"/>
      <c r="V25" s="374">
        <f>[6]Saudi!U152*0.967</f>
        <v>-63633.030955452792</v>
      </c>
      <c r="W25" s="369"/>
      <c r="X25" s="374">
        <f>[6]Saudi!W152*0.967</f>
        <v>-31425.312090693606</v>
      </c>
      <c r="Y25" s="369"/>
      <c r="Z25" s="374">
        <f>[6]Saudi!Y152*0.967</f>
        <v>-47904.827527194553</v>
      </c>
      <c r="AA25" s="372"/>
      <c r="AB25" s="359">
        <f t="shared" si="0"/>
        <v>-961735.85410699609</v>
      </c>
      <c r="AC25" s="17" t="s">
        <v>329</v>
      </c>
    </row>
    <row r="26" spans="1:31" s="17" customFormat="1" ht="16.5" customHeight="1" thickBot="1">
      <c r="A26" s="396">
        <v>23</v>
      </c>
      <c r="B26" s="410" t="s">
        <v>367</v>
      </c>
      <c r="C26" s="163"/>
      <c r="D26" s="374">
        <f>'[2]425'!C152*5.09</f>
        <v>-3867.5520510381834</v>
      </c>
      <c r="E26" s="369"/>
      <c r="F26" s="374">
        <f>'[2]425'!E152*5.09</f>
        <v>-108518.66256890076</v>
      </c>
      <c r="G26" s="369"/>
      <c r="H26" s="374">
        <f>'[2]425'!G152*5.09</f>
        <v>60626.102273165357</v>
      </c>
      <c r="I26" s="369"/>
      <c r="J26" s="374">
        <f>'[2]425'!I152*5.09</f>
        <v>17534.697182775395</v>
      </c>
      <c r="K26" s="369"/>
      <c r="L26" s="374">
        <f>'[2]425'!K152*5.09</f>
        <v>50952.346763877344</v>
      </c>
      <c r="M26" s="369"/>
      <c r="N26" s="374">
        <f>'[2]425'!M152*5.09</f>
        <v>142267.83239715925</v>
      </c>
      <c r="O26" s="369"/>
      <c r="P26" s="374">
        <f>'[2]425'!O152*5.09</f>
        <v>-53517.796301826813</v>
      </c>
      <c r="Q26" s="369"/>
      <c r="R26" s="374">
        <f>'[2]425'!Q152*5.09</f>
        <v>-39426.323664182601</v>
      </c>
      <c r="S26" s="369"/>
      <c r="T26" s="374">
        <f>'[2]425'!S152*5.09</f>
        <v>81296.978432449003</v>
      </c>
      <c r="U26" s="369"/>
      <c r="V26" s="374">
        <f>'[2]425'!U152*5.09</f>
        <v>-24340.947250524805</v>
      </c>
      <c r="W26" s="369"/>
      <c r="X26" s="374">
        <f>'[2]425'!W152*5.09</f>
        <v>-3922.1018275070273</v>
      </c>
      <c r="Y26" s="369"/>
      <c r="Z26" s="374">
        <f>'[2]425'!Y152*5.09</f>
        <v>156641.31357880216</v>
      </c>
      <c r="AA26" s="372"/>
      <c r="AB26" s="359">
        <f t="shared" si="0"/>
        <v>275725.88696424838</v>
      </c>
      <c r="AC26" s="17" t="s">
        <v>182</v>
      </c>
    </row>
    <row r="27" spans="1:31" s="17" customFormat="1" ht="16.5" customHeight="1" thickBot="1">
      <c r="A27" s="396">
        <v>24</v>
      </c>
      <c r="B27" s="410" t="s">
        <v>366</v>
      </c>
      <c r="C27" s="163"/>
      <c r="D27" s="374">
        <f>'[2]426'!C152*5.09</f>
        <v>162701.18785907287</v>
      </c>
      <c r="E27" s="369"/>
      <c r="F27" s="374">
        <f>'[2]426'!E152*5.09</f>
        <v>85070.664682188188</v>
      </c>
      <c r="G27" s="369"/>
      <c r="H27" s="374">
        <f>'[2]426'!G152*5.09</f>
        <v>236925.37290202669</v>
      </c>
      <c r="I27" s="369"/>
      <c r="J27" s="374">
        <f>'[2]426'!I152*5.09</f>
        <v>161344.62045963868</v>
      </c>
      <c r="K27" s="369"/>
      <c r="L27" s="374">
        <f>'[2]426'!K152*5.09</f>
        <v>190101.27801079728</v>
      </c>
      <c r="M27" s="369"/>
      <c r="N27" s="374">
        <f>'[2]426'!M152*5.09</f>
        <v>235680.34192699671</v>
      </c>
      <c r="O27" s="369"/>
      <c r="P27" s="374">
        <f>'[2]426'!O152*5.09</f>
        <v>110939.94576345495</v>
      </c>
      <c r="Q27" s="369"/>
      <c r="R27" s="374">
        <f>'[2]426'!Q152*5.09</f>
        <v>172233.26260206549</v>
      </c>
      <c r="S27" s="369"/>
      <c r="T27" s="374">
        <f>'[2]426'!S152*5.09</f>
        <v>144919.50056439856</v>
      </c>
      <c r="U27" s="369"/>
      <c r="V27" s="374">
        <f>'[2]426'!U152*5.09</f>
        <v>138076.19535319696</v>
      </c>
      <c r="W27" s="369"/>
      <c r="X27" s="374">
        <f>'[2]426'!W152*5.09</f>
        <v>163614.42649526821</v>
      </c>
      <c r="Y27" s="369"/>
      <c r="Z27" s="374">
        <f>'[2]426'!Y152*5.09</f>
        <v>288660.52880097361</v>
      </c>
      <c r="AA27" s="372"/>
      <c r="AB27" s="359">
        <f t="shared" si="0"/>
        <v>2090267.3254200784</v>
      </c>
      <c r="AC27" s="17" t="s">
        <v>182</v>
      </c>
    </row>
    <row r="28" spans="1:31" s="17" customFormat="1" ht="16.5" customHeight="1" thickBot="1">
      <c r="A28" s="396">
        <v>25</v>
      </c>
      <c r="B28" s="410" t="s">
        <v>371</v>
      </c>
      <c r="C28" s="163"/>
      <c r="D28" s="374">
        <f>[1]BTC!C152</f>
        <v>406.66471986297984</v>
      </c>
      <c r="E28" s="369"/>
      <c r="F28" s="374">
        <f>[1]BTC!E152</f>
        <v>406.66471986297984</v>
      </c>
      <c r="G28" s="369"/>
      <c r="H28" s="374">
        <f>[1]BTC!G152</f>
        <v>406.66471986297984</v>
      </c>
      <c r="I28" s="369"/>
      <c r="J28" s="374">
        <f>[1]BTC!I152</f>
        <v>406.66471986297984</v>
      </c>
      <c r="K28" s="369"/>
      <c r="L28" s="374">
        <f>[1]BTC!K152</f>
        <v>406.66471986297984</v>
      </c>
      <c r="M28" s="369"/>
      <c r="N28" s="374">
        <f>[1]BTC!M152</f>
        <v>-2878.3352801370202</v>
      </c>
      <c r="O28" s="369"/>
      <c r="P28" s="374">
        <f>[1]BTC!O152</f>
        <v>406.66471986297984</v>
      </c>
      <c r="Q28" s="369"/>
      <c r="R28" s="374">
        <f>[1]BTC!Q152</f>
        <v>406.66471986297984</v>
      </c>
      <c r="S28" s="369"/>
      <c r="T28" s="374">
        <f>[1]BTC!S152</f>
        <v>406.66471986297984</v>
      </c>
      <c r="U28" s="369"/>
      <c r="V28" s="374">
        <f>[1]BTC!U152</f>
        <v>406.66471986297984</v>
      </c>
      <c r="W28" s="369"/>
      <c r="X28" s="374">
        <f>[1]BTC!W152</f>
        <v>406.66471986297984</v>
      </c>
      <c r="Y28" s="369"/>
      <c r="Z28" s="374">
        <f>[1]BTC!Y152</f>
        <v>406.66471986297984</v>
      </c>
      <c r="AA28" s="372"/>
      <c r="AB28" s="375">
        <f>[1]BTC!AA152</f>
        <v>1594.976638355758</v>
      </c>
    </row>
    <row r="29" spans="1:31" s="17" customFormat="1" ht="16.5" customHeight="1" thickBot="1">
      <c r="A29" s="396">
        <v>26</v>
      </c>
      <c r="B29" s="410"/>
      <c r="C29" s="163"/>
      <c r="D29" s="374"/>
      <c r="E29" s="369"/>
      <c r="F29" s="374"/>
      <c r="G29" s="369"/>
      <c r="H29" s="374"/>
      <c r="I29" s="369"/>
      <c r="J29" s="374"/>
      <c r="K29" s="369"/>
      <c r="L29" s="374"/>
      <c r="M29" s="369"/>
      <c r="N29" s="374"/>
      <c r="O29" s="369"/>
      <c r="P29" s="374"/>
      <c r="Q29" s="369"/>
      <c r="R29" s="374"/>
      <c r="S29" s="369"/>
      <c r="T29" s="374"/>
      <c r="U29" s="369"/>
      <c r="V29" s="374"/>
      <c r="W29" s="369"/>
      <c r="X29" s="374"/>
      <c r="Y29" s="369"/>
      <c r="Z29" s="374"/>
      <c r="AA29" s="372"/>
      <c r="AB29" s="375"/>
    </row>
    <row r="30" spans="1:31" s="17" customFormat="1" ht="16.5" customHeight="1" thickBot="1">
      <c r="A30" s="396">
        <v>27</v>
      </c>
      <c r="B30" s="410"/>
      <c r="C30" s="163"/>
      <c r="D30" s="374"/>
      <c r="E30" s="369"/>
      <c r="F30" s="374"/>
      <c r="G30" s="369"/>
      <c r="H30" s="374"/>
      <c r="I30" s="369"/>
      <c r="J30" s="374"/>
      <c r="K30" s="369"/>
      <c r="L30" s="374"/>
      <c r="M30" s="369"/>
      <c r="N30" s="374"/>
      <c r="O30" s="369"/>
      <c r="P30" s="374"/>
      <c r="Q30" s="369"/>
      <c r="R30" s="374"/>
      <c r="S30" s="369"/>
      <c r="T30" s="374"/>
      <c r="U30" s="369"/>
      <c r="V30" s="374"/>
      <c r="W30" s="369"/>
      <c r="X30" s="374"/>
      <c r="Y30" s="369"/>
      <c r="Z30" s="374"/>
      <c r="AA30" s="372"/>
      <c r="AB30" s="375"/>
    </row>
    <row r="31" spans="1:31" s="396" customFormat="1" ht="16.5" thickBot="1">
      <c r="B31" s="393" t="s">
        <v>248</v>
      </c>
      <c r="C31" s="394"/>
      <c r="D31" s="394">
        <f>SUM(D4:D30)</f>
        <v>240213.15574549977</v>
      </c>
      <c r="E31" s="394"/>
      <c r="F31" s="394">
        <f>SUM(F4:F30)</f>
        <v>-1198248.8056301153</v>
      </c>
      <c r="G31" s="394"/>
      <c r="H31" s="394">
        <f>SUM(H4:H30)</f>
        <v>2633797.9084200817</v>
      </c>
      <c r="I31" s="399"/>
      <c r="J31" s="394">
        <f>SUM(J4:J30)</f>
        <v>2156421.2862022617</v>
      </c>
      <c r="K31" s="395"/>
      <c r="L31" s="394">
        <f>SUM(L4:L30)</f>
        <v>2030752.4705279525</v>
      </c>
      <c r="M31" s="395"/>
      <c r="N31" s="394">
        <f>SUM(N4:N30)</f>
        <v>4169506.5975042246</v>
      </c>
      <c r="O31" s="395"/>
      <c r="P31" s="394">
        <f>SUM(P4:P30)</f>
        <v>321709.45814498642</v>
      </c>
      <c r="Q31" s="395"/>
      <c r="R31" s="430">
        <f>SUM(R4:R30)</f>
        <v>1994907.3094585706</v>
      </c>
      <c r="S31" s="395"/>
      <c r="T31" s="394">
        <f>SUM(T4:T30)</f>
        <v>1969100.9083428243</v>
      </c>
      <c r="U31" s="395"/>
      <c r="V31" s="394">
        <f>SUM(V4:V30)</f>
        <v>239740.28483022522</v>
      </c>
      <c r="W31" s="395"/>
      <c r="X31" s="394">
        <f>SUM(X4:X30)</f>
        <v>745292.23367866303</v>
      </c>
      <c r="Y31" s="395"/>
      <c r="Z31" s="394">
        <f>SUM(Z4:Z30)</f>
        <v>3881017.919620499</v>
      </c>
      <c r="AA31" s="395"/>
      <c r="AB31" s="394">
        <f>SUM(AB4:AB30)</f>
        <v>19184210.72684567</v>
      </c>
      <c r="AD31" s="17"/>
      <c r="AE31" s="17"/>
    </row>
    <row r="32" spans="1:31" s="219" customFormat="1" ht="15.75" thickBot="1">
      <c r="B32" s="216" t="s">
        <v>249</v>
      </c>
      <c r="C32" s="217"/>
      <c r="D32" s="385">
        <f>D31</f>
        <v>240213.15574549977</v>
      </c>
      <c r="E32" s="386"/>
      <c r="F32" s="385">
        <f>D32+F31</f>
        <v>-958035.64988461556</v>
      </c>
      <c r="G32" s="386"/>
      <c r="H32" s="385">
        <f>F32+H31</f>
        <v>1675762.2585354662</v>
      </c>
      <c r="I32" s="387"/>
      <c r="J32" s="385">
        <f>H32+J31</f>
        <v>3832183.5447377278</v>
      </c>
      <c r="K32" s="387"/>
      <c r="L32" s="385">
        <f>J32+L31</f>
        <v>5862936.0152656808</v>
      </c>
      <c r="M32" s="387"/>
      <c r="N32" s="385">
        <f>L32+N31</f>
        <v>10032442.612769905</v>
      </c>
      <c r="O32" s="387"/>
      <c r="P32" s="385">
        <f>N32+P31</f>
        <v>10354152.070914892</v>
      </c>
      <c r="Q32" s="387"/>
      <c r="R32" s="385">
        <f>P32+R31</f>
        <v>12349059.380373463</v>
      </c>
      <c r="S32" s="387"/>
      <c r="T32" s="385">
        <f>R32+T31</f>
        <v>14318160.288716286</v>
      </c>
      <c r="U32" s="387"/>
      <c r="V32" s="385">
        <f>T32+V31</f>
        <v>14557900.573546512</v>
      </c>
      <c r="W32" s="387"/>
      <c r="X32" s="385">
        <f>V32+X31</f>
        <v>15303192.807225175</v>
      </c>
      <c r="Y32" s="387"/>
      <c r="Z32" s="385">
        <f>X32+Z31</f>
        <v>19184210.726845674</v>
      </c>
      <c r="AA32" s="387"/>
      <c r="AB32" s="385"/>
      <c r="AD32" s="396"/>
      <c r="AE32" s="396"/>
    </row>
    <row r="33" spans="2:31" s="1" customFormat="1">
      <c r="Z33" s="17"/>
      <c r="AA33" s="17"/>
      <c r="AD33" s="218"/>
      <c r="AE33" s="218"/>
    </row>
    <row r="34" spans="2:31" s="1" customFormat="1" ht="15.75" hidden="1">
      <c r="B34" s="514" t="s">
        <v>255</v>
      </c>
      <c r="C34" s="514"/>
      <c r="D34" s="514"/>
      <c r="E34" s="514"/>
      <c r="F34" s="514"/>
      <c r="G34" s="514"/>
      <c r="H34" s="514"/>
      <c r="I34" s="514"/>
      <c r="J34" s="514"/>
      <c r="K34" s="514"/>
      <c r="L34" s="514"/>
      <c r="M34" s="514"/>
      <c r="N34" s="514"/>
      <c r="O34" s="514"/>
      <c r="P34" s="514"/>
      <c r="Q34" s="514"/>
      <c r="R34" s="514"/>
      <c r="S34" s="514"/>
      <c r="T34" s="514"/>
      <c r="U34" s="514"/>
      <c r="V34" s="514"/>
      <c r="W34" s="514"/>
      <c r="X34" s="514"/>
      <c r="Y34" s="514"/>
      <c r="Z34" s="514"/>
      <c r="AA34" s="514"/>
      <c r="AB34" s="514"/>
    </row>
    <row r="35" spans="2:31" s="1" customFormat="1" ht="16.5" hidden="1" thickBot="1">
      <c r="B35" s="508" t="s">
        <v>317</v>
      </c>
      <c r="C35" s="509"/>
      <c r="D35" s="509"/>
      <c r="E35" s="509"/>
      <c r="F35" s="509"/>
      <c r="G35" s="509"/>
      <c r="H35" s="509"/>
      <c r="I35" s="509"/>
      <c r="J35" s="509"/>
      <c r="K35" s="509"/>
      <c r="L35" s="509"/>
      <c r="M35" s="509"/>
      <c r="N35" s="509"/>
      <c r="O35" s="509"/>
      <c r="P35" s="509"/>
      <c r="Q35" s="509"/>
      <c r="R35" s="509"/>
      <c r="S35" s="509"/>
      <c r="T35" s="509"/>
      <c r="U35" s="509"/>
      <c r="V35" s="509"/>
      <c r="W35" s="509"/>
      <c r="X35" s="509"/>
      <c r="Y35" s="509"/>
      <c r="Z35" s="509"/>
      <c r="AA35" s="509"/>
      <c r="AB35" s="510"/>
    </row>
    <row r="36" spans="2:31" s="1" customFormat="1" ht="16.5" hidden="1" thickBot="1">
      <c r="B36" s="155" t="s">
        <v>183</v>
      </c>
      <c r="C36" s="138"/>
      <c r="D36" s="139" t="s">
        <v>198</v>
      </c>
      <c r="E36" s="140"/>
      <c r="F36" s="141" t="s">
        <v>199</v>
      </c>
      <c r="G36" s="142"/>
      <c r="H36" s="143" t="s">
        <v>234</v>
      </c>
      <c r="I36" s="142"/>
      <c r="J36" s="142" t="s">
        <v>235</v>
      </c>
      <c r="K36" s="142"/>
      <c r="L36" s="143" t="s">
        <v>218</v>
      </c>
      <c r="M36" s="142"/>
      <c r="N36" s="142" t="s">
        <v>236</v>
      </c>
      <c r="O36" s="142"/>
      <c r="P36" s="143" t="s">
        <v>237</v>
      </c>
      <c r="Q36" s="142"/>
      <c r="R36" s="142" t="s">
        <v>238</v>
      </c>
      <c r="S36" s="142"/>
      <c r="T36" s="143" t="s">
        <v>239</v>
      </c>
      <c r="U36" s="142"/>
      <c r="V36" s="142" t="s">
        <v>240</v>
      </c>
      <c r="W36" s="142"/>
      <c r="X36" s="144" t="s">
        <v>241</v>
      </c>
      <c r="Y36" s="142"/>
      <c r="Z36" s="142" t="s">
        <v>242</v>
      </c>
      <c r="AA36" s="142"/>
      <c r="AB36" s="144" t="s">
        <v>243</v>
      </c>
    </row>
    <row r="37" spans="2:31" s="1" customFormat="1" ht="16.5" hidden="1" thickBot="1">
      <c r="B37" s="339" t="s">
        <v>219</v>
      </c>
      <c r="C37" s="156"/>
      <c r="D37" s="351">
        <v>-127439.07999999996</v>
      </c>
      <c r="E37" s="352"/>
      <c r="F37" s="375">
        <v>-78643.229999999981</v>
      </c>
      <c r="G37" s="352"/>
      <c r="H37" s="351">
        <v>-143568.44</v>
      </c>
      <c r="I37" s="353"/>
      <c r="J37" s="351">
        <v>-102239.12</v>
      </c>
      <c r="K37" s="353"/>
      <c r="L37" s="351">
        <v>-134220.60999999999</v>
      </c>
      <c r="M37" s="353"/>
      <c r="N37" s="351">
        <v>-188907.31999999995</v>
      </c>
      <c r="O37" s="353"/>
      <c r="P37" s="351">
        <v>-28809.869999999966</v>
      </c>
      <c r="Q37" s="353"/>
      <c r="R37" s="351">
        <v>74161.739999999962</v>
      </c>
      <c r="S37" s="353"/>
      <c r="T37" s="351">
        <v>121443.31</v>
      </c>
      <c r="U37" s="353"/>
      <c r="V37" s="351">
        <v>67067.780000000028</v>
      </c>
      <c r="W37" s="353"/>
      <c r="X37" s="351">
        <v>69659.349999999977</v>
      </c>
      <c r="Y37" s="353"/>
      <c r="Z37" s="351">
        <v>471495.49</v>
      </c>
      <c r="AA37" s="353"/>
      <c r="AB37" s="354">
        <f t="shared" ref="AB37:AB56" si="1">SUM(D37:Z37)</f>
        <v>0</v>
      </c>
    </row>
    <row r="38" spans="2:31" s="1" customFormat="1" ht="15.75" hidden="1">
      <c r="B38" s="340" t="s">
        <v>220</v>
      </c>
      <c r="C38" s="156"/>
      <c r="D38" s="351">
        <v>4526.3334000001551</v>
      </c>
      <c r="E38" s="352"/>
      <c r="F38" s="375">
        <v>-87232.01280000004</v>
      </c>
      <c r="G38" s="352"/>
      <c r="H38" s="351">
        <v>-260887.18650000024</v>
      </c>
      <c r="I38" s="352"/>
      <c r="J38" s="351">
        <v>-24478.115399999988</v>
      </c>
      <c r="K38" s="352"/>
      <c r="L38" s="351">
        <v>4502.0031999996545</v>
      </c>
      <c r="M38" s="352"/>
      <c r="N38" s="351">
        <v>-14130.145399999989</v>
      </c>
      <c r="O38" s="352"/>
      <c r="P38" s="351">
        <v>164754.99057500003</v>
      </c>
      <c r="Q38" s="352"/>
      <c r="R38" s="351">
        <v>37286.031499999917</v>
      </c>
      <c r="S38" s="352"/>
      <c r="T38" s="351">
        <v>-169289.07349999988</v>
      </c>
      <c r="U38" s="352"/>
      <c r="V38" s="351">
        <v>97224.089999999851</v>
      </c>
      <c r="W38" s="352"/>
      <c r="X38" s="351">
        <v>-209507.25040000005</v>
      </c>
      <c r="Y38" s="352"/>
      <c r="Z38" s="351">
        <v>345341.94259999989</v>
      </c>
      <c r="AA38" s="356"/>
      <c r="AB38" s="357">
        <f t="shared" si="1"/>
        <v>-111888.39272500068</v>
      </c>
    </row>
    <row r="39" spans="2:31" s="1" customFormat="1" ht="15.75" hidden="1">
      <c r="B39" s="341" t="s">
        <v>221</v>
      </c>
      <c r="C39" s="156"/>
      <c r="D39" s="375">
        <v>-28298.744649999971</v>
      </c>
      <c r="E39" s="352"/>
      <c r="F39" s="375">
        <v>-134087.74465000004</v>
      </c>
      <c r="G39" s="352"/>
      <c r="H39" s="375">
        <v>-134786.4938</v>
      </c>
      <c r="I39" s="352"/>
      <c r="J39" s="375">
        <v>-72564.290049999967</v>
      </c>
      <c r="K39" s="352"/>
      <c r="L39" s="375">
        <v>-82441.515450000021</v>
      </c>
      <c r="M39" s="352"/>
      <c r="N39" s="375">
        <v>-19336.397099999973</v>
      </c>
      <c r="O39" s="352"/>
      <c r="P39" s="375">
        <v>56232.408900000075</v>
      </c>
      <c r="Q39" s="352"/>
      <c r="R39" s="375">
        <v>-119320.03365000008</v>
      </c>
      <c r="S39" s="352"/>
      <c r="T39" s="375">
        <v>-189657.42585000012</v>
      </c>
      <c r="U39" s="352"/>
      <c r="V39" s="375">
        <v>112715.80564999995</v>
      </c>
      <c r="W39" s="352"/>
      <c r="X39" s="375">
        <v>-86190.415599999964</v>
      </c>
      <c r="Y39" s="352"/>
      <c r="Z39" s="375">
        <v>173243.56315000006</v>
      </c>
      <c r="AA39" s="356"/>
      <c r="AB39" s="359">
        <f t="shared" si="1"/>
        <v>-524491.28309999988</v>
      </c>
    </row>
    <row r="40" spans="2:31" s="1" customFormat="1" ht="15.75" hidden="1">
      <c r="B40" s="341" t="s">
        <v>222</v>
      </c>
      <c r="C40" s="156"/>
      <c r="D40" s="375">
        <v>155204.12539999999</v>
      </c>
      <c r="E40" s="352"/>
      <c r="F40" s="375">
        <v>-38635.177050000086</v>
      </c>
      <c r="G40" s="352"/>
      <c r="H40" s="375">
        <v>23998.924150000137</v>
      </c>
      <c r="I40" s="352"/>
      <c r="J40" s="375">
        <v>112535.3536499998</v>
      </c>
      <c r="K40" s="352"/>
      <c r="L40" s="375">
        <v>83776.269249999867</v>
      </c>
      <c r="M40" s="352"/>
      <c r="N40" s="375">
        <v>-62975.679499999969</v>
      </c>
      <c r="O40" s="352"/>
      <c r="P40" s="375">
        <v>35918.507649999876</v>
      </c>
      <c r="Q40" s="352"/>
      <c r="R40" s="375">
        <v>-49792.80394999998</v>
      </c>
      <c r="S40" s="352"/>
      <c r="T40" s="375">
        <v>-135426.5074</v>
      </c>
      <c r="U40" s="352"/>
      <c r="V40" s="375">
        <v>188273.47130000015</v>
      </c>
      <c r="W40" s="352"/>
      <c r="X40" s="375">
        <v>-16729.387750000024</v>
      </c>
      <c r="Y40" s="352"/>
      <c r="Z40" s="375">
        <v>261677.93680000005</v>
      </c>
      <c r="AA40" s="356"/>
      <c r="AB40" s="359">
        <f t="shared" si="1"/>
        <v>557825.03254999977</v>
      </c>
    </row>
    <row r="41" spans="2:31" s="1" customFormat="1" ht="15.75" hidden="1">
      <c r="B41" s="341" t="s">
        <v>223</v>
      </c>
      <c r="C41" s="156"/>
      <c r="D41" s="375">
        <v>20844.461649999957</v>
      </c>
      <c r="E41" s="352"/>
      <c r="F41" s="375">
        <v>-130517.06054999992</v>
      </c>
      <c r="G41" s="352"/>
      <c r="H41" s="375">
        <v>-11411.855400000002</v>
      </c>
      <c r="I41" s="352"/>
      <c r="J41" s="375">
        <v>50103.354749999977</v>
      </c>
      <c r="K41" s="352"/>
      <c r="L41" s="375">
        <v>58016.293149999867</v>
      </c>
      <c r="M41" s="352"/>
      <c r="N41" s="375">
        <v>46431.34369999991</v>
      </c>
      <c r="O41" s="352"/>
      <c r="P41" s="375">
        <v>12174.166599999855</v>
      </c>
      <c r="Q41" s="352"/>
      <c r="R41" s="375">
        <v>-53241.998150000036</v>
      </c>
      <c r="S41" s="352"/>
      <c r="T41" s="375">
        <v>-199730.21315000005</v>
      </c>
      <c r="U41" s="352"/>
      <c r="V41" s="375">
        <v>76167.764799999903</v>
      </c>
      <c r="W41" s="352"/>
      <c r="X41" s="375">
        <v>9007.8053000000382</v>
      </c>
      <c r="Y41" s="352"/>
      <c r="Z41" s="375">
        <v>309267.91630000004</v>
      </c>
      <c r="AA41" s="356"/>
      <c r="AB41" s="359">
        <f t="shared" si="1"/>
        <v>187111.97899999956</v>
      </c>
    </row>
    <row r="42" spans="2:31" s="1" customFormat="1" ht="15.75" hidden="1">
      <c r="B42" s="340" t="s">
        <v>224</v>
      </c>
      <c r="C42" s="157"/>
      <c r="D42" s="375">
        <v>-25268.541499999978</v>
      </c>
      <c r="E42" s="352"/>
      <c r="F42" s="375">
        <v>-34433.086500000063</v>
      </c>
      <c r="G42" s="352"/>
      <c r="H42" s="375">
        <v>-92050.35950000005</v>
      </c>
      <c r="I42" s="352"/>
      <c r="J42" s="375">
        <v>-36282.741599999972</v>
      </c>
      <c r="K42" s="352"/>
      <c r="L42" s="375">
        <v>-51791.818899999991</v>
      </c>
      <c r="M42" s="352"/>
      <c r="N42" s="375">
        <v>-34233.711200000012</v>
      </c>
      <c r="O42" s="352"/>
      <c r="P42" s="375">
        <v>15085.131200000005</v>
      </c>
      <c r="Q42" s="352"/>
      <c r="R42" s="375">
        <v>-48461.157040000006</v>
      </c>
      <c r="S42" s="352"/>
      <c r="T42" s="375">
        <v>-26690.941999999995</v>
      </c>
      <c r="U42" s="352"/>
      <c r="V42" s="375">
        <v>17076.084700000029</v>
      </c>
      <c r="W42" s="352"/>
      <c r="X42" s="375">
        <v>12349.001699999995</v>
      </c>
      <c r="Y42" s="352"/>
      <c r="Z42" s="375">
        <v>27512.111700000001</v>
      </c>
      <c r="AA42" s="356"/>
      <c r="AB42" s="359">
        <f t="shared" si="1"/>
        <v>-277190.02894000005</v>
      </c>
    </row>
    <row r="43" spans="2:31" s="1" customFormat="1" ht="15.75" hidden="1">
      <c r="B43" s="341" t="s">
        <v>225</v>
      </c>
      <c r="C43" s="158"/>
      <c r="D43" s="375">
        <v>505431.62175000005</v>
      </c>
      <c r="E43" s="352"/>
      <c r="F43" s="375">
        <v>321129.02034999983</v>
      </c>
      <c r="G43" s="352"/>
      <c r="H43" s="375">
        <v>451046.58035</v>
      </c>
      <c r="I43" s="352"/>
      <c r="J43" s="375">
        <v>545303.05260000005</v>
      </c>
      <c r="K43" s="352"/>
      <c r="L43" s="375">
        <v>615823.18200000003</v>
      </c>
      <c r="M43" s="352"/>
      <c r="N43" s="375">
        <v>574951.16844999988</v>
      </c>
      <c r="O43" s="352"/>
      <c r="P43" s="375">
        <v>614020.40545000008</v>
      </c>
      <c r="Q43" s="352"/>
      <c r="R43" s="375">
        <v>385624.56469999987</v>
      </c>
      <c r="S43" s="352"/>
      <c r="T43" s="375">
        <v>249195.28790000005</v>
      </c>
      <c r="U43" s="352"/>
      <c r="V43" s="375">
        <v>610940.83250000025</v>
      </c>
      <c r="W43" s="352"/>
      <c r="X43" s="375">
        <v>402290.35100000008</v>
      </c>
      <c r="Y43" s="352"/>
      <c r="Z43" s="375">
        <v>981874.85110000009</v>
      </c>
      <c r="AA43" s="356"/>
      <c r="AB43" s="359">
        <f t="shared" si="1"/>
        <v>6257630.9181500003</v>
      </c>
    </row>
    <row r="44" spans="2:31" s="1" customFormat="1" ht="15.75" hidden="1">
      <c r="B44" s="341" t="s">
        <v>226</v>
      </c>
      <c r="C44" s="159"/>
      <c r="D44" s="375">
        <v>-373501.44079999987</v>
      </c>
      <c r="E44" s="352"/>
      <c r="F44" s="375">
        <v>-286512.55465000001</v>
      </c>
      <c r="G44" s="352"/>
      <c r="H44" s="375">
        <v>-287420.17304999998</v>
      </c>
      <c r="I44" s="352"/>
      <c r="J44" s="375">
        <v>-208520.61909999995</v>
      </c>
      <c r="K44" s="352"/>
      <c r="L44" s="375">
        <v>-278094.56734999991</v>
      </c>
      <c r="M44" s="352"/>
      <c r="N44" s="375">
        <v>-218937.19109999994</v>
      </c>
      <c r="O44" s="352"/>
      <c r="P44" s="375">
        <v>-211473.15659999996</v>
      </c>
      <c r="Q44" s="352"/>
      <c r="R44" s="375">
        <v>-209753.48450000002</v>
      </c>
      <c r="S44" s="352"/>
      <c r="T44" s="375">
        <v>-340548.87650000007</v>
      </c>
      <c r="U44" s="352"/>
      <c r="V44" s="375">
        <v>-40109.938750000001</v>
      </c>
      <c r="W44" s="352"/>
      <c r="X44" s="375">
        <v>-189101.7972</v>
      </c>
      <c r="Y44" s="352"/>
      <c r="Z44" s="375">
        <v>-36531.837599999926</v>
      </c>
      <c r="AA44" s="356"/>
      <c r="AB44" s="361">
        <f t="shared" si="1"/>
        <v>-2680505.6371999993</v>
      </c>
    </row>
    <row r="45" spans="2:31" s="1" customFormat="1" ht="15.75" hidden="1">
      <c r="B45" s="342" t="s">
        <v>228</v>
      </c>
      <c r="C45" s="161"/>
      <c r="D45" s="375">
        <v>472091.34960000002</v>
      </c>
      <c r="E45" s="365"/>
      <c r="F45" s="375">
        <v>253027.60199999998</v>
      </c>
      <c r="G45" s="352"/>
      <c r="H45" s="375">
        <v>127681.96719999985</v>
      </c>
      <c r="I45" s="352"/>
      <c r="J45" s="375">
        <v>369553.68679999997</v>
      </c>
      <c r="K45" s="352"/>
      <c r="L45" s="375">
        <v>502434.96319999994</v>
      </c>
      <c r="M45" s="352"/>
      <c r="N45" s="375">
        <v>721023.16480000003</v>
      </c>
      <c r="O45" s="352"/>
      <c r="P45" s="375">
        <v>611973.33239999972</v>
      </c>
      <c r="Q45" s="352"/>
      <c r="R45" s="375">
        <v>345312.60019999981</v>
      </c>
      <c r="S45" s="352"/>
      <c r="T45" s="375">
        <v>269324.07744000008</v>
      </c>
      <c r="U45" s="352"/>
      <c r="V45" s="375">
        <v>-341188.2844</v>
      </c>
      <c r="W45" s="352"/>
      <c r="X45" s="375">
        <v>-2130759.6676659998</v>
      </c>
      <c r="Y45" s="352"/>
      <c r="Z45" s="388">
        <f>339918.7251+4066856.42</f>
        <v>4406775.1451000003</v>
      </c>
      <c r="AA45" s="356"/>
      <c r="AB45" s="361">
        <f>SUM(D45:Z45)</f>
        <v>5607249.9366740007</v>
      </c>
    </row>
    <row r="46" spans="2:31" s="1" customFormat="1" ht="15.75" hidden="1">
      <c r="B46" s="341" t="s">
        <v>227</v>
      </c>
      <c r="C46" s="160"/>
      <c r="D46" s="375">
        <v>41555.416399999391</v>
      </c>
      <c r="E46" s="352"/>
      <c r="F46" s="375">
        <v>104382.42984999975</v>
      </c>
      <c r="G46" s="352"/>
      <c r="H46" s="375">
        <v>127724.47720000071</v>
      </c>
      <c r="I46" s="352"/>
      <c r="J46" s="375">
        <v>21571.04689999967</v>
      </c>
      <c r="K46" s="352"/>
      <c r="L46" s="375">
        <v>154973.5467500001</v>
      </c>
      <c r="M46" s="352"/>
      <c r="N46" s="375">
        <v>245762.87809999916</v>
      </c>
      <c r="O46" s="352"/>
      <c r="P46" s="375">
        <v>-35250.401850000191</v>
      </c>
      <c r="Q46" s="352"/>
      <c r="R46" s="375">
        <v>226075.20044999997</v>
      </c>
      <c r="S46" s="352"/>
      <c r="T46" s="375">
        <v>35377.979049999805</v>
      </c>
      <c r="U46" s="352"/>
      <c r="V46" s="375">
        <v>84909.748150000203</v>
      </c>
      <c r="W46" s="352"/>
      <c r="X46" s="375">
        <v>135089.25325000027</v>
      </c>
      <c r="Y46" s="352"/>
      <c r="Z46" s="375">
        <v>-1029880.8256499999</v>
      </c>
      <c r="AA46" s="356"/>
      <c r="AB46" s="361">
        <f t="shared" si="1"/>
        <v>112290.748599999</v>
      </c>
    </row>
    <row r="47" spans="2:31" s="1" customFormat="1" ht="15.75" hidden="1">
      <c r="B47" s="341" t="s">
        <v>229</v>
      </c>
      <c r="C47" s="161"/>
      <c r="D47" s="375">
        <v>156416.96574999994</v>
      </c>
      <c r="E47" s="365"/>
      <c r="F47" s="375">
        <v>19426.861688888923</v>
      </c>
      <c r="G47" s="352"/>
      <c r="H47" s="375">
        <v>53001.510399999868</v>
      </c>
      <c r="I47" s="365"/>
      <c r="J47" s="375">
        <v>119870.4341388888</v>
      </c>
      <c r="K47" s="365"/>
      <c r="L47" s="375">
        <v>203867.20329999994</v>
      </c>
      <c r="M47" s="365"/>
      <c r="N47" s="375">
        <v>314876.87293888879</v>
      </c>
      <c r="O47" s="365"/>
      <c r="P47" s="375">
        <v>295341.06040000002</v>
      </c>
      <c r="Q47" s="365"/>
      <c r="R47" s="375">
        <v>149627.28413888896</v>
      </c>
      <c r="S47" s="365"/>
      <c r="T47" s="375">
        <v>81000.874150000032</v>
      </c>
      <c r="U47" s="365"/>
      <c r="V47" s="375">
        <v>428017.51675000007</v>
      </c>
      <c r="W47" s="365"/>
      <c r="X47" s="375">
        <v>128646.64405</v>
      </c>
      <c r="Y47" s="365"/>
      <c r="Z47" s="375">
        <v>424994.20700000011</v>
      </c>
      <c r="AA47" s="366"/>
      <c r="AB47" s="359">
        <f t="shared" si="1"/>
        <v>2375087.4347055559</v>
      </c>
    </row>
    <row r="48" spans="2:31" s="1" customFormat="1" ht="15.75" hidden="1">
      <c r="B48" s="343" t="s">
        <v>230</v>
      </c>
      <c r="C48" s="162"/>
      <c r="D48" s="375">
        <v>-22973.942999999999</v>
      </c>
      <c r="E48" s="369"/>
      <c r="F48" s="375">
        <v>-32729.511050000001</v>
      </c>
      <c r="G48" s="352"/>
      <c r="H48" s="388">
        <v>-321342.32210000005</v>
      </c>
      <c r="I48" s="365"/>
      <c r="J48" s="375">
        <v>-216514.19945000001</v>
      </c>
      <c r="K48" s="365"/>
      <c r="L48" s="375">
        <v>-84159.453949999937</v>
      </c>
      <c r="M48" s="365"/>
      <c r="N48" s="375">
        <v>-145761.22590000002</v>
      </c>
      <c r="O48" s="365"/>
      <c r="P48" s="375">
        <v>-126955.65515000008</v>
      </c>
      <c r="Q48" s="365"/>
      <c r="R48" s="375">
        <v>-124630.07015000013</v>
      </c>
      <c r="S48" s="365"/>
      <c r="T48" s="375">
        <v>-211758.40931666674</v>
      </c>
      <c r="U48" s="365"/>
      <c r="V48" s="375">
        <v>-7178.2137666665858</v>
      </c>
      <c r="W48" s="365"/>
      <c r="X48" s="375">
        <v>-202690.09546666671</v>
      </c>
      <c r="Y48" s="365"/>
      <c r="Z48" s="375">
        <v>-31458.020516666726</v>
      </c>
      <c r="AA48" s="366"/>
      <c r="AB48" s="359">
        <f t="shared" si="1"/>
        <v>-1528151.1198166669</v>
      </c>
    </row>
    <row r="49" spans="2:31" s="1" customFormat="1" ht="15.75" hidden="1">
      <c r="B49" s="344" t="s">
        <v>231</v>
      </c>
      <c r="C49" s="163"/>
      <c r="D49" s="374">
        <v>0</v>
      </c>
      <c r="E49" s="369"/>
      <c r="F49" s="375">
        <v>0</v>
      </c>
      <c r="G49" s="352"/>
      <c r="H49" s="374">
        <v>0</v>
      </c>
      <c r="I49" s="369"/>
      <c r="J49" s="374">
        <v>0</v>
      </c>
      <c r="K49" s="369"/>
      <c r="L49" s="374">
        <v>0</v>
      </c>
      <c r="M49" s="369"/>
      <c r="N49" s="374">
        <v>0</v>
      </c>
      <c r="O49" s="369"/>
      <c r="P49" s="384">
        <v>-339797.39287499996</v>
      </c>
      <c r="Q49" s="369"/>
      <c r="R49" s="374">
        <v>-257317.56949999993</v>
      </c>
      <c r="S49" s="369"/>
      <c r="T49" s="374">
        <v>-163910.97950000004</v>
      </c>
      <c r="U49" s="369"/>
      <c r="V49" s="374">
        <v>206454.95555000019</v>
      </c>
      <c r="W49" s="369"/>
      <c r="X49" s="374">
        <v>-6438.2901000001084</v>
      </c>
      <c r="Y49" s="369"/>
      <c r="Z49" s="374">
        <v>259882.3186999998</v>
      </c>
      <c r="AA49" s="372"/>
      <c r="AB49" s="359">
        <f t="shared" si="1"/>
        <v>-301126.95772499999</v>
      </c>
    </row>
    <row r="50" spans="2:31" s="1" customFormat="1" ht="15.75" hidden="1">
      <c r="B50" s="345" t="s">
        <v>232</v>
      </c>
      <c r="C50" s="163"/>
      <c r="D50" s="374">
        <v>0</v>
      </c>
      <c r="E50" s="369"/>
      <c r="F50" s="375">
        <v>0</v>
      </c>
      <c r="G50" s="352"/>
      <c r="H50" s="374">
        <v>0</v>
      </c>
      <c r="I50" s="369"/>
      <c r="J50" s="374">
        <v>0</v>
      </c>
      <c r="K50" s="369"/>
      <c r="L50" s="374">
        <v>0</v>
      </c>
      <c r="M50" s="369"/>
      <c r="N50" s="374">
        <v>0</v>
      </c>
      <c r="O50" s="369"/>
      <c r="P50" s="374">
        <v>0</v>
      </c>
      <c r="Q50" s="369"/>
      <c r="R50" s="374">
        <v>0</v>
      </c>
      <c r="S50" s="369"/>
      <c r="T50" s="374">
        <v>0</v>
      </c>
      <c r="U50" s="369"/>
      <c r="V50" s="377">
        <v>0</v>
      </c>
      <c r="W50" s="369"/>
      <c r="X50" s="374">
        <v>0</v>
      </c>
      <c r="Y50" s="369"/>
      <c r="Z50" s="374">
        <v>0</v>
      </c>
      <c r="AA50" s="372"/>
      <c r="AB50" s="359">
        <f t="shared" si="1"/>
        <v>0</v>
      </c>
    </row>
    <row r="51" spans="2:31" s="1" customFormat="1" ht="15.75" hidden="1">
      <c r="B51" s="343" t="s">
        <v>233</v>
      </c>
      <c r="C51" s="163"/>
      <c r="D51" s="375">
        <v>0</v>
      </c>
      <c r="E51" s="369"/>
      <c r="F51" s="375">
        <v>-13367.139500000001</v>
      </c>
      <c r="G51" s="352"/>
      <c r="H51" s="375">
        <v>29622.683150000001</v>
      </c>
      <c r="I51" s="369"/>
      <c r="J51" s="374">
        <v>-101856.9391</v>
      </c>
      <c r="K51" s="369"/>
      <c r="L51" s="374">
        <v>-34144.581749999998</v>
      </c>
      <c r="M51" s="369"/>
      <c r="N51" s="384">
        <v>14750.808399999887</v>
      </c>
      <c r="O51" s="369"/>
      <c r="P51" s="374">
        <v>157742.36205000003</v>
      </c>
      <c r="Q51" s="369"/>
      <c r="R51" s="375">
        <v>194137.64909999998</v>
      </c>
      <c r="S51" s="369"/>
      <c r="T51" s="375">
        <v>113954.62044999999</v>
      </c>
      <c r="U51" s="369"/>
      <c r="V51" s="375">
        <v>222330.45700000008</v>
      </c>
      <c r="W51" s="369"/>
      <c r="X51" s="375">
        <v>163491.64945000003</v>
      </c>
      <c r="Y51" s="369"/>
      <c r="Z51" s="375">
        <v>312244.69465000002</v>
      </c>
      <c r="AA51" s="372"/>
      <c r="AB51" s="359">
        <f t="shared" si="1"/>
        <v>1058906.2638999999</v>
      </c>
    </row>
    <row r="52" spans="2:31" s="1" customFormat="1" ht="15.75" hidden="1">
      <c r="B52" s="343" t="s">
        <v>254</v>
      </c>
      <c r="C52" s="163"/>
      <c r="D52" s="374">
        <v>0</v>
      </c>
      <c r="E52" s="369"/>
      <c r="F52" s="374">
        <v>0</v>
      </c>
      <c r="G52" s="352"/>
      <c r="H52" s="374">
        <v>0</v>
      </c>
      <c r="I52" s="369"/>
      <c r="J52" s="374">
        <v>0</v>
      </c>
      <c r="K52" s="369"/>
      <c r="L52" s="374">
        <v>0</v>
      </c>
      <c r="M52" s="369"/>
      <c r="N52" s="374">
        <v>25224.441449999998</v>
      </c>
      <c r="O52" s="369"/>
      <c r="P52" s="374">
        <v>-66720.659349999987</v>
      </c>
      <c r="Q52" s="369"/>
      <c r="R52" s="374">
        <v>-63660.047650000015</v>
      </c>
      <c r="S52" s="369"/>
      <c r="T52" s="374">
        <v>80925.334499999983</v>
      </c>
      <c r="U52" s="369"/>
      <c r="V52" s="374">
        <v>313267.52850000007</v>
      </c>
      <c r="W52" s="369"/>
      <c r="X52" s="374">
        <v>152198.6146</v>
      </c>
      <c r="Y52" s="369"/>
      <c r="Z52" s="374">
        <v>344821.29430000007</v>
      </c>
      <c r="AA52" s="372"/>
      <c r="AB52" s="359">
        <f>SUM(D52:Z52)</f>
        <v>786056.50635000016</v>
      </c>
    </row>
    <row r="53" spans="2:31" s="1" customFormat="1" ht="15.75" hidden="1">
      <c r="B53" s="188" t="s">
        <v>256</v>
      </c>
      <c r="C53" s="163"/>
      <c r="D53" s="374">
        <v>0</v>
      </c>
      <c r="E53" s="369"/>
      <c r="F53" s="374">
        <v>0</v>
      </c>
      <c r="G53" s="352"/>
      <c r="H53" s="374">
        <v>0</v>
      </c>
      <c r="I53" s="369"/>
      <c r="J53" s="374">
        <v>0</v>
      </c>
      <c r="K53" s="369"/>
      <c r="L53" s="374">
        <v>0</v>
      </c>
      <c r="M53" s="369"/>
      <c r="N53" s="374">
        <v>0</v>
      </c>
      <c r="O53" s="369"/>
      <c r="P53" s="374">
        <v>0</v>
      </c>
      <c r="Q53" s="369"/>
      <c r="R53" s="374">
        <v>0</v>
      </c>
      <c r="S53" s="369"/>
      <c r="T53" s="374">
        <v>0</v>
      </c>
      <c r="U53" s="369"/>
      <c r="V53" s="374">
        <v>0</v>
      </c>
      <c r="W53" s="369"/>
      <c r="X53" s="384">
        <v>-12464.746600000019</v>
      </c>
      <c r="Y53" s="369"/>
      <c r="Z53" s="374">
        <v>350352.44270000019</v>
      </c>
      <c r="AA53" s="372"/>
      <c r="AB53" s="359">
        <f>D53+F53+H53+J53+L53+N53+P53+R53+T53+X53+Z53</f>
        <v>337887.69610000018</v>
      </c>
    </row>
    <row r="54" spans="2:31" ht="15.75" hidden="1">
      <c r="B54" s="17" t="s">
        <v>316</v>
      </c>
      <c r="C54" s="163"/>
      <c r="D54" s="374"/>
      <c r="E54" s="369"/>
      <c r="F54" s="374"/>
      <c r="G54" s="369"/>
      <c r="I54" s="369"/>
      <c r="K54" s="369"/>
      <c r="M54" s="369"/>
      <c r="O54" s="369"/>
      <c r="Q54" s="369"/>
      <c r="S54" s="369"/>
      <c r="U54" s="369"/>
      <c r="W54" s="369"/>
      <c r="Y54" s="369"/>
      <c r="AA54" s="369"/>
      <c r="AD54" s="1"/>
      <c r="AE54" s="1"/>
    </row>
    <row r="55" spans="2:31" s="1" customFormat="1" ht="15.75" hidden="1">
      <c r="B55" s="166" t="s">
        <v>257</v>
      </c>
      <c r="C55" s="163"/>
      <c r="D55" s="374"/>
      <c r="E55" s="369"/>
      <c r="F55" s="374"/>
      <c r="G55" s="352"/>
      <c r="H55" s="374"/>
      <c r="I55" s="369"/>
      <c r="J55" s="375"/>
      <c r="K55" s="369"/>
      <c r="L55" s="375"/>
      <c r="M55" s="369"/>
      <c r="N55" s="375"/>
      <c r="O55" s="369"/>
      <c r="P55" s="375"/>
      <c r="Q55" s="369"/>
      <c r="R55" s="374"/>
      <c r="S55" s="369"/>
      <c r="T55" s="374"/>
      <c r="U55" s="369"/>
      <c r="V55" s="374"/>
      <c r="W55" s="369"/>
      <c r="X55" s="374"/>
      <c r="Y55" s="369"/>
      <c r="Z55" s="374"/>
      <c r="AA55" s="372"/>
      <c r="AB55" s="359">
        <f t="shared" si="1"/>
        <v>0</v>
      </c>
      <c r="AD55"/>
      <c r="AE55"/>
    </row>
    <row r="56" spans="2:31" s="1" customFormat="1" ht="16.5" hidden="1" thickBot="1">
      <c r="B56" s="168" t="s">
        <v>320</v>
      </c>
      <c r="C56" s="163"/>
      <c r="D56" s="374"/>
      <c r="E56" s="369"/>
      <c r="F56" s="374"/>
      <c r="G56" s="352"/>
      <c r="H56" s="375"/>
      <c r="I56" s="369"/>
      <c r="J56" s="375"/>
      <c r="K56" s="369"/>
      <c r="L56" s="375"/>
      <c r="M56" s="369"/>
      <c r="N56" s="375"/>
      <c r="O56" s="369"/>
      <c r="P56" s="376"/>
      <c r="Q56" s="369"/>
      <c r="R56" s="374"/>
      <c r="S56" s="369"/>
      <c r="T56" s="374"/>
      <c r="U56" s="369"/>
      <c r="V56" s="374"/>
      <c r="W56" s="369"/>
      <c r="X56" s="374"/>
      <c r="Y56" s="369"/>
      <c r="Z56" s="377"/>
      <c r="AA56" s="372"/>
      <c r="AB56" s="378">
        <f t="shared" si="1"/>
        <v>0</v>
      </c>
    </row>
    <row r="57" spans="2:31" s="1" customFormat="1" ht="16.5" hidden="1" thickBot="1">
      <c r="B57" s="164" t="s">
        <v>248</v>
      </c>
      <c r="C57" s="150"/>
      <c r="D57" s="380">
        <f>SUM(D37:D56)</f>
        <v>778588.52399999986</v>
      </c>
      <c r="E57" s="380"/>
      <c r="F57" s="380">
        <f>SUM(F37:F56)</f>
        <v>-138191.60286111161</v>
      </c>
      <c r="G57" s="380"/>
      <c r="H57" s="380">
        <f>SUM(H37:H56)</f>
        <v>-438390.68789999984</v>
      </c>
      <c r="I57" s="381"/>
      <c r="J57" s="380">
        <f>SUM(J37:J56)</f>
        <v>456480.90413888852</v>
      </c>
      <c r="K57" s="381"/>
      <c r="L57" s="380">
        <f>SUM(L37:L56)</f>
        <v>958540.91344999929</v>
      </c>
      <c r="M57" s="381"/>
      <c r="N57" s="380">
        <f>SUM(N37:N56)</f>
        <v>1258739.007638888</v>
      </c>
      <c r="O57" s="381"/>
      <c r="P57" s="380">
        <f>SUM(P37:P56)</f>
        <v>1154235.2293999996</v>
      </c>
      <c r="Q57" s="381"/>
      <c r="R57" s="380">
        <f>SUM(R37:R56)</f>
        <v>486047.90549888829</v>
      </c>
      <c r="S57" s="381"/>
      <c r="T57" s="380">
        <f>SUM(T37:T56)</f>
        <v>-485790.94372666709</v>
      </c>
      <c r="U57" s="381"/>
      <c r="V57" s="380">
        <f>SUM(V37:V56)</f>
        <v>2035969.597983334</v>
      </c>
      <c r="W57" s="381"/>
      <c r="X57" s="380">
        <f>SUM(X37:X56)</f>
        <v>-1781148.9814326663</v>
      </c>
      <c r="Y57" s="381"/>
      <c r="Z57" s="380">
        <f>SUM(Z37:Z56)</f>
        <v>7571613.2303333357</v>
      </c>
      <c r="AA57" s="381"/>
      <c r="AB57" s="382">
        <f>SUM(AB37:AB56)</f>
        <v>11856693.096522888</v>
      </c>
    </row>
    <row r="58" spans="2:31" s="1" customFormat="1" ht="16.5" hidden="1" thickBot="1">
      <c r="B58" s="169" t="s">
        <v>249</v>
      </c>
      <c r="C58" s="149"/>
      <c r="D58" s="389">
        <f>D57</f>
        <v>778588.52399999986</v>
      </c>
      <c r="E58" s="390"/>
      <c r="F58" s="389">
        <f>D58+F57</f>
        <v>640396.92113888822</v>
      </c>
      <c r="G58" s="390"/>
      <c r="H58" s="389">
        <f>F58+H57</f>
        <v>202006.23323888838</v>
      </c>
      <c r="I58" s="391"/>
      <c r="J58" s="389">
        <f>H58+J57</f>
        <v>658487.1373777769</v>
      </c>
      <c r="K58" s="391"/>
      <c r="L58" s="389">
        <f>J58+L57</f>
        <v>1617028.0508277761</v>
      </c>
      <c r="M58" s="391"/>
      <c r="N58" s="389">
        <f>L58+N57</f>
        <v>2875767.058466664</v>
      </c>
      <c r="O58" s="391"/>
      <c r="P58" s="389">
        <f>N58+P57</f>
        <v>4030002.2878666637</v>
      </c>
      <c r="Q58" s="391"/>
      <c r="R58" s="389">
        <f>P58+R57</f>
        <v>4516050.1933655515</v>
      </c>
      <c r="S58" s="391"/>
      <c r="T58" s="389">
        <f>R58+T57</f>
        <v>4030259.2496388843</v>
      </c>
      <c r="U58" s="391"/>
      <c r="V58" s="389">
        <f>T58+V57</f>
        <v>6066228.8476222185</v>
      </c>
      <c r="W58" s="391"/>
      <c r="X58" s="389">
        <f>V58+X57</f>
        <v>4285079.8661895525</v>
      </c>
      <c r="Y58" s="391"/>
      <c r="Z58" s="389">
        <f>X58+Z57</f>
        <v>11856693.096522888</v>
      </c>
      <c r="AA58" s="391"/>
      <c r="AB58" s="389"/>
    </row>
    <row r="59" spans="2:31" s="1" customFormat="1" hidden="1">
      <c r="Z59" s="17"/>
      <c r="AA59" s="17"/>
    </row>
    <row r="60" spans="2:31" s="1" customFormat="1" hidden="1">
      <c r="T60" s="25" t="s">
        <v>318</v>
      </c>
      <c r="V60" s="24"/>
      <c r="Z60" s="61">
        <v>4066856.42</v>
      </c>
      <c r="AA60" s="24"/>
    </row>
    <row r="61" spans="2:31" s="1" customFormat="1" hidden="1">
      <c r="T61" s="25"/>
      <c r="V61" s="24"/>
      <c r="Z61" s="61"/>
      <c r="AA61" s="24"/>
    </row>
    <row r="62" spans="2:31" s="1" customFormat="1" ht="15.75" hidden="1">
      <c r="B62" s="514" t="s">
        <v>255</v>
      </c>
      <c r="C62" s="514"/>
      <c r="D62" s="514"/>
      <c r="E62" s="514"/>
      <c r="F62" s="514"/>
      <c r="G62" s="514"/>
      <c r="H62" s="514"/>
      <c r="I62" s="514"/>
      <c r="J62" s="514"/>
      <c r="K62" s="514"/>
      <c r="L62" s="514"/>
      <c r="M62" s="514"/>
      <c r="N62" s="514"/>
      <c r="O62" s="514"/>
      <c r="P62" s="514"/>
      <c r="Q62" s="514"/>
      <c r="R62" s="514"/>
      <c r="S62" s="514"/>
      <c r="T62" s="514"/>
      <c r="U62" s="514"/>
      <c r="V62" s="514"/>
      <c r="W62" s="514"/>
      <c r="X62" s="514"/>
      <c r="Y62" s="514"/>
      <c r="Z62" s="514"/>
      <c r="AA62" s="514"/>
      <c r="AB62" s="514"/>
    </row>
    <row r="63" spans="2:31" s="1" customFormat="1" ht="16.5" hidden="1" thickBot="1">
      <c r="B63" s="508" t="s">
        <v>319</v>
      </c>
      <c r="C63" s="509"/>
      <c r="D63" s="509"/>
      <c r="E63" s="509"/>
      <c r="F63" s="509"/>
      <c r="G63" s="509"/>
      <c r="H63" s="509"/>
      <c r="I63" s="509"/>
      <c r="J63" s="509"/>
      <c r="K63" s="509"/>
      <c r="L63" s="509"/>
      <c r="M63" s="509"/>
      <c r="N63" s="509"/>
      <c r="O63" s="509"/>
      <c r="P63" s="509"/>
      <c r="Q63" s="509"/>
      <c r="R63" s="509"/>
      <c r="S63" s="509"/>
      <c r="T63" s="509"/>
      <c r="U63" s="509"/>
      <c r="V63" s="509"/>
      <c r="W63" s="509"/>
      <c r="X63" s="509"/>
      <c r="Y63" s="509"/>
      <c r="Z63" s="509"/>
      <c r="AA63" s="509"/>
      <c r="AB63" s="510"/>
    </row>
    <row r="64" spans="2:31" s="1" customFormat="1" ht="16.5" hidden="1" thickBot="1">
      <c r="B64" s="155" t="s">
        <v>183</v>
      </c>
      <c r="C64" s="138"/>
      <c r="D64" s="139" t="s">
        <v>198</v>
      </c>
      <c r="E64" s="140"/>
      <c r="F64" s="141" t="s">
        <v>199</v>
      </c>
      <c r="G64" s="142"/>
      <c r="H64" s="143" t="s">
        <v>234</v>
      </c>
      <c r="I64" s="142"/>
      <c r="J64" s="142" t="s">
        <v>235</v>
      </c>
      <c r="K64" s="142"/>
      <c r="L64" s="143" t="s">
        <v>218</v>
      </c>
      <c r="M64" s="142"/>
      <c r="N64" s="142" t="s">
        <v>236</v>
      </c>
      <c r="O64" s="142"/>
      <c r="P64" s="143" t="s">
        <v>237</v>
      </c>
      <c r="Q64" s="142"/>
      <c r="R64" s="142" t="s">
        <v>238</v>
      </c>
      <c r="S64" s="142"/>
      <c r="T64" s="143" t="s">
        <v>239</v>
      </c>
      <c r="U64" s="142"/>
      <c r="V64" s="142" t="s">
        <v>240</v>
      </c>
      <c r="W64" s="142"/>
      <c r="X64" s="144" t="s">
        <v>241</v>
      </c>
      <c r="Y64" s="142"/>
      <c r="Z64" s="142" t="s">
        <v>242</v>
      </c>
      <c r="AA64" s="142"/>
      <c r="AB64" s="144" t="s">
        <v>243</v>
      </c>
    </row>
    <row r="65" spans="2:31" s="1" customFormat="1" ht="16.5" hidden="1" thickBot="1">
      <c r="B65" s="349" t="s">
        <v>219</v>
      </c>
      <c r="C65" s="350"/>
      <c r="D65" s="351">
        <f t="shared" ref="D65:D84" si="2">D4-D37</f>
        <v>131454.48219634703</v>
      </c>
      <c r="E65" s="352"/>
      <c r="F65" s="351">
        <f t="shared" ref="F65:F84" si="3">F4-F37</f>
        <v>82658.632196347055</v>
      </c>
      <c r="G65" s="352"/>
      <c r="H65" s="351">
        <f t="shared" ref="H65:H84" si="4">H4-H37</f>
        <v>147583.84219634708</v>
      </c>
      <c r="I65" s="353"/>
      <c r="J65" s="351">
        <f t="shared" ref="J65:J84" si="5">J4-J37</f>
        <v>106254.52219634707</v>
      </c>
      <c r="K65" s="353"/>
      <c r="L65" s="351">
        <f t="shared" ref="L65:L84" si="6">L4-L37</f>
        <v>138236.01219634706</v>
      </c>
      <c r="M65" s="353"/>
      <c r="N65" s="351">
        <f t="shared" ref="N65:N84" si="7">N4-N37</f>
        <v>189637.72219634702</v>
      </c>
      <c r="O65" s="353"/>
      <c r="P65" s="351">
        <f t="shared" ref="P65:P84" si="8">P4-P37</f>
        <v>27525.272196347039</v>
      </c>
      <c r="Q65" s="353"/>
      <c r="R65" s="351">
        <f t="shared" ref="R65:R84" si="9">R4-R37</f>
        <v>-70146.337803652888</v>
      </c>
      <c r="S65" s="353"/>
      <c r="T65" s="351">
        <f t="shared" ref="T65:T84" si="10">T4-T37</f>
        <v>-117427.91780365293</v>
      </c>
      <c r="U65" s="353"/>
      <c r="V65" s="351">
        <f t="shared" ref="V65:V84" si="11">V4-V37</f>
        <v>-63052.377803652955</v>
      </c>
      <c r="W65" s="353"/>
      <c r="X65" s="351">
        <f t="shared" ref="X65:X84" si="12">X4-X37</f>
        <v>-65643.947803652904</v>
      </c>
      <c r="Y65" s="353"/>
      <c r="Z65" s="351">
        <f t="shared" ref="Z65:Z84" si="13">Z4-Z37</f>
        <v>-482280.08780365292</v>
      </c>
      <c r="AA65" s="353"/>
      <c r="AB65" s="354">
        <f t="shared" ref="AB65" si="14">SUM(D65:Z65)</f>
        <v>24799.816356164869</v>
      </c>
    </row>
    <row r="66" spans="2:31" s="1" customFormat="1" ht="16.5" hidden="1" thickBot="1">
      <c r="B66" s="355" t="s">
        <v>220</v>
      </c>
      <c r="C66" s="350"/>
      <c r="D66" s="351">
        <f t="shared" si="2"/>
        <v>-13042.173542854376</v>
      </c>
      <c r="E66" s="352"/>
      <c r="F66" s="351">
        <f t="shared" si="3"/>
        <v>-4083.5785035793378</v>
      </c>
      <c r="G66" s="352"/>
      <c r="H66" s="351">
        <f t="shared" si="4"/>
        <v>326698.96121400106</v>
      </c>
      <c r="I66" s="353"/>
      <c r="J66" s="351">
        <f t="shared" si="5"/>
        <v>9968.0068642297301</v>
      </c>
      <c r="K66" s="353"/>
      <c r="L66" s="351">
        <f t="shared" si="6"/>
        <v>12034.735297809966</v>
      </c>
      <c r="M66" s="353"/>
      <c r="N66" s="351">
        <f t="shared" si="7"/>
        <v>55523.461921002658</v>
      </c>
      <c r="O66" s="353"/>
      <c r="P66" s="351">
        <f t="shared" si="8"/>
        <v>-277667.59507283615</v>
      </c>
      <c r="Q66" s="353"/>
      <c r="R66" s="351">
        <f t="shared" si="9"/>
        <v>-99135.65390661839</v>
      </c>
      <c r="S66" s="353"/>
      <c r="T66" s="351">
        <f t="shared" si="10"/>
        <v>91239.243531975371</v>
      </c>
      <c r="U66" s="353"/>
      <c r="V66" s="351">
        <f t="shared" si="11"/>
        <v>-186758.05835401942</v>
      </c>
      <c r="W66" s="353"/>
      <c r="X66" s="351">
        <f t="shared" si="12"/>
        <v>139544.95099881967</v>
      </c>
      <c r="Y66" s="353"/>
      <c r="Z66" s="351">
        <f t="shared" si="13"/>
        <v>-278737.87282291497</v>
      </c>
      <c r="AA66" s="353"/>
      <c r="AB66" s="354">
        <f t="shared" ref="AB66:AB84" si="15">SUM(D66:Z66)</f>
        <v>-224415.57237498419</v>
      </c>
    </row>
    <row r="67" spans="2:31" s="1" customFormat="1" ht="16.5" hidden="1" thickBot="1">
      <c r="B67" s="358" t="s">
        <v>221</v>
      </c>
      <c r="C67" s="350"/>
      <c r="D67" s="351">
        <f t="shared" si="2"/>
        <v>-19691.082387130817</v>
      </c>
      <c r="E67" s="352"/>
      <c r="F67" s="351">
        <f t="shared" si="3"/>
        <v>16079.574932586154</v>
      </c>
      <c r="G67" s="352"/>
      <c r="H67" s="351">
        <f t="shared" si="4"/>
        <v>225092.68746307481</v>
      </c>
      <c r="I67" s="353"/>
      <c r="J67" s="351">
        <f t="shared" si="5"/>
        <v>115961.77345734846</v>
      </c>
      <c r="K67" s="353"/>
      <c r="L67" s="351">
        <f t="shared" si="6"/>
        <v>25074.097096181911</v>
      </c>
      <c r="M67" s="353"/>
      <c r="N67" s="351">
        <f t="shared" si="7"/>
        <v>112947.27861855744</v>
      </c>
      <c r="O67" s="353"/>
      <c r="P67" s="351">
        <f t="shared" si="8"/>
        <v>-144279.65855548854</v>
      </c>
      <c r="Q67" s="353"/>
      <c r="R67" s="351">
        <f t="shared" si="9"/>
        <v>123175.13875814178</v>
      </c>
      <c r="S67" s="353"/>
      <c r="T67" s="351">
        <f t="shared" si="10"/>
        <v>197031.54376621466</v>
      </c>
      <c r="U67" s="353"/>
      <c r="V67" s="351">
        <f t="shared" si="11"/>
        <v>-174997.04800237567</v>
      </c>
      <c r="W67" s="353"/>
      <c r="X67" s="351">
        <f t="shared" si="12"/>
        <v>60130.126576848685</v>
      </c>
      <c r="Y67" s="353"/>
      <c r="Z67" s="351">
        <f t="shared" si="13"/>
        <v>-82029.739249778591</v>
      </c>
      <c r="AA67" s="353"/>
      <c r="AB67" s="354">
        <f t="shared" si="15"/>
        <v>454494.69247418037</v>
      </c>
    </row>
    <row r="68" spans="2:31" s="1" customFormat="1" ht="16.5" hidden="1" thickBot="1">
      <c r="B68" s="358" t="s">
        <v>222</v>
      </c>
      <c r="C68" s="350"/>
      <c r="D68" s="351">
        <f t="shared" si="2"/>
        <v>-219684.47941092882</v>
      </c>
      <c r="E68" s="352"/>
      <c r="F68" s="351">
        <f t="shared" si="3"/>
        <v>-54673.445804602059</v>
      </c>
      <c r="G68" s="352"/>
      <c r="H68" s="351">
        <f t="shared" si="4"/>
        <v>47198.903115885056</v>
      </c>
      <c r="I68" s="353"/>
      <c r="J68" s="351">
        <f t="shared" si="5"/>
        <v>-58402.731704645164</v>
      </c>
      <c r="K68" s="353"/>
      <c r="L68" s="351">
        <f t="shared" si="6"/>
        <v>-3723.9876642961899</v>
      </c>
      <c r="M68" s="353"/>
      <c r="N68" s="351">
        <f t="shared" si="7"/>
        <v>228454.84564344891</v>
      </c>
      <c r="O68" s="353"/>
      <c r="P68" s="351">
        <f t="shared" si="8"/>
        <v>-58242.973576251447</v>
      </c>
      <c r="Q68" s="353"/>
      <c r="R68" s="351">
        <f t="shared" si="9"/>
        <v>118755.5059199844</v>
      </c>
      <c r="S68" s="353"/>
      <c r="T68" s="351">
        <f t="shared" si="10"/>
        <v>234900.32927270167</v>
      </c>
      <c r="U68" s="353"/>
      <c r="V68" s="351">
        <f t="shared" si="11"/>
        <v>-204867.00195202854</v>
      </c>
      <c r="W68" s="353"/>
      <c r="X68" s="351">
        <f t="shared" si="12"/>
        <v>9308.5784334447108</v>
      </c>
      <c r="Y68" s="353"/>
      <c r="Z68" s="351">
        <f t="shared" si="13"/>
        <v>-110144.78911730094</v>
      </c>
      <c r="AA68" s="353"/>
      <c r="AB68" s="354">
        <f t="shared" si="15"/>
        <v>-71121.246844588444</v>
      </c>
    </row>
    <row r="69" spans="2:31" s="1" customFormat="1" ht="16.5" hidden="1" thickBot="1">
      <c r="B69" s="358" t="s">
        <v>223</v>
      </c>
      <c r="C69" s="350"/>
      <c r="D69" s="351">
        <f t="shared" si="2"/>
        <v>-73704.865698234964</v>
      </c>
      <c r="E69" s="352"/>
      <c r="F69" s="351">
        <f t="shared" si="3"/>
        <v>38569.677694336031</v>
      </c>
      <c r="G69" s="352"/>
      <c r="H69" s="351">
        <f t="shared" si="4"/>
        <v>84313.218016904691</v>
      </c>
      <c r="I69" s="353"/>
      <c r="J69" s="351">
        <f t="shared" si="5"/>
        <v>15420.909269781907</v>
      </c>
      <c r="K69" s="353"/>
      <c r="L69" s="351">
        <f t="shared" si="6"/>
        <v>11038.401808591909</v>
      </c>
      <c r="M69" s="353"/>
      <c r="N69" s="351">
        <f t="shared" si="7"/>
        <v>101073.29796276017</v>
      </c>
      <c r="O69" s="353"/>
      <c r="P69" s="351">
        <f t="shared" si="8"/>
        <v>-44098.403693859211</v>
      </c>
      <c r="Q69" s="353"/>
      <c r="R69" s="351">
        <f t="shared" si="9"/>
        <v>163556.45571007574</v>
      </c>
      <c r="S69" s="353"/>
      <c r="T69" s="351">
        <f t="shared" si="10"/>
        <v>251446.51185706569</v>
      </c>
      <c r="U69" s="353"/>
      <c r="V69" s="351">
        <f t="shared" si="11"/>
        <v>-91371.506624169779</v>
      </c>
      <c r="W69" s="353"/>
      <c r="X69" s="351">
        <f t="shared" si="12"/>
        <v>-16539.303000601005</v>
      </c>
      <c r="Y69" s="353"/>
      <c r="Z69" s="351">
        <f t="shared" si="13"/>
        <v>-171555.84702156385</v>
      </c>
      <c r="AA69" s="353"/>
      <c r="AB69" s="354">
        <f t="shared" si="15"/>
        <v>268148.54628108739</v>
      </c>
    </row>
    <row r="70" spans="2:31" s="1" customFormat="1" ht="16.5" hidden="1" thickBot="1">
      <c r="B70" s="355" t="s">
        <v>224</v>
      </c>
      <c r="C70" s="360"/>
      <c r="D70" s="351">
        <f t="shared" si="2"/>
        <v>33797.15572224652</v>
      </c>
      <c r="E70" s="352"/>
      <c r="F70" s="351">
        <f t="shared" si="3"/>
        <v>33478.818754241023</v>
      </c>
      <c r="G70" s="352"/>
      <c r="H70" s="351">
        <f t="shared" si="4"/>
        <v>97416.577792923519</v>
      </c>
      <c r="I70" s="353"/>
      <c r="J70" s="351">
        <f t="shared" si="5"/>
        <v>55611.704986735444</v>
      </c>
      <c r="K70" s="353"/>
      <c r="L70" s="351">
        <f t="shared" si="6"/>
        <v>79071.322887500282</v>
      </c>
      <c r="M70" s="353"/>
      <c r="N70" s="351">
        <f t="shared" si="7"/>
        <v>53541.666770259646</v>
      </c>
      <c r="O70" s="353"/>
      <c r="P70" s="351">
        <f t="shared" si="8"/>
        <v>-41203.648989606969</v>
      </c>
      <c r="Q70" s="353"/>
      <c r="R70" s="351">
        <f t="shared" si="9"/>
        <v>55349.847201281547</v>
      </c>
      <c r="S70" s="353"/>
      <c r="T70" s="351">
        <f t="shared" si="10"/>
        <v>16299.835070770283</v>
      </c>
      <c r="U70" s="353"/>
      <c r="V70" s="351">
        <f t="shared" si="11"/>
        <v>-24463.857080063019</v>
      </c>
      <c r="W70" s="353"/>
      <c r="X70" s="351">
        <f t="shared" si="12"/>
        <v>19014.236441174457</v>
      </c>
      <c r="Y70" s="353"/>
      <c r="Z70" s="351">
        <f t="shared" si="13"/>
        <v>7267.0779647964009</v>
      </c>
      <c r="AA70" s="353"/>
      <c r="AB70" s="354">
        <f t="shared" si="15"/>
        <v>385180.73752225912</v>
      </c>
    </row>
    <row r="71" spans="2:31" s="1" customFormat="1" ht="16.5" hidden="1" thickBot="1">
      <c r="B71" s="358" t="s">
        <v>225</v>
      </c>
      <c r="C71" s="350"/>
      <c r="D71" s="351">
        <f t="shared" si="2"/>
        <v>-332740.31893982762</v>
      </c>
      <c r="E71" s="352"/>
      <c r="F71" s="351">
        <f t="shared" si="3"/>
        <v>-239394.56827254978</v>
      </c>
      <c r="G71" s="352"/>
      <c r="H71" s="351">
        <f t="shared" si="4"/>
        <v>-89562.434772815148</v>
      </c>
      <c r="I71" s="353"/>
      <c r="J71" s="351">
        <f t="shared" si="5"/>
        <v>-200722.49527130846</v>
      </c>
      <c r="K71" s="353"/>
      <c r="L71" s="351">
        <f t="shared" si="6"/>
        <v>-377055.50988250942</v>
      </c>
      <c r="M71" s="353"/>
      <c r="N71" s="351">
        <f t="shared" si="7"/>
        <v>-92612.360917612852</v>
      </c>
      <c r="O71" s="353"/>
      <c r="P71" s="351">
        <f t="shared" si="8"/>
        <v>-414737.28425799799</v>
      </c>
      <c r="Q71" s="353"/>
      <c r="R71" s="351">
        <f t="shared" si="9"/>
        <v>-24983.761607226392</v>
      </c>
      <c r="S71" s="353"/>
      <c r="T71" s="351">
        <f t="shared" si="10"/>
        <v>2475.4857419758337</v>
      </c>
      <c r="U71" s="353"/>
      <c r="V71" s="351">
        <f t="shared" si="11"/>
        <v>-401950.32345981349</v>
      </c>
      <c r="W71" s="353"/>
      <c r="X71" s="351">
        <f t="shared" si="12"/>
        <v>-170857.60554312388</v>
      </c>
      <c r="Y71" s="353"/>
      <c r="Z71" s="351">
        <f t="shared" si="13"/>
        <v>-520433.00724242273</v>
      </c>
      <c r="AA71" s="353"/>
      <c r="AB71" s="354">
        <f t="shared" si="15"/>
        <v>-2862574.184425232</v>
      </c>
    </row>
    <row r="72" spans="2:31" s="1" customFormat="1" ht="16.5" hidden="1" thickBot="1">
      <c r="B72" s="358" t="s">
        <v>226</v>
      </c>
      <c r="C72" s="360"/>
      <c r="D72" s="351">
        <f t="shared" si="2"/>
        <v>414856.90792711434</v>
      </c>
      <c r="E72" s="352"/>
      <c r="F72" s="351">
        <f t="shared" si="3"/>
        <v>272152.2591102827</v>
      </c>
      <c r="G72" s="352"/>
      <c r="H72" s="351">
        <f t="shared" si="4"/>
        <v>371940.89015036973</v>
      </c>
      <c r="I72" s="353"/>
      <c r="J72" s="351">
        <f t="shared" si="5"/>
        <v>282127.83529548411</v>
      </c>
      <c r="K72" s="353"/>
      <c r="L72" s="351">
        <f t="shared" si="6"/>
        <v>368025.82726737321</v>
      </c>
      <c r="M72" s="353"/>
      <c r="N72" s="351">
        <f t="shared" si="7"/>
        <v>371493.8500315795</v>
      </c>
      <c r="O72" s="353"/>
      <c r="P72" s="351">
        <f t="shared" si="8"/>
        <v>167255.99655380397</v>
      </c>
      <c r="Q72" s="353"/>
      <c r="R72" s="351">
        <f t="shared" si="9"/>
        <v>243109.37574897773</v>
      </c>
      <c r="S72" s="353"/>
      <c r="T72" s="351">
        <f t="shared" si="10"/>
        <v>320031.65181627171</v>
      </c>
      <c r="U72" s="353"/>
      <c r="V72" s="351">
        <f t="shared" si="11"/>
        <v>-17749.079183495523</v>
      </c>
      <c r="W72" s="353"/>
      <c r="X72" s="351">
        <f t="shared" si="12"/>
        <v>164328.88908951107</v>
      </c>
      <c r="Y72" s="353"/>
      <c r="Z72" s="351">
        <f t="shared" si="13"/>
        <v>117552.58754864502</v>
      </c>
      <c r="AA72" s="353"/>
      <c r="AB72" s="354">
        <f t="shared" si="15"/>
        <v>3075126.9913559174</v>
      </c>
    </row>
    <row r="73" spans="2:31" ht="16.5" hidden="1" thickBot="1">
      <c r="B73" s="363" t="s">
        <v>228</v>
      </c>
      <c r="C73" s="362"/>
      <c r="D73" s="351">
        <f t="shared" si="2"/>
        <v>-329222.99213975365</v>
      </c>
      <c r="E73" s="352"/>
      <c r="F73" s="351">
        <f t="shared" si="3"/>
        <v>-157061.80160863593</v>
      </c>
      <c r="G73" s="352"/>
      <c r="H73" s="351">
        <f t="shared" si="4"/>
        <v>152113.89631883957</v>
      </c>
      <c r="I73" s="353"/>
      <c r="J73" s="351">
        <f t="shared" si="5"/>
        <v>-113789.88471727748</v>
      </c>
      <c r="K73" s="353"/>
      <c r="L73" s="351">
        <f t="shared" si="6"/>
        <v>-294740.48408857029</v>
      </c>
      <c r="M73" s="353"/>
      <c r="N73" s="351">
        <f t="shared" si="7"/>
        <v>-364379.13005874871</v>
      </c>
      <c r="O73" s="353"/>
      <c r="P73" s="351">
        <f t="shared" si="8"/>
        <v>-440654.69361681776</v>
      </c>
      <c r="Q73" s="353"/>
      <c r="R73" s="351">
        <f t="shared" si="9"/>
        <v>-60108.524112105311</v>
      </c>
      <c r="S73" s="353"/>
      <c r="T73" s="351">
        <f t="shared" si="10"/>
        <v>63089.025503625686</v>
      </c>
      <c r="U73" s="353"/>
      <c r="V73" s="351">
        <f t="shared" si="11"/>
        <v>459584.80639398459</v>
      </c>
      <c r="W73" s="353"/>
      <c r="X73" s="351">
        <f t="shared" si="12"/>
        <v>2294590.2418698929</v>
      </c>
      <c r="Y73" s="353"/>
      <c r="Z73" s="351">
        <f t="shared" si="13"/>
        <v>-4103662.820136657</v>
      </c>
      <c r="AA73" s="353"/>
      <c r="AB73" s="354">
        <f t="shared" si="15"/>
        <v>-2894242.3603922236</v>
      </c>
      <c r="AD73" s="1"/>
      <c r="AE73" s="1"/>
    </row>
    <row r="74" spans="2:31" s="1" customFormat="1" ht="16.5" hidden="1" thickBot="1">
      <c r="B74" s="392" t="s">
        <v>227</v>
      </c>
      <c r="C74" s="364"/>
      <c r="D74" s="351">
        <f t="shared" si="2"/>
        <v>-76435.673964999383</v>
      </c>
      <c r="E74" s="352"/>
      <c r="F74" s="351">
        <f t="shared" si="3"/>
        <v>-135991.67971499974</v>
      </c>
      <c r="G74" s="352"/>
      <c r="H74" s="351">
        <f t="shared" si="4"/>
        <v>-182713.44081500071</v>
      </c>
      <c r="I74" s="353"/>
      <c r="J74" s="351">
        <f t="shared" si="5"/>
        <v>-65716.608464999663</v>
      </c>
      <c r="K74" s="353"/>
      <c r="L74" s="351">
        <f t="shared" si="6"/>
        <v>-173126.03196500009</v>
      </c>
      <c r="M74" s="353"/>
      <c r="N74" s="351">
        <f t="shared" si="7"/>
        <v>-311447.05051499914</v>
      </c>
      <c r="O74" s="353"/>
      <c r="P74" s="351">
        <f t="shared" si="8"/>
        <v>12592.43798500019</v>
      </c>
      <c r="Q74" s="353"/>
      <c r="R74" s="351">
        <f t="shared" si="9"/>
        <v>-269530.277015</v>
      </c>
      <c r="S74" s="353"/>
      <c r="T74" s="351">
        <f t="shared" si="10"/>
        <v>-78292.29061499938</v>
      </c>
      <c r="U74" s="353"/>
      <c r="V74" s="351">
        <f t="shared" si="11"/>
        <v>-127824.0597150002</v>
      </c>
      <c r="W74" s="353"/>
      <c r="X74" s="351">
        <f t="shared" si="12"/>
        <v>-178003.56481500028</v>
      </c>
      <c r="Y74" s="353"/>
      <c r="Z74" s="351">
        <f t="shared" si="13"/>
        <v>986966.51408499992</v>
      </c>
      <c r="AA74" s="353"/>
      <c r="AB74" s="354">
        <f t="shared" si="15"/>
        <v>-599521.72552999854</v>
      </c>
      <c r="AD74"/>
      <c r="AE74"/>
    </row>
    <row r="75" spans="2:31" s="1" customFormat="1" ht="16.5" hidden="1" thickBot="1">
      <c r="B75" s="358" t="s">
        <v>229</v>
      </c>
      <c r="C75" s="364"/>
      <c r="D75" s="351">
        <f t="shared" si="2"/>
        <v>-147889.15747367151</v>
      </c>
      <c r="E75" s="352"/>
      <c r="F75" s="351">
        <f t="shared" si="3"/>
        <v>-73659.84634931531</v>
      </c>
      <c r="G75" s="352"/>
      <c r="H75" s="351">
        <f t="shared" si="4"/>
        <v>94020.113383987933</v>
      </c>
      <c r="I75" s="353"/>
      <c r="J75" s="351">
        <f t="shared" si="5"/>
        <v>92097.130866451349</v>
      </c>
      <c r="K75" s="353"/>
      <c r="L75" s="351">
        <f t="shared" si="6"/>
        <v>-6511.1157268302341</v>
      </c>
      <c r="M75" s="353"/>
      <c r="N75" s="351">
        <f t="shared" si="7"/>
        <v>2690.712653798575</v>
      </c>
      <c r="O75" s="353"/>
      <c r="P75" s="351">
        <f t="shared" si="8"/>
        <v>-183953.52663957916</v>
      </c>
      <c r="Q75" s="353"/>
      <c r="R75" s="351">
        <f t="shared" si="9"/>
        <v>86583.104827402771</v>
      </c>
      <c r="S75" s="353"/>
      <c r="T75" s="351">
        <f t="shared" si="10"/>
        <v>137438.61335369694</v>
      </c>
      <c r="U75" s="353"/>
      <c r="V75" s="351">
        <f t="shared" si="11"/>
        <v>-327323.44185714185</v>
      </c>
      <c r="W75" s="353"/>
      <c r="X75" s="351">
        <f t="shared" si="12"/>
        <v>5041.4063763954327</v>
      </c>
      <c r="Y75" s="353"/>
      <c r="Z75" s="351">
        <f t="shared" si="13"/>
        <v>-113601.94251363399</v>
      </c>
      <c r="AA75" s="353"/>
      <c r="AB75" s="354">
        <f t="shared" si="15"/>
        <v>-435067.94909843901</v>
      </c>
    </row>
    <row r="76" spans="2:31" s="1" customFormat="1" ht="16.5" hidden="1" thickBot="1">
      <c r="B76" s="367" t="s">
        <v>230</v>
      </c>
      <c r="C76" s="368"/>
      <c r="D76" s="351">
        <f t="shared" si="2"/>
        <v>-24453.894270521821</v>
      </c>
      <c r="E76" s="352"/>
      <c r="F76" s="351">
        <f t="shared" si="3"/>
        <v>-71932.169538246642</v>
      </c>
      <c r="G76" s="352"/>
      <c r="H76" s="351">
        <f t="shared" si="4"/>
        <v>439373.58994919184</v>
      </c>
      <c r="I76" s="353"/>
      <c r="J76" s="351">
        <f t="shared" si="5"/>
        <v>295900.75324276171</v>
      </c>
      <c r="K76" s="353"/>
      <c r="L76" s="351">
        <f t="shared" si="6"/>
        <v>155899.39382790832</v>
      </c>
      <c r="M76" s="353"/>
      <c r="N76" s="351">
        <f t="shared" si="7"/>
        <v>331218.67396017321</v>
      </c>
      <c r="O76" s="353"/>
      <c r="P76" s="351">
        <f t="shared" si="8"/>
        <v>123650.43765223445</v>
      </c>
      <c r="Q76" s="353"/>
      <c r="R76" s="351">
        <f t="shared" si="9"/>
        <v>217188.88042799445</v>
      </c>
      <c r="S76" s="353"/>
      <c r="T76" s="351">
        <f t="shared" si="10"/>
        <v>254962.23050066672</v>
      </c>
      <c r="U76" s="353"/>
      <c r="V76" s="351">
        <f t="shared" si="11"/>
        <v>-5993.1459755460928</v>
      </c>
      <c r="W76" s="353"/>
      <c r="X76" s="351">
        <f t="shared" si="12"/>
        <v>95047.35296830874</v>
      </c>
      <c r="Y76" s="353"/>
      <c r="Z76" s="351">
        <f t="shared" si="13"/>
        <v>174885.11523761155</v>
      </c>
      <c r="AA76" s="353"/>
      <c r="AB76" s="354">
        <f t="shared" si="15"/>
        <v>1985747.2179825366</v>
      </c>
    </row>
    <row r="77" spans="2:31" s="1" customFormat="1" ht="16.5" hidden="1" thickBot="1">
      <c r="B77" s="370" t="s">
        <v>231</v>
      </c>
      <c r="C77" s="371"/>
      <c r="D77" s="351">
        <f t="shared" si="2"/>
        <v>7679.9195785035645</v>
      </c>
      <c r="E77" s="352"/>
      <c r="F77" s="351">
        <f t="shared" si="3"/>
        <v>-121114.33914434236</v>
      </c>
      <c r="G77" s="352"/>
      <c r="H77" s="351">
        <f t="shared" si="4"/>
        <v>84825.688326203541</v>
      </c>
      <c r="I77" s="353"/>
      <c r="J77" s="351">
        <f t="shared" si="5"/>
        <v>34573.630185526417</v>
      </c>
      <c r="K77" s="353"/>
      <c r="L77" s="351">
        <f t="shared" si="6"/>
        <v>63890.022331600259</v>
      </c>
      <c r="M77" s="353"/>
      <c r="N77" s="351">
        <f t="shared" si="7"/>
        <v>176835.1140969129</v>
      </c>
      <c r="O77" s="353"/>
      <c r="P77" s="351">
        <f t="shared" si="8"/>
        <v>273966.34218906297</v>
      </c>
      <c r="Q77" s="353"/>
      <c r="R77" s="351">
        <f t="shared" si="9"/>
        <v>200811.51302505133</v>
      </c>
      <c r="S77" s="353"/>
      <c r="T77" s="351">
        <f t="shared" si="10"/>
        <v>253675.1891237706</v>
      </c>
      <c r="U77" s="353"/>
      <c r="V77" s="351">
        <f t="shared" si="11"/>
        <v>-235791.63219199932</v>
      </c>
      <c r="W77" s="353"/>
      <c r="X77" s="351">
        <f t="shared" si="12"/>
        <v>5934.5538038190325</v>
      </c>
      <c r="Y77" s="353"/>
      <c r="Z77" s="351">
        <f t="shared" si="13"/>
        <v>-64990.699622560962</v>
      </c>
      <c r="AA77" s="353"/>
      <c r="AB77" s="354">
        <f t="shared" si="15"/>
        <v>680295.30170154793</v>
      </c>
    </row>
    <row r="78" spans="2:31" s="1" customFormat="1" ht="16.5" hidden="1" thickBot="1">
      <c r="B78" s="373" t="s">
        <v>232</v>
      </c>
      <c r="C78" s="371"/>
      <c r="D78" s="351">
        <f t="shared" si="2"/>
        <v>402470.50435792381</v>
      </c>
      <c r="E78" s="352"/>
      <c r="F78" s="351">
        <f t="shared" si="3"/>
        <v>184015.21670864616</v>
      </c>
      <c r="G78" s="352"/>
      <c r="H78" s="351">
        <f t="shared" si="4"/>
        <v>742806.98924086895</v>
      </c>
      <c r="I78" s="353"/>
      <c r="J78" s="351">
        <f t="shared" si="5"/>
        <v>621941.84409726318</v>
      </c>
      <c r="K78" s="353"/>
      <c r="L78" s="351">
        <f t="shared" si="6"/>
        <v>519361.9231787569</v>
      </c>
      <c r="M78" s="353"/>
      <c r="N78" s="351">
        <f t="shared" si="7"/>
        <v>876877.73368017667</v>
      </c>
      <c r="O78" s="353"/>
      <c r="P78" s="351">
        <f t="shared" si="8"/>
        <v>345064.74293748406</v>
      </c>
      <c r="Q78" s="353"/>
      <c r="R78" s="351">
        <f t="shared" si="9"/>
        <v>593675.95956416044</v>
      </c>
      <c r="S78" s="353"/>
      <c r="T78" s="351">
        <f t="shared" si="10"/>
        <v>604082.36099744774</v>
      </c>
      <c r="U78" s="353"/>
      <c r="V78" s="351">
        <f t="shared" si="11"/>
        <v>354774.41177885287</v>
      </c>
      <c r="W78" s="353"/>
      <c r="X78" s="351">
        <f t="shared" si="12"/>
        <v>380102.15002568188</v>
      </c>
      <c r="Y78" s="353"/>
      <c r="Z78" s="351">
        <f t="shared" si="13"/>
        <v>819917.37863327982</v>
      </c>
      <c r="AA78" s="353"/>
      <c r="AB78" s="354">
        <f t="shared" si="15"/>
        <v>6445091.2152005434</v>
      </c>
    </row>
    <row r="79" spans="2:31" s="1" customFormat="1" ht="16.5" hidden="1" thickBot="1">
      <c r="B79" s="367" t="s">
        <v>233</v>
      </c>
      <c r="C79" s="371"/>
      <c r="D79" s="351">
        <f t="shared" si="2"/>
        <v>-58009.967259670804</v>
      </c>
      <c r="E79" s="352"/>
      <c r="F79" s="351">
        <f t="shared" si="3"/>
        <v>-90764.045855528704</v>
      </c>
      <c r="G79" s="352"/>
      <c r="H79" s="351">
        <f t="shared" si="4"/>
        <v>8035.7765792273094</v>
      </c>
      <c r="I79" s="353"/>
      <c r="J79" s="351">
        <f t="shared" si="5"/>
        <v>136982.59343016561</v>
      </c>
      <c r="K79" s="353"/>
      <c r="L79" s="351">
        <f t="shared" si="6"/>
        <v>66476.867286649547</v>
      </c>
      <c r="M79" s="353"/>
      <c r="N79" s="351">
        <f t="shared" si="7"/>
        <v>103743.84176371231</v>
      </c>
      <c r="O79" s="353"/>
      <c r="P79" s="351">
        <f t="shared" si="8"/>
        <v>-182956.2665134893</v>
      </c>
      <c r="Q79" s="353"/>
      <c r="R79" s="351">
        <f t="shared" si="9"/>
        <v>-179376.87519152547</v>
      </c>
      <c r="S79" s="353"/>
      <c r="T79" s="351">
        <f t="shared" si="10"/>
        <v>-102495.54500972787</v>
      </c>
      <c r="U79" s="353"/>
      <c r="V79" s="351">
        <f t="shared" si="11"/>
        <v>-257350.11981851864</v>
      </c>
      <c r="W79" s="353"/>
      <c r="X79" s="351">
        <f t="shared" si="12"/>
        <v>-196274.7076323762</v>
      </c>
      <c r="Y79" s="353"/>
      <c r="Z79" s="351">
        <f t="shared" si="13"/>
        <v>-245800.8090244396</v>
      </c>
      <c r="AA79" s="353"/>
      <c r="AB79" s="354">
        <f t="shared" si="15"/>
        <v>-997789.25724552176</v>
      </c>
    </row>
    <row r="80" spans="2:31" s="1" customFormat="1" ht="16.5" hidden="1" thickBot="1">
      <c r="B80" s="367" t="s">
        <v>254</v>
      </c>
      <c r="C80" s="371"/>
      <c r="D80" s="351">
        <f t="shared" si="2"/>
        <v>15234.02254225606</v>
      </c>
      <c r="E80" s="352"/>
      <c r="F80" s="351">
        <f t="shared" si="3"/>
        <v>-9810.3487234834683</v>
      </c>
      <c r="G80" s="352"/>
      <c r="H80" s="351">
        <f t="shared" si="4"/>
        <v>88167.145893607696</v>
      </c>
      <c r="I80" s="353"/>
      <c r="J80" s="351">
        <f t="shared" si="5"/>
        <v>80177.12886066451</v>
      </c>
      <c r="K80" s="353"/>
      <c r="L80" s="351">
        <f t="shared" si="6"/>
        <v>110139.58673091023</v>
      </c>
      <c r="M80" s="353"/>
      <c r="N80" s="351">
        <f t="shared" si="7"/>
        <v>136278.86198136123</v>
      </c>
      <c r="O80" s="353"/>
      <c r="P80" s="351">
        <f t="shared" si="8"/>
        <v>102261.22591971484</v>
      </c>
      <c r="Q80" s="353"/>
      <c r="R80" s="351">
        <f t="shared" si="9"/>
        <v>123647.52222333223</v>
      </c>
      <c r="S80" s="353"/>
      <c r="T80" s="351">
        <f t="shared" si="10"/>
        <v>54357.086486358588</v>
      </c>
      <c r="U80" s="353"/>
      <c r="V80" s="351">
        <f t="shared" si="11"/>
        <v>-295656.13960039045</v>
      </c>
      <c r="W80" s="353"/>
      <c r="X80" s="351">
        <f t="shared" si="12"/>
        <v>-106208.14685411254</v>
      </c>
      <c r="Y80" s="353"/>
      <c r="Z80" s="351">
        <f t="shared" si="13"/>
        <v>-198098.15111404052</v>
      </c>
      <c r="AA80" s="353"/>
      <c r="AB80" s="354">
        <f t="shared" si="15"/>
        <v>100489.79434617842</v>
      </c>
    </row>
    <row r="81" spans="2:31" s="1" customFormat="1" ht="16.5" hidden="1" thickBot="1">
      <c r="B81" s="188" t="s">
        <v>256</v>
      </c>
      <c r="C81" s="371"/>
      <c r="D81" s="351">
        <f t="shared" si="2"/>
        <v>-96235.670872593793</v>
      </c>
      <c r="E81" s="352"/>
      <c r="F81" s="351">
        <f t="shared" si="3"/>
        <v>-199314.86406654055</v>
      </c>
      <c r="G81" s="352"/>
      <c r="H81" s="351">
        <f t="shared" si="4"/>
        <v>27712.462329932332</v>
      </c>
      <c r="I81" s="353"/>
      <c r="J81" s="351">
        <f t="shared" si="5"/>
        <v>51552.0358127289</v>
      </c>
      <c r="K81" s="353"/>
      <c r="L81" s="351">
        <f t="shared" si="6"/>
        <v>44385.082265990015</v>
      </c>
      <c r="M81" s="353"/>
      <c r="N81" s="351">
        <f t="shared" si="7"/>
        <v>122618.93787054694</v>
      </c>
      <c r="O81" s="353"/>
      <c r="P81" s="351">
        <f t="shared" si="8"/>
        <v>-116093.0822294036</v>
      </c>
      <c r="Q81" s="353"/>
      <c r="R81" s="351">
        <f t="shared" si="9"/>
        <v>36629.960918826837</v>
      </c>
      <c r="S81" s="353"/>
      <c r="T81" s="351">
        <f t="shared" si="10"/>
        <v>-53842.272888849075</v>
      </c>
      <c r="U81" s="353"/>
      <c r="V81" s="351">
        <f t="shared" si="11"/>
        <v>-152355.24066418808</v>
      </c>
      <c r="W81" s="353"/>
      <c r="X81" s="351">
        <f t="shared" si="12"/>
        <v>-5291.5027677448797</v>
      </c>
      <c r="Y81" s="353"/>
      <c r="Z81" s="351">
        <f t="shared" si="13"/>
        <v>-239120.80794806645</v>
      </c>
      <c r="AA81" s="353"/>
      <c r="AB81" s="354">
        <f t="shared" si="15"/>
        <v>-579354.96223936148</v>
      </c>
    </row>
    <row r="82" spans="2:31" s="1" customFormat="1" ht="16.5" hidden="1" thickBot="1">
      <c r="B82" s="1" t="s">
        <v>321</v>
      </c>
      <c r="C82" s="371"/>
      <c r="D82" s="351">
        <f t="shared" si="2"/>
        <v>-115387.72661674989</v>
      </c>
      <c r="E82" s="352"/>
      <c r="F82" s="351">
        <f t="shared" si="3"/>
        <v>-133160.29902376365</v>
      </c>
      <c r="G82" s="352"/>
      <c r="H82" s="351">
        <f t="shared" si="4"/>
        <v>-77545.190078282743</v>
      </c>
      <c r="I82" s="353"/>
      <c r="J82" s="351">
        <f t="shared" si="5"/>
        <v>-61829.278561971987</v>
      </c>
      <c r="K82" s="353"/>
      <c r="L82" s="351">
        <f t="shared" si="6"/>
        <v>-40105.834552025466</v>
      </c>
      <c r="M82" s="353"/>
      <c r="N82" s="351">
        <f t="shared" si="7"/>
        <v>-9457.9545499531068</v>
      </c>
      <c r="O82" s="353"/>
      <c r="P82" s="351">
        <f t="shared" si="8"/>
        <v>-73782.514179641774</v>
      </c>
      <c r="Q82" s="353"/>
      <c r="R82" s="351">
        <f t="shared" si="9"/>
        <v>-37331.285778002843</v>
      </c>
      <c r="S82" s="353"/>
      <c r="T82" s="351">
        <f t="shared" si="10"/>
        <v>-48977.82865757103</v>
      </c>
      <c r="U82" s="353"/>
      <c r="V82" s="351">
        <f t="shared" si="11"/>
        <v>-72269.342954811276</v>
      </c>
      <c r="W82" s="353"/>
      <c r="X82" s="351">
        <f t="shared" si="12"/>
        <v>-62410.564352348636</v>
      </c>
      <c r="Y82" s="353"/>
      <c r="Z82" s="351">
        <f t="shared" si="13"/>
        <v>18462.948948659137</v>
      </c>
      <c r="AA82" s="353"/>
      <c r="AB82" s="354">
        <f t="shared" si="15"/>
        <v>-713794.87035646336</v>
      </c>
    </row>
    <row r="83" spans="2:31" s="1" customFormat="1" ht="16.5" hidden="1" thickBot="1">
      <c r="B83" s="166" t="s">
        <v>257</v>
      </c>
      <c r="C83" s="371"/>
      <c r="D83" s="351">
        <f t="shared" si="2"/>
        <v>-26041.390778239405</v>
      </c>
      <c r="E83" s="352"/>
      <c r="F83" s="351">
        <f t="shared" si="3"/>
        <v>-54737.507708474237</v>
      </c>
      <c r="G83" s="352"/>
      <c r="H83" s="351">
        <f t="shared" si="4"/>
        <v>-3664.7327494968617</v>
      </c>
      <c r="I83" s="353"/>
      <c r="J83" s="351">
        <f t="shared" si="5"/>
        <v>4670.6807893761916</v>
      </c>
      <c r="K83" s="353"/>
      <c r="L83" s="351">
        <f t="shared" si="6"/>
        <v>-5029.0177878575296</v>
      </c>
      <c r="M83" s="353"/>
      <c r="N83" s="351">
        <f t="shared" si="7"/>
        <v>40915.319071486891</v>
      </c>
      <c r="O83" s="353"/>
      <c r="P83" s="351">
        <f t="shared" si="8"/>
        <v>-8558.0706501115237</v>
      </c>
      <c r="Q83" s="353"/>
      <c r="R83" s="351">
        <f t="shared" si="9"/>
        <v>7848.3146304685715</v>
      </c>
      <c r="S83" s="353"/>
      <c r="T83" s="351">
        <f t="shared" si="10"/>
        <v>-14038.728980907088</v>
      </c>
      <c r="U83" s="353"/>
      <c r="V83" s="351">
        <f t="shared" si="11"/>
        <v>-34750.18378286565</v>
      </c>
      <c r="W83" s="353"/>
      <c r="X83" s="351">
        <f t="shared" si="12"/>
        <v>-29976.857187222129</v>
      </c>
      <c r="Y83" s="353"/>
      <c r="Z83" s="351">
        <f t="shared" si="13"/>
        <v>38185.123770211765</v>
      </c>
      <c r="AA83" s="353"/>
      <c r="AB83" s="354">
        <f t="shared" si="15"/>
        <v>-85177.051363631035</v>
      </c>
    </row>
    <row r="84" spans="2:31" s="1" customFormat="1" ht="16.5" hidden="1" thickBot="1">
      <c r="B84" s="168" t="s">
        <v>320</v>
      </c>
      <c r="C84" s="371"/>
      <c r="D84" s="351">
        <f t="shared" si="2"/>
        <v>9303.7704555378805</v>
      </c>
      <c r="E84" s="352"/>
      <c r="F84" s="351">
        <f t="shared" si="3"/>
        <v>-39630.960705634025</v>
      </c>
      <c r="G84" s="352"/>
      <c r="H84" s="351">
        <f t="shared" si="4"/>
        <v>115200.12989998165</v>
      </c>
      <c r="I84" s="353"/>
      <c r="J84" s="351">
        <f t="shared" si="5"/>
        <v>75891.05300568181</v>
      </c>
      <c r="K84" s="353"/>
      <c r="L84" s="351">
        <f t="shared" si="6"/>
        <v>49692.939052129303</v>
      </c>
      <c r="M84" s="353"/>
      <c r="N84" s="351">
        <f t="shared" si="7"/>
        <v>169989.77021314902</v>
      </c>
      <c r="O84" s="353"/>
      <c r="P84" s="351">
        <f t="shared" si="8"/>
        <v>55694.201008546443</v>
      </c>
      <c r="Q84" s="353"/>
      <c r="R84" s="351">
        <f t="shared" si="9"/>
        <v>58504.028054007656</v>
      </c>
      <c r="S84" s="353"/>
      <c r="T84" s="351">
        <f t="shared" si="10"/>
        <v>42123.486911513493</v>
      </c>
      <c r="U84" s="353"/>
      <c r="V84" s="351">
        <f t="shared" si="11"/>
        <v>20530.28818624311</v>
      </c>
      <c r="W84" s="353"/>
      <c r="X84" s="351">
        <f t="shared" si="12"/>
        <v>8457.8431145351842</v>
      </c>
      <c r="Y84" s="353"/>
      <c r="Z84" s="351">
        <f t="shared" si="13"/>
        <v>115146.32833146161</v>
      </c>
      <c r="AA84" s="353"/>
      <c r="AB84" s="354">
        <f t="shared" si="15"/>
        <v>680902.87752715335</v>
      </c>
    </row>
    <row r="85" spans="2:31" s="1" customFormat="1" ht="16.5" hidden="1" thickBot="1">
      <c r="B85" s="379" t="s">
        <v>248</v>
      </c>
      <c r="C85" s="380"/>
      <c r="D85" s="380">
        <f>SUM(D65:D84)</f>
        <v>-517742.63057524752</v>
      </c>
      <c r="E85" s="380"/>
      <c r="F85" s="380">
        <f>SUM(F65:F84)</f>
        <v>-758375.27562325657</v>
      </c>
      <c r="G85" s="380"/>
      <c r="H85" s="380">
        <f>SUM(H65:H84)</f>
        <v>2699015.0734557509</v>
      </c>
      <c r="I85" s="381"/>
      <c r="J85" s="380">
        <f>SUM(J65:J84)</f>
        <v>1478670.6036403438</v>
      </c>
      <c r="K85" s="381"/>
      <c r="L85" s="380">
        <f>SUM(L65:L84)</f>
        <v>743034.22956065973</v>
      </c>
      <c r="M85" s="381"/>
      <c r="N85" s="380">
        <f>SUM(N65:N84)</f>
        <v>2295944.5923939594</v>
      </c>
      <c r="O85" s="381"/>
      <c r="P85" s="380">
        <f>SUM(P65:P84)</f>
        <v>-878217.06153288926</v>
      </c>
      <c r="Q85" s="381"/>
      <c r="R85" s="380">
        <f>SUM(R65:R84)</f>
        <v>1288222.8915955741</v>
      </c>
      <c r="S85" s="381"/>
      <c r="T85" s="380">
        <f>SUM(T65:T84)</f>
        <v>2108078.0099783475</v>
      </c>
      <c r="U85" s="381"/>
      <c r="V85" s="380">
        <f>SUM(V65:V84)</f>
        <v>-1839633.0526609994</v>
      </c>
      <c r="W85" s="381"/>
      <c r="X85" s="380">
        <f>SUM(X65:X84)</f>
        <v>2350294.1297422498</v>
      </c>
      <c r="Y85" s="381"/>
      <c r="Z85" s="380">
        <f>SUM(Z65:Z84)</f>
        <v>-4332073.4990973677</v>
      </c>
      <c r="AA85" s="381"/>
      <c r="AB85" s="382">
        <f>SUM(AB65:AB84)</f>
        <v>4637218.010877125</v>
      </c>
    </row>
    <row r="86" spans="2:31" s="1" customFormat="1" ht="16.5" hidden="1" thickBot="1">
      <c r="B86" s="169" t="s">
        <v>249</v>
      </c>
      <c r="C86" s="149"/>
      <c r="D86" s="346">
        <f>D85</f>
        <v>-517742.63057524752</v>
      </c>
      <c r="E86" s="348"/>
      <c r="F86" s="346">
        <f>D86+F85</f>
        <v>-1276117.9061985041</v>
      </c>
      <c r="G86" s="348"/>
      <c r="H86" s="346">
        <f>F86+H85</f>
        <v>1422897.1672572468</v>
      </c>
      <c r="I86" s="347"/>
      <c r="J86" s="346">
        <f>H86+J85</f>
        <v>2901567.7708975906</v>
      </c>
      <c r="K86" s="347"/>
      <c r="L86" s="346">
        <f>J86+L85</f>
        <v>3644602.0004582503</v>
      </c>
      <c r="M86" s="347"/>
      <c r="N86" s="346">
        <f>L86+N85</f>
        <v>5940546.5928522097</v>
      </c>
      <c r="O86" s="347"/>
      <c r="P86" s="346">
        <f>N86+P85</f>
        <v>5062329.5313193202</v>
      </c>
      <c r="Q86" s="347"/>
      <c r="R86" s="346">
        <f>P86+R85</f>
        <v>6350552.4229148943</v>
      </c>
      <c r="S86" s="347"/>
      <c r="T86" s="346">
        <f>R86+T85</f>
        <v>8458630.4328932427</v>
      </c>
      <c r="U86" s="347"/>
      <c r="V86" s="346">
        <f>T86+V85</f>
        <v>6618997.3802322429</v>
      </c>
      <c r="W86" s="347"/>
      <c r="X86" s="346">
        <f>V86+X85</f>
        <v>8969291.5099744927</v>
      </c>
      <c r="Y86" s="347"/>
      <c r="Z86" s="346">
        <f>X86+Z85</f>
        <v>4637218.010877125</v>
      </c>
      <c r="AA86" s="154"/>
      <c r="AB86" s="153"/>
    </row>
    <row r="87" spans="2:31" s="1" customFormat="1" hidden="1">
      <c r="V87" s="24"/>
      <c r="Z87" s="24"/>
      <c r="AA87" s="24"/>
    </row>
    <row r="88" spans="2:31" s="1" customFormat="1" hidden="1">
      <c r="V88" s="24"/>
      <c r="Z88" s="24"/>
      <c r="AA88" s="24"/>
    </row>
    <row r="89" spans="2:31" s="1" customFormat="1">
      <c r="D89" s="431">
        <f>D31-CONSOLIDATED!C152</f>
        <v>0.55989999670418911</v>
      </c>
      <c r="V89" s="24"/>
      <c r="Z89" s="24"/>
      <c r="AA89" s="24"/>
    </row>
    <row r="90" spans="2:31">
      <c r="B90" s="1"/>
      <c r="D90" s="1"/>
      <c r="F90" s="1"/>
      <c r="H90" s="1"/>
      <c r="J90" s="1"/>
      <c r="L90" s="1"/>
      <c r="N90" s="1"/>
      <c r="P90" s="1"/>
      <c r="R90" s="1"/>
      <c r="T90" s="1"/>
      <c r="V90" s="1"/>
      <c r="X90" s="1"/>
      <c r="Z90" s="1"/>
      <c r="AB90" s="1"/>
      <c r="AD90" s="1"/>
      <c r="AE90" s="1"/>
    </row>
    <row r="91" spans="2:31" ht="16.5" hidden="1" customHeight="1" thickBot="1">
      <c r="B91" s="511" t="s">
        <v>250</v>
      </c>
      <c r="C91" s="512"/>
      <c r="D91" s="512"/>
      <c r="E91" s="512"/>
      <c r="F91" s="512"/>
      <c r="G91" s="512"/>
      <c r="H91" s="512"/>
      <c r="I91" s="512"/>
      <c r="J91" s="512"/>
      <c r="K91" s="512"/>
      <c r="L91" s="512"/>
      <c r="M91" s="512"/>
      <c r="N91" s="512"/>
      <c r="O91" s="512"/>
      <c r="P91" s="512"/>
      <c r="Q91" s="512"/>
      <c r="R91" s="512"/>
      <c r="S91" s="512"/>
      <c r="T91" s="512"/>
      <c r="U91" s="512"/>
      <c r="V91" s="512"/>
      <c r="W91" s="512"/>
      <c r="X91" s="512"/>
      <c r="Y91" s="512"/>
      <c r="Z91" s="512"/>
      <c r="AA91" s="512"/>
      <c r="AB91" s="513"/>
      <c r="AC91" s="1"/>
    </row>
    <row r="92" spans="2:31" ht="16.5" hidden="1" customHeight="1" thickBot="1">
      <c r="B92" s="155" t="s">
        <v>183</v>
      </c>
      <c r="C92" s="138"/>
      <c r="D92" s="139" t="s">
        <v>198</v>
      </c>
      <c r="E92" s="140"/>
      <c r="F92" s="141" t="s">
        <v>199</v>
      </c>
      <c r="G92" s="142"/>
      <c r="H92" s="143" t="s">
        <v>234</v>
      </c>
      <c r="I92" s="142"/>
      <c r="J92" s="142" t="s">
        <v>235</v>
      </c>
      <c r="K92" s="142"/>
      <c r="L92" s="143" t="s">
        <v>218</v>
      </c>
      <c r="M92" s="142"/>
      <c r="N92" s="142" t="s">
        <v>236</v>
      </c>
      <c r="O92" s="142"/>
      <c r="P92" s="143" t="s">
        <v>237</v>
      </c>
      <c r="Q92" s="142"/>
      <c r="R92" s="142" t="s">
        <v>238</v>
      </c>
      <c r="S92" s="142"/>
      <c r="T92" s="143" t="s">
        <v>239</v>
      </c>
      <c r="U92" s="142"/>
      <c r="V92" s="142" t="s">
        <v>240</v>
      </c>
      <c r="W92" s="142"/>
      <c r="X92" s="144" t="s">
        <v>241</v>
      </c>
      <c r="Y92" s="142"/>
      <c r="Z92" s="142" t="s">
        <v>242</v>
      </c>
      <c r="AA92" s="142"/>
      <c r="AB92" s="144" t="s">
        <v>243</v>
      </c>
      <c r="AC92" s="17"/>
    </row>
    <row r="93" spans="2:31" ht="16.5" hidden="1" customHeight="1" thickBot="1">
      <c r="B93" s="165" t="s">
        <v>219</v>
      </c>
      <c r="C93" s="156"/>
      <c r="D93" s="173">
        <v>392650.15999999992</v>
      </c>
      <c r="E93" s="145"/>
      <c r="F93" s="173">
        <v>371645.63</v>
      </c>
      <c r="G93" s="145"/>
      <c r="H93" s="173">
        <v>343667.61</v>
      </c>
      <c r="I93" s="175"/>
      <c r="J93" s="173">
        <v>636848.16</v>
      </c>
      <c r="K93" s="175"/>
      <c r="L93" s="173">
        <v>585412.43999999994</v>
      </c>
      <c r="M93" s="175"/>
      <c r="N93" s="173">
        <v>693395.70000000007</v>
      </c>
      <c r="O93" s="175"/>
      <c r="P93" s="173">
        <v>702475.62999999989</v>
      </c>
      <c r="Q93" s="175"/>
      <c r="R93" s="173">
        <v>701014.44</v>
      </c>
      <c r="S93" s="175"/>
      <c r="T93" s="173">
        <v>667494.77000000025</v>
      </c>
      <c r="U93" s="175"/>
      <c r="V93" s="173">
        <v>641109.57000000007</v>
      </c>
      <c r="W93" s="175"/>
      <c r="X93" s="173">
        <v>664482.02999999991</v>
      </c>
      <c r="Y93" s="175"/>
      <c r="Z93" s="173">
        <v>407858.38</v>
      </c>
      <c r="AA93" s="175"/>
      <c r="AB93" s="176">
        <f t="shared" ref="AB93:AB111" si="16">SUM(D93:Z93)</f>
        <v>6808054.5200000005</v>
      </c>
      <c r="AC93" s="17"/>
      <c r="AD93" s="1"/>
      <c r="AE93" s="1"/>
    </row>
    <row r="94" spans="2:31" ht="15.75" hidden="1">
      <c r="B94" s="166" t="s">
        <v>220</v>
      </c>
      <c r="C94" s="156"/>
      <c r="D94" s="173">
        <v>-88181.094199999759</v>
      </c>
      <c r="E94" s="145"/>
      <c r="F94" s="173">
        <v>-275059.73159999988</v>
      </c>
      <c r="G94" s="145"/>
      <c r="H94" s="173">
        <v>-115841.47760000017</v>
      </c>
      <c r="I94" s="145"/>
      <c r="J94" s="173">
        <v>-209735.07879999981</v>
      </c>
      <c r="K94" s="145"/>
      <c r="L94" s="173">
        <v>-167217.08720000015</v>
      </c>
      <c r="M94" s="145"/>
      <c r="N94" s="173">
        <v>134432.34630000003</v>
      </c>
      <c r="O94" s="145"/>
      <c r="P94" s="173">
        <v>131391.98749999978</v>
      </c>
      <c r="Q94" s="145"/>
      <c r="R94" s="173">
        <v>332218.24290000007</v>
      </c>
      <c r="S94" s="145"/>
      <c r="T94" s="173">
        <v>-13383.23880000011</v>
      </c>
      <c r="U94" s="145"/>
      <c r="V94" s="173">
        <v>223649.76450000008</v>
      </c>
      <c r="W94" s="145"/>
      <c r="X94" s="173">
        <v>-173968.05599999981</v>
      </c>
      <c r="Y94" s="145"/>
      <c r="Z94" s="173">
        <v>170444.50350000011</v>
      </c>
      <c r="AA94" s="147"/>
      <c r="AB94" s="177">
        <f t="shared" si="16"/>
        <v>-51248.919499999582</v>
      </c>
      <c r="AC94" s="17"/>
      <c r="AD94" s="133" t="s">
        <v>247</v>
      </c>
      <c r="AE94" s="133" t="s">
        <v>248</v>
      </c>
    </row>
    <row r="95" spans="2:31" ht="15.75" hidden="1">
      <c r="B95" s="166" t="s">
        <v>221</v>
      </c>
      <c r="C95" s="156"/>
      <c r="D95" s="174">
        <v>80052.171399999934</v>
      </c>
      <c r="E95" s="145"/>
      <c r="F95" s="174">
        <v>-301089.74694999994</v>
      </c>
      <c r="G95" s="145"/>
      <c r="H95" s="174">
        <v>-190835.88970000003</v>
      </c>
      <c r="I95" s="145"/>
      <c r="J95" s="174">
        <v>-285759.5418500001</v>
      </c>
      <c r="K95" s="145"/>
      <c r="L95" s="174">
        <v>-187332.52050000007</v>
      </c>
      <c r="M95" s="145"/>
      <c r="N95" s="174">
        <v>-77401.428050000119</v>
      </c>
      <c r="O95" s="145"/>
      <c r="P95" s="174">
        <v>-103377.48359999998</v>
      </c>
      <c r="Q95" s="145"/>
      <c r="R95" s="174">
        <v>54541.035850000102</v>
      </c>
      <c r="S95" s="145"/>
      <c r="T95" s="174">
        <v>-313732.93115000002</v>
      </c>
      <c r="U95" s="145"/>
      <c r="V95" s="174">
        <v>24349.111349999974</v>
      </c>
      <c r="W95" s="145"/>
      <c r="X95" s="174">
        <v>-285340.72970000008</v>
      </c>
      <c r="Y95" s="145"/>
      <c r="Z95" s="174">
        <v>328692.18525000027</v>
      </c>
      <c r="AA95" s="147"/>
      <c r="AB95" s="148">
        <f t="shared" si="16"/>
        <v>-1257235.7676500001</v>
      </c>
      <c r="AC95" s="17"/>
      <c r="AD95" s="135" t="s">
        <v>246</v>
      </c>
      <c r="AE95" s="170">
        <f>AB93+AB106+AB108</f>
        <v>6808054.5200000005</v>
      </c>
    </row>
    <row r="96" spans="2:31" ht="15.75" hidden="1">
      <c r="B96" s="166" t="s">
        <v>222</v>
      </c>
      <c r="C96" s="156"/>
      <c r="D96" s="174">
        <v>-74447.344099999915</v>
      </c>
      <c r="E96" s="145"/>
      <c r="F96" s="174">
        <v>-225323.3893500001</v>
      </c>
      <c r="G96" s="145"/>
      <c r="H96" s="174">
        <v>-101305.82174999999</v>
      </c>
      <c r="I96" s="145"/>
      <c r="J96" s="174">
        <v>-180151.98869999993</v>
      </c>
      <c r="K96" s="145"/>
      <c r="L96" s="174">
        <v>-31154.082349999895</v>
      </c>
      <c r="M96" s="145"/>
      <c r="N96" s="174">
        <v>62818.453799999959</v>
      </c>
      <c r="O96" s="145"/>
      <c r="P96" s="174">
        <v>-10494.505199999949</v>
      </c>
      <c r="Q96" s="145"/>
      <c r="R96" s="174">
        <v>195917.41605</v>
      </c>
      <c r="S96" s="145"/>
      <c r="T96" s="174">
        <v>-125014.42699999998</v>
      </c>
      <c r="U96" s="145"/>
      <c r="V96" s="174">
        <v>207567.62175000011</v>
      </c>
      <c r="W96" s="145"/>
      <c r="X96" s="174">
        <v>-46909.078550000049</v>
      </c>
      <c r="Y96" s="174">
        <v>-4.9589327133294787E-2</v>
      </c>
      <c r="Z96" s="174">
        <v>449445.24615000008</v>
      </c>
      <c r="AA96" s="147"/>
      <c r="AB96" s="148">
        <f t="shared" si="16"/>
        <v>120948.0511606732</v>
      </c>
      <c r="AC96" s="17"/>
      <c r="AD96" s="136" t="s">
        <v>182</v>
      </c>
      <c r="AE96" s="171">
        <f>SUM(AB94,AB98,AB105)</f>
        <v>-723373.95209999941</v>
      </c>
    </row>
    <row r="97" spans="2:31" ht="15.75" hidden="1">
      <c r="B97" s="166" t="s">
        <v>223</v>
      </c>
      <c r="C97" s="156"/>
      <c r="D97" s="174">
        <v>97194.609049999985</v>
      </c>
      <c r="E97" s="145"/>
      <c r="F97" s="174">
        <v>-227068.28729999994</v>
      </c>
      <c r="G97" s="145"/>
      <c r="H97" s="174">
        <v>-136830.67414999995</v>
      </c>
      <c r="I97" s="145"/>
      <c r="J97" s="174">
        <v>-169724.30590000006</v>
      </c>
      <c r="K97" s="145"/>
      <c r="L97" s="174">
        <v>-109727.67024999991</v>
      </c>
      <c r="M97" s="145"/>
      <c r="N97" s="174">
        <v>41490.012399999912</v>
      </c>
      <c r="O97" s="145"/>
      <c r="P97" s="174">
        <v>-86118.402250000028</v>
      </c>
      <c r="Q97" s="145"/>
      <c r="R97" s="174">
        <v>10939.636550000154</v>
      </c>
      <c r="S97" s="145"/>
      <c r="T97" s="174">
        <v>-192419.59239999996</v>
      </c>
      <c r="U97" s="145"/>
      <c r="V97" s="174">
        <v>-33706.099150000184</v>
      </c>
      <c r="W97" s="145"/>
      <c r="X97" s="174">
        <v>-85915.275549999977</v>
      </c>
      <c r="Y97" s="145"/>
      <c r="Z97" s="174">
        <v>-25557.617700000177</v>
      </c>
      <c r="AA97" s="147"/>
      <c r="AB97" s="148">
        <f t="shared" si="16"/>
        <v>-917443.66665000026</v>
      </c>
      <c r="AC97" s="17"/>
      <c r="AD97" s="136" t="s">
        <v>181</v>
      </c>
      <c r="AE97" s="171">
        <f>SUM(AB95:AB97,AB99:AB101,AB103:AB104,AB107,AB109)</f>
        <v>2023360.4834606736</v>
      </c>
    </row>
    <row r="98" spans="2:31" ht="16.5" hidden="1" thickBot="1">
      <c r="B98" s="166" t="s">
        <v>224</v>
      </c>
      <c r="C98" s="157"/>
      <c r="D98" s="174">
        <v>-113198.08789999998</v>
      </c>
      <c r="E98" s="145"/>
      <c r="F98" s="174">
        <v>-99178.344599999968</v>
      </c>
      <c r="G98" s="145"/>
      <c r="H98" s="174">
        <v>-108386.10369999999</v>
      </c>
      <c r="I98" s="145"/>
      <c r="J98" s="174">
        <v>-92819.203999999983</v>
      </c>
      <c r="K98" s="145"/>
      <c r="L98" s="174">
        <v>-70315.6014</v>
      </c>
      <c r="M98" s="145"/>
      <c r="N98" s="174">
        <v>-62575.492900000005</v>
      </c>
      <c r="O98" s="145"/>
      <c r="P98" s="174">
        <v>-21396.6803</v>
      </c>
      <c r="Q98" s="145"/>
      <c r="R98" s="174">
        <v>-1517.7870999999818</v>
      </c>
      <c r="S98" s="145"/>
      <c r="T98" s="174">
        <v>-35438.412399999994</v>
      </c>
      <c r="U98" s="145"/>
      <c r="V98" s="174">
        <v>20928.502100000005</v>
      </c>
      <c r="W98" s="145"/>
      <c r="X98" s="174">
        <v>-58262.074199999995</v>
      </c>
      <c r="Y98" s="145"/>
      <c r="Z98" s="174">
        <v>-29965.746199999987</v>
      </c>
      <c r="AA98" s="147"/>
      <c r="AB98" s="148">
        <f t="shared" si="16"/>
        <v>-672125.0325999998</v>
      </c>
      <c r="AC98" s="17"/>
      <c r="AD98" s="137" t="s">
        <v>188</v>
      </c>
      <c r="AE98" s="172">
        <f>AB102</f>
        <v>4384822.1458700011</v>
      </c>
    </row>
    <row r="99" spans="2:31" ht="15.75" hidden="1">
      <c r="B99" s="166" t="s">
        <v>225</v>
      </c>
      <c r="C99" s="158"/>
      <c r="D99" s="174">
        <v>284251.25074999983</v>
      </c>
      <c r="E99" s="145"/>
      <c r="F99" s="174">
        <v>142241.76180000001</v>
      </c>
      <c r="G99" s="145"/>
      <c r="H99" s="174">
        <v>414931.93950000004</v>
      </c>
      <c r="I99" s="145"/>
      <c r="J99" s="174">
        <v>335249.49769999989</v>
      </c>
      <c r="K99" s="145"/>
      <c r="L99" s="174">
        <v>512052.63414999982</v>
      </c>
      <c r="M99" s="145"/>
      <c r="N99" s="174">
        <v>762806.39890000003</v>
      </c>
      <c r="O99" s="145"/>
      <c r="P99" s="174">
        <v>542094.61209999979</v>
      </c>
      <c r="Q99" s="145"/>
      <c r="R99" s="174">
        <v>769871.51825000031</v>
      </c>
      <c r="S99" s="145"/>
      <c r="T99" s="174">
        <v>353079.60324999993</v>
      </c>
      <c r="U99" s="145"/>
      <c r="V99" s="174">
        <v>778524.0438999997</v>
      </c>
      <c r="W99" s="145"/>
      <c r="X99" s="174">
        <v>320068.21474999998</v>
      </c>
      <c r="Y99" s="145"/>
      <c r="Z99" s="174">
        <v>1054857.7956999999</v>
      </c>
      <c r="AA99" s="147"/>
      <c r="AB99" s="148">
        <f t="shared" si="16"/>
        <v>6270029.2707500001</v>
      </c>
      <c r="AC99" s="17"/>
      <c r="AD99" s="134" t="s">
        <v>106</v>
      </c>
      <c r="AE99" s="134">
        <f>SUM(AE95:AE98)</f>
        <v>12492863.197230674</v>
      </c>
    </row>
    <row r="100" spans="2:31" ht="15.75" hidden="1">
      <c r="B100" s="166" t="s">
        <v>226</v>
      </c>
      <c r="C100" s="159"/>
      <c r="D100" s="174">
        <v>-12280.851950000053</v>
      </c>
      <c r="E100" s="145"/>
      <c r="F100" s="174">
        <v>-204923.68474999999</v>
      </c>
      <c r="G100" s="145"/>
      <c r="H100" s="174">
        <v>-123705.23395000001</v>
      </c>
      <c r="I100" s="145"/>
      <c r="J100" s="174">
        <v>-556432.61685000011</v>
      </c>
      <c r="K100" s="145"/>
      <c r="L100" s="174">
        <v>-514124.52254999994</v>
      </c>
      <c r="M100" s="145"/>
      <c r="N100" s="174">
        <v>-409789.14615000004</v>
      </c>
      <c r="O100" s="145"/>
      <c r="P100" s="174">
        <v>-411114.1189</v>
      </c>
      <c r="Q100" s="145"/>
      <c r="R100" s="174">
        <v>-251303.83799999984</v>
      </c>
      <c r="S100" s="145"/>
      <c r="T100" s="174">
        <v>-641319.76909999992</v>
      </c>
      <c r="U100" s="145"/>
      <c r="V100" s="174">
        <v>-286352.11785000004</v>
      </c>
      <c r="W100" s="145"/>
      <c r="X100" s="174">
        <v>-453435.32355000003</v>
      </c>
      <c r="Y100" s="145"/>
      <c r="Z100" s="174">
        <v>211136.89730000004</v>
      </c>
      <c r="AA100" s="147"/>
      <c r="AB100" s="146">
        <f t="shared" si="16"/>
        <v>-3653644.3263000003</v>
      </c>
      <c r="AC100" s="17"/>
      <c r="AD100" s="17"/>
      <c r="AE100" s="17"/>
    </row>
    <row r="101" spans="2:31" ht="15.75" hidden="1">
      <c r="B101" s="166" t="s">
        <v>227</v>
      </c>
      <c r="C101" s="160"/>
      <c r="D101" s="174">
        <v>7421.5711500001889</v>
      </c>
      <c r="E101" s="145"/>
      <c r="F101" s="174">
        <v>-76547.285299999698</v>
      </c>
      <c r="G101" s="145"/>
      <c r="H101" s="174">
        <v>53576.198800000086</v>
      </c>
      <c r="I101" s="145"/>
      <c r="J101" s="174">
        <v>10224.634899999712</v>
      </c>
      <c r="K101" s="145"/>
      <c r="L101" s="174">
        <v>182409.02755000003</v>
      </c>
      <c r="M101" s="145"/>
      <c r="N101" s="174">
        <v>99656.488499999847</v>
      </c>
      <c r="O101" s="145"/>
      <c r="P101" s="174">
        <v>48123.711600000141</v>
      </c>
      <c r="Q101" s="145"/>
      <c r="R101" s="174">
        <v>-33391.667449999637</v>
      </c>
      <c r="S101" s="145"/>
      <c r="T101" s="174">
        <v>-60889.390400000433</v>
      </c>
      <c r="U101" s="145"/>
      <c r="V101" s="174">
        <v>58970.167149999943</v>
      </c>
      <c r="W101" s="145"/>
      <c r="X101" s="174">
        <v>142602.28165000025</v>
      </c>
      <c r="Y101" s="145"/>
      <c r="Z101" s="174">
        <v>-76769.323999999586</v>
      </c>
      <c r="AA101" s="147"/>
      <c r="AB101" s="146">
        <f t="shared" si="16"/>
        <v>355386.41415000078</v>
      </c>
      <c r="AC101" s="17"/>
      <c r="AD101" s="17"/>
      <c r="AE101" s="17"/>
    </row>
    <row r="102" spans="2:31" ht="15.75" hidden="1">
      <c r="B102" s="166" t="s">
        <v>228</v>
      </c>
      <c r="C102" s="161"/>
      <c r="D102" s="174">
        <v>0</v>
      </c>
      <c r="E102" s="178"/>
      <c r="F102" s="174">
        <v>0</v>
      </c>
      <c r="G102" s="145"/>
      <c r="H102" s="174">
        <v>-45105.994000000006</v>
      </c>
      <c r="I102" s="145"/>
      <c r="J102" s="174">
        <v>-355675.28803999996</v>
      </c>
      <c r="K102" s="145"/>
      <c r="L102" s="174">
        <v>588619.13203999994</v>
      </c>
      <c r="M102" s="145"/>
      <c r="N102" s="174">
        <v>549204.91700000013</v>
      </c>
      <c r="O102" s="145"/>
      <c r="P102" s="174">
        <v>505715.79820000014</v>
      </c>
      <c r="Q102" s="145"/>
      <c r="R102" s="174">
        <v>712969.65839999972</v>
      </c>
      <c r="S102" s="145"/>
      <c r="T102" s="174">
        <v>296408.53384999989</v>
      </c>
      <c r="U102" s="145"/>
      <c r="V102" s="174">
        <v>-1787026.2139799998</v>
      </c>
      <c r="W102" s="145"/>
      <c r="X102" s="174">
        <v>190019.01660000012</v>
      </c>
      <c r="Y102" s="145"/>
      <c r="Z102" s="174">
        <v>3729692.5858000005</v>
      </c>
      <c r="AA102" s="147"/>
      <c r="AB102" s="146">
        <f t="shared" si="16"/>
        <v>4384822.1458700011</v>
      </c>
      <c r="AC102" s="17"/>
      <c r="AD102" s="17"/>
      <c r="AE102" s="17"/>
    </row>
    <row r="103" spans="2:31" ht="15.75" hidden="1">
      <c r="B103" s="166" t="s">
        <v>229</v>
      </c>
      <c r="C103" s="161"/>
      <c r="D103" s="174">
        <v>0</v>
      </c>
      <c r="E103" s="178"/>
      <c r="F103" s="174">
        <v>-369.1386</v>
      </c>
      <c r="G103" s="145"/>
      <c r="H103" s="174">
        <v>114117.96299999999</v>
      </c>
      <c r="I103" s="178"/>
      <c r="J103" s="174">
        <v>-16320.051299999901</v>
      </c>
      <c r="K103" s="178"/>
      <c r="L103" s="174">
        <v>102424.70295000001</v>
      </c>
      <c r="M103" s="178"/>
      <c r="N103" s="174">
        <v>213643.46619999985</v>
      </c>
      <c r="O103" s="178"/>
      <c r="P103" s="174">
        <v>180660.27825000009</v>
      </c>
      <c r="Q103" s="178"/>
      <c r="R103" s="174">
        <v>264259.06035000016</v>
      </c>
      <c r="S103" s="178"/>
      <c r="T103" s="174">
        <v>-67583.115499999927</v>
      </c>
      <c r="U103" s="178"/>
      <c r="V103" s="174">
        <v>216292.41684999995</v>
      </c>
      <c r="W103" s="178"/>
      <c r="X103" s="174">
        <v>-98566.81254999993</v>
      </c>
      <c r="Y103" s="178"/>
      <c r="Z103" s="174">
        <v>235888.53875000001</v>
      </c>
      <c r="AA103" s="179"/>
      <c r="AB103" s="148">
        <f t="shared" si="16"/>
        <v>1144447.3084000002</v>
      </c>
      <c r="AC103" s="17"/>
      <c r="AD103" s="17"/>
      <c r="AE103" s="17"/>
    </row>
    <row r="104" spans="2:31" ht="15.75" hidden="1">
      <c r="B104" s="167" t="s">
        <v>230</v>
      </c>
      <c r="C104" s="162"/>
      <c r="D104" s="174">
        <v>0</v>
      </c>
      <c r="E104" s="180"/>
      <c r="F104" s="174">
        <v>0</v>
      </c>
      <c r="G104" s="145"/>
      <c r="H104" s="174">
        <v>0</v>
      </c>
      <c r="I104" s="178"/>
      <c r="J104" s="174">
        <v>0</v>
      </c>
      <c r="K104" s="178"/>
      <c r="L104" s="174">
        <v>0</v>
      </c>
      <c r="M104" s="178"/>
      <c r="N104" s="174">
        <v>0</v>
      </c>
      <c r="O104" s="178"/>
      <c r="P104" s="174">
        <v>0</v>
      </c>
      <c r="Q104" s="178"/>
      <c r="R104" s="174">
        <v>0</v>
      </c>
      <c r="S104" s="178"/>
      <c r="T104" s="174">
        <v>0</v>
      </c>
      <c r="U104" s="178"/>
      <c r="V104" s="174">
        <v>0</v>
      </c>
      <c r="W104" s="178"/>
      <c r="X104" s="174">
        <v>0</v>
      </c>
      <c r="Y104" s="178"/>
      <c r="Z104" s="174">
        <v>-39126.8004</v>
      </c>
      <c r="AA104" s="179"/>
      <c r="AB104" s="148">
        <f t="shared" si="16"/>
        <v>-39126.8004</v>
      </c>
      <c r="AC104" s="17"/>
      <c r="AD104" s="17"/>
      <c r="AE104" s="17"/>
    </row>
    <row r="105" spans="2:31" ht="15.75" hidden="1">
      <c r="B105" s="167" t="s">
        <v>231</v>
      </c>
      <c r="C105" s="163"/>
      <c r="D105" s="181">
        <v>0</v>
      </c>
      <c r="E105" s="180"/>
      <c r="F105" s="174">
        <v>0</v>
      </c>
      <c r="G105" s="145"/>
      <c r="H105" s="181">
        <v>0</v>
      </c>
      <c r="I105" s="180"/>
      <c r="J105" s="181">
        <v>0</v>
      </c>
      <c r="K105" s="180"/>
      <c r="L105" s="181">
        <v>0</v>
      </c>
      <c r="M105" s="180"/>
      <c r="N105" s="181">
        <v>0</v>
      </c>
      <c r="O105" s="180"/>
      <c r="P105" s="182">
        <v>0</v>
      </c>
      <c r="Q105" s="180"/>
      <c r="R105" s="181">
        <v>0</v>
      </c>
      <c r="S105" s="180"/>
      <c r="T105" s="181">
        <v>0</v>
      </c>
      <c r="U105" s="180"/>
      <c r="V105" s="181">
        <v>0</v>
      </c>
      <c r="W105" s="180"/>
      <c r="X105" s="181">
        <v>0</v>
      </c>
      <c r="Y105" s="180"/>
      <c r="Z105" s="181">
        <v>0</v>
      </c>
      <c r="AA105" s="183"/>
      <c r="AB105" s="148">
        <f t="shared" si="16"/>
        <v>0</v>
      </c>
      <c r="AC105" s="17"/>
      <c r="AD105" s="17"/>
      <c r="AE105" s="17"/>
    </row>
    <row r="106" spans="2:31" ht="15.75" hidden="1">
      <c r="B106" s="167" t="s">
        <v>232</v>
      </c>
      <c r="C106" s="163"/>
      <c r="D106" s="181">
        <v>0</v>
      </c>
      <c r="E106" s="180"/>
      <c r="F106" s="174">
        <v>0</v>
      </c>
      <c r="G106" s="145"/>
      <c r="H106" s="181">
        <v>0</v>
      </c>
      <c r="I106" s="180"/>
      <c r="J106" s="181">
        <v>0</v>
      </c>
      <c r="K106" s="180"/>
      <c r="L106" s="181">
        <v>0</v>
      </c>
      <c r="M106" s="180"/>
      <c r="N106" s="181">
        <v>0</v>
      </c>
      <c r="O106" s="180"/>
      <c r="P106" s="181">
        <v>0</v>
      </c>
      <c r="Q106" s="180"/>
      <c r="R106" s="181">
        <v>0</v>
      </c>
      <c r="S106" s="180"/>
      <c r="T106" s="181">
        <v>0</v>
      </c>
      <c r="U106" s="180"/>
      <c r="V106" s="182">
        <v>0</v>
      </c>
      <c r="W106" s="180"/>
      <c r="X106" s="181">
        <v>0</v>
      </c>
      <c r="Y106" s="180"/>
      <c r="Z106" s="181">
        <v>0</v>
      </c>
      <c r="AA106" s="183"/>
      <c r="AB106" s="148">
        <f t="shared" si="16"/>
        <v>0</v>
      </c>
      <c r="AC106" s="17"/>
      <c r="AD106" s="17"/>
      <c r="AE106" s="17"/>
    </row>
    <row r="107" spans="2:31" ht="15.75" hidden="1">
      <c r="B107" s="167" t="s">
        <v>233</v>
      </c>
      <c r="C107" s="163"/>
      <c r="D107" s="174"/>
      <c r="E107" s="180"/>
      <c r="F107" s="174"/>
      <c r="G107" s="145"/>
      <c r="H107" s="174">
        <v>0</v>
      </c>
      <c r="I107" s="180"/>
      <c r="J107" s="181">
        <v>0</v>
      </c>
      <c r="K107" s="180"/>
      <c r="L107" s="181">
        <v>0</v>
      </c>
      <c r="M107" s="180"/>
      <c r="N107" s="182">
        <v>0</v>
      </c>
      <c r="O107" s="180"/>
      <c r="P107" s="181">
        <v>0</v>
      </c>
      <c r="Q107" s="180"/>
      <c r="R107" s="174">
        <v>0</v>
      </c>
      <c r="S107" s="180"/>
      <c r="T107" s="174">
        <v>0</v>
      </c>
      <c r="U107" s="180"/>
      <c r="V107" s="174">
        <v>0</v>
      </c>
      <c r="W107" s="180"/>
      <c r="X107" s="174">
        <v>0</v>
      </c>
      <c r="Y107" s="180"/>
      <c r="Z107" s="174">
        <v>0</v>
      </c>
      <c r="AA107" s="183"/>
      <c r="AB107" s="148">
        <f t="shared" si="16"/>
        <v>0</v>
      </c>
      <c r="AC107" s="17"/>
      <c r="AD107" s="17"/>
      <c r="AE107" s="17"/>
    </row>
    <row r="108" spans="2:31" ht="15.75" hidden="1">
      <c r="B108" s="167" t="s">
        <v>244</v>
      </c>
      <c r="C108" s="163"/>
      <c r="D108" s="181">
        <v>0</v>
      </c>
      <c r="E108" s="180"/>
      <c r="F108" s="174">
        <v>0</v>
      </c>
      <c r="G108" s="145"/>
      <c r="H108" s="181">
        <v>0</v>
      </c>
      <c r="I108" s="180"/>
      <c r="J108" s="174">
        <v>0</v>
      </c>
      <c r="K108" s="180"/>
      <c r="L108" s="174">
        <v>0</v>
      </c>
      <c r="M108" s="180"/>
      <c r="N108" s="174">
        <v>0</v>
      </c>
      <c r="O108" s="180"/>
      <c r="P108" s="174">
        <v>0</v>
      </c>
      <c r="Q108" s="180"/>
      <c r="R108" s="181">
        <v>0</v>
      </c>
      <c r="S108" s="180"/>
      <c r="T108" s="181">
        <v>0</v>
      </c>
      <c r="U108" s="180"/>
      <c r="V108" s="181">
        <v>0</v>
      </c>
      <c r="W108" s="180"/>
      <c r="X108" s="181">
        <v>0</v>
      </c>
      <c r="Y108" s="180"/>
      <c r="Z108" s="182">
        <v>0</v>
      </c>
      <c r="AA108" s="183"/>
      <c r="AB108" s="148">
        <f t="shared" si="16"/>
        <v>0</v>
      </c>
      <c r="AC108" s="17"/>
      <c r="AD108" s="17"/>
      <c r="AE108" s="17"/>
    </row>
    <row r="109" spans="2:31" ht="15.75" hidden="1">
      <c r="B109" s="167" t="s">
        <v>245</v>
      </c>
      <c r="C109" s="163"/>
      <c r="D109" s="181">
        <v>0</v>
      </c>
      <c r="E109" s="180"/>
      <c r="F109" s="174">
        <v>0</v>
      </c>
      <c r="G109" s="145"/>
      <c r="H109" s="181">
        <v>0</v>
      </c>
      <c r="I109" s="180"/>
      <c r="J109" s="181">
        <v>0</v>
      </c>
      <c r="K109" s="180"/>
      <c r="L109" s="181">
        <v>0</v>
      </c>
      <c r="M109" s="180"/>
      <c r="N109" s="181">
        <v>0</v>
      </c>
      <c r="O109" s="180"/>
      <c r="P109" s="181">
        <v>0</v>
      </c>
      <c r="Q109" s="180"/>
      <c r="R109" s="182">
        <v>0</v>
      </c>
      <c r="S109" s="180"/>
      <c r="T109" s="186">
        <v>0</v>
      </c>
      <c r="U109" s="180"/>
      <c r="V109" s="181">
        <v>0</v>
      </c>
      <c r="W109" s="180"/>
      <c r="X109" s="181">
        <v>0</v>
      </c>
      <c r="Y109" s="180"/>
      <c r="Z109" s="181">
        <v>0</v>
      </c>
      <c r="AA109" s="183"/>
      <c r="AB109" s="148">
        <f t="shared" si="16"/>
        <v>0</v>
      </c>
      <c r="AC109" s="17"/>
      <c r="AD109" s="17"/>
      <c r="AE109" s="17"/>
    </row>
    <row r="110" spans="2:31" ht="15.75" hidden="1">
      <c r="B110" s="166"/>
      <c r="C110" s="163"/>
      <c r="D110" s="181"/>
      <c r="E110" s="180"/>
      <c r="F110" s="174"/>
      <c r="G110" s="184"/>
      <c r="H110" s="181"/>
      <c r="I110" s="180"/>
      <c r="J110" s="174"/>
      <c r="K110" s="180"/>
      <c r="L110" s="174"/>
      <c r="M110" s="180"/>
      <c r="N110" s="174"/>
      <c r="O110" s="180"/>
      <c r="P110" s="174"/>
      <c r="Q110" s="180"/>
      <c r="R110" s="181"/>
      <c r="S110" s="180"/>
      <c r="T110" s="181"/>
      <c r="U110" s="180"/>
      <c r="V110" s="181"/>
      <c r="W110" s="180"/>
      <c r="X110" s="181"/>
      <c r="Y110" s="180"/>
      <c r="Z110" s="181"/>
      <c r="AA110" s="183"/>
      <c r="AB110" s="148">
        <f t="shared" si="16"/>
        <v>0</v>
      </c>
      <c r="AC110" s="17"/>
      <c r="AD110" s="17"/>
      <c r="AE110" s="17"/>
    </row>
    <row r="111" spans="2:31" ht="16.5" hidden="1" thickBot="1">
      <c r="B111" s="168"/>
      <c r="C111" s="163"/>
      <c r="D111" s="174"/>
      <c r="E111" s="180"/>
      <c r="F111" s="173"/>
      <c r="G111" s="184"/>
      <c r="H111" s="174"/>
      <c r="I111" s="180"/>
      <c r="J111" s="174"/>
      <c r="K111" s="180"/>
      <c r="L111" s="174"/>
      <c r="M111" s="180"/>
      <c r="N111" s="174"/>
      <c r="O111" s="180"/>
      <c r="P111" s="185"/>
      <c r="Q111" s="180"/>
      <c r="R111" s="181"/>
      <c r="S111" s="180"/>
      <c r="T111" s="181"/>
      <c r="U111" s="180"/>
      <c r="V111" s="181"/>
      <c r="W111" s="180"/>
      <c r="X111" s="181"/>
      <c r="Y111" s="180"/>
      <c r="Z111" s="186"/>
      <c r="AA111" s="183"/>
      <c r="AB111" s="187">
        <f t="shared" si="16"/>
        <v>0</v>
      </c>
      <c r="AC111" s="17"/>
      <c r="AD111" s="17"/>
      <c r="AE111" s="17"/>
    </row>
    <row r="112" spans="2:31" ht="16.5" hidden="1" thickBot="1">
      <c r="B112" s="164" t="s">
        <v>248</v>
      </c>
      <c r="C112" s="150"/>
      <c r="D112" s="150">
        <f>SUM(D93:D111)</f>
        <v>573462.3842000002</v>
      </c>
      <c r="E112" s="150"/>
      <c r="F112" s="150">
        <f>SUM(F93:F111)</f>
        <v>-895672.21664999961</v>
      </c>
      <c r="G112" s="150"/>
      <c r="H112" s="150">
        <f>SUM(H93:H111)</f>
        <v>104282.51644999997</v>
      </c>
      <c r="I112" s="151"/>
      <c r="J112" s="150">
        <f>SUM(J93:J111)</f>
        <v>-884295.78284000023</v>
      </c>
      <c r="K112" s="151"/>
      <c r="L112" s="150">
        <f>SUM(L93:L111)</f>
        <v>891046.45243999967</v>
      </c>
      <c r="M112" s="151"/>
      <c r="N112" s="150">
        <f>SUM(N93:N111)</f>
        <v>2007681.7159999998</v>
      </c>
      <c r="O112" s="151"/>
      <c r="P112" s="150">
        <f>SUM(P93:P111)</f>
        <v>1477960.8273999998</v>
      </c>
      <c r="Q112" s="151"/>
      <c r="R112" s="150">
        <f>SUM(R93:R111)</f>
        <v>2755517.7158000013</v>
      </c>
      <c r="S112" s="151"/>
      <c r="T112" s="150">
        <f>SUM(T93:T111)</f>
        <v>-132797.9696500003</v>
      </c>
      <c r="U112" s="151"/>
      <c r="V112" s="150">
        <f>SUM(V93:V111)</f>
        <v>64306.766619999689</v>
      </c>
      <c r="W112" s="151"/>
      <c r="X112" s="150">
        <f>SUM(X93:X111)</f>
        <v>114774.19290000039</v>
      </c>
      <c r="Y112" s="151"/>
      <c r="Z112" s="150">
        <f>SUM(Z93:Z111)</f>
        <v>6416596.644150001</v>
      </c>
      <c r="AA112" s="151"/>
      <c r="AB112" s="152">
        <f>SUM(AB93:AB111)</f>
        <v>12492863.197230676</v>
      </c>
      <c r="AC112" s="17"/>
      <c r="AD112" s="17"/>
      <c r="AE112" s="17"/>
    </row>
    <row r="113" spans="2:31" ht="16.5" hidden="1" thickBot="1">
      <c r="B113" s="169" t="s">
        <v>249</v>
      </c>
      <c r="C113" s="149"/>
      <c r="D113" s="153">
        <f>D112</f>
        <v>573462.3842000002</v>
      </c>
      <c r="E113" s="149"/>
      <c r="F113" s="153">
        <f>D113+F112</f>
        <v>-322209.83244999941</v>
      </c>
      <c r="G113" s="149"/>
      <c r="H113" s="153">
        <f>F113+H112</f>
        <v>-217927.31599999944</v>
      </c>
      <c r="I113" s="154"/>
      <c r="J113" s="153">
        <f>H113+J112</f>
        <v>-1102223.0988399996</v>
      </c>
      <c r="K113" s="154"/>
      <c r="L113" s="153">
        <f>J113+L112</f>
        <v>-211176.64639999997</v>
      </c>
      <c r="M113" s="154"/>
      <c r="N113" s="153">
        <f>L113+N112</f>
        <v>1796505.0695999998</v>
      </c>
      <c r="O113" s="154"/>
      <c r="P113" s="153">
        <f>N113+P112</f>
        <v>3274465.8969999999</v>
      </c>
      <c r="Q113" s="154"/>
      <c r="R113" s="153">
        <f>P113+R112</f>
        <v>6029983.6128000012</v>
      </c>
      <c r="S113" s="154"/>
      <c r="T113" s="153">
        <f>R113+T112</f>
        <v>5897185.6431500008</v>
      </c>
      <c r="U113" s="154"/>
      <c r="V113" s="153">
        <f>T113+V112</f>
        <v>5961492.4097700007</v>
      </c>
      <c r="W113" s="154"/>
      <c r="X113" s="153">
        <f>V113+X112</f>
        <v>6076266.6026700009</v>
      </c>
      <c r="Y113" s="154"/>
      <c r="Z113" s="153">
        <f>X113+Z112</f>
        <v>12492863.246820003</v>
      </c>
      <c r="AA113" s="154"/>
      <c r="AB113" s="153"/>
      <c r="AC113" s="1"/>
      <c r="AD113" s="17"/>
      <c r="AE113" s="17"/>
    </row>
    <row r="114" spans="2:31">
      <c r="AD114" s="17"/>
      <c r="AE114" s="17"/>
    </row>
    <row r="115" spans="2:31">
      <c r="AD115" s="1"/>
      <c r="AE115" s="1"/>
    </row>
  </sheetData>
  <customSheetViews>
    <customSheetView guid="{AA4262F8-9AB3-4147-94E2-8DEF81F7E83C}">
      <selection activeCell="E1" sqref="E1"/>
      <pageMargins left="0.7" right="0.7" top="0.75" bottom="0.75" header="0.3" footer="0.3"/>
      <pageSetup orientation="portrait" r:id="rId1"/>
    </customSheetView>
    <customSheetView guid="{A8167CC1-C909-4D11-B8D5-4313083C8125}">
      <selection activeCell="F16" sqref="F16"/>
      <pageMargins left="0.7" right="0.7" top="0.75" bottom="0.75" header="0.3" footer="0.3"/>
      <pageSetup orientation="portrait" r:id="rId2"/>
    </customSheetView>
    <customSheetView guid="{F3E5B7E7-D3C6-4CDC-BAA7-D62F15A870E4}">
      <pageMargins left="0.7" right="0.7" top="0.75" bottom="0.75" header="0.3" footer="0.3"/>
      <pageSetup orientation="portrait" r:id="rId3"/>
    </customSheetView>
    <customSheetView guid="{D65E0E17-9A53-4B36-ADDE-FDFBD878E6A1}">
      <pageMargins left="0.7" right="0.7" top="0.75" bottom="0.75" header="0.3" footer="0.3"/>
      <pageSetup orientation="portrait" r:id="rId4"/>
    </customSheetView>
    <customSheetView guid="{BFB0E08A-7D07-48F2-93C4-BE631A8642F6}">
      <selection activeCell="F16" sqref="F16"/>
      <pageMargins left="0.7" right="0.7" top="0.75" bottom="0.75" header="0.3" footer="0.3"/>
      <pageSetup orientation="portrait" r:id="rId5"/>
    </customSheetView>
    <customSheetView guid="{E19D3675-E478-4A54-8E7A-94A199F67811}" topLeftCell="A5">
      <selection activeCell="H24" sqref="H24"/>
      <pageMargins left="0.7" right="0.7" top="0.75" bottom="0.75" header="0.3" footer="0.3"/>
      <pageSetup orientation="portrait" r:id="rId6"/>
    </customSheetView>
  </customSheetViews>
  <mergeCells count="7">
    <mergeCell ref="B2:AB2"/>
    <mergeCell ref="B91:AB91"/>
    <mergeCell ref="B1:AB1"/>
    <mergeCell ref="B34:AB34"/>
    <mergeCell ref="B35:AB35"/>
    <mergeCell ref="B62:AB62"/>
    <mergeCell ref="B63:AB63"/>
  </mergeCells>
  <pageMargins left="0.7" right="0.24" top="0.37" bottom="0.44" header="0.3" footer="0.3"/>
  <pageSetup paperSize="9" scale="49" orientation="landscape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5" tint="-0.249977111117893"/>
  </sheetPr>
  <dimension ref="A1:AH20"/>
  <sheetViews>
    <sheetView workbookViewId="0">
      <pane xSplit="1" ySplit="3" topLeftCell="H4" activePane="bottomRight" state="frozen"/>
      <selection pane="topRight" activeCell="B1" sqref="B1"/>
      <selection pane="bottomLeft" activeCell="A4" sqref="A4"/>
      <selection pane="bottomRight" activeCell="O13" sqref="O13"/>
    </sheetView>
  </sheetViews>
  <sheetFormatPr defaultRowHeight="15"/>
  <cols>
    <col min="1" max="1" width="31.28515625" customWidth="1"/>
    <col min="2" max="7" width="14.28515625" hidden="1" customWidth="1"/>
    <col min="8" max="13" width="15.28515625" hidden="1" customWidth="1"/>
    <col min="14" max="14" width="22" customWidth="1"/>
    <col min="22" max="22" width="13.28515625" bestFit="1" customWidth="1"/>
    <col min="23" max="23" width="6" bestFit="1" customWidth="1"/>
    <col min="24" max="24" width="13.28515625" bestFit="1" customWidth="1"/>
    <col min="25" max="25" width="6" bestFit="1" customWidth="1"/>
    <col min="26" max="26" width="14.28515625" bestFit="1" customWidth="1"/>
    <col min="27" max="27" width="6" bestFit="1" customWidth="1"/>
    <col min="28" max="28" width="13.28515625" bestFit="1" customWidth="1"/>
    <col min="29" max="29" width="6" bestFit="1" customWidth="1"/>
    <col min="30" max="30" width="5.140625" bestFit="1" customWidth="1"/>
    <col min="31" max="31" width="14.28515625" bestFit="1" customWidth="1"/>
    <col min="32" max="33" width="5.140625" bestFit="1" customWidth="1"/>
  </cols>
  <sheetData>
    <row r="1" spans="1:34" ht="15.75" thickBot="1">
      <c r="A1" s="515" t="s">
        <v>314</v>
      </c>
      <c r="B1" s="516"/>
      <c r="C1" s="516"/>
      <c r="D1" s="516"/>
      <c r="E1" s="516"/>
      <c r="F1" s="516"/>
      <c r="G1" s="516"/>
      <c r="H1" s="516"/>
      <c r="I1" s="516"/>
      <c r="J1" s="516"/>
      <c r="K1" s="516"/>
      <c r="L1" s="516"/>
      <c r="M1" s="517"/>
    </row>
    <row r="2" spans="1:34" ht="15.75" thickBot="1">
      <c r="A2" s="515" t="s">
        <v>373</v>
      </c>
      <c r="B2" s="516"/>
      <c r="C2" s="516"/>
      <c r="D2" s="516"/>
      <c r="E2" s="516"/>
      <c r="F2" s="516"/>
      <c r="G2" s="516"/>
      <c r="H2" s="516"/>
      <c r="I2" s="516"/>
      <c r="J2" s="516"/>
      <c r="K2" s="516"/>
      <c r="L2" s="516"/>
      <c r="M2" s="517"/>
    </row>
    <row r="3" spans="1:34" ht="15.75" thickBot="1">
      <c r="A3" s="335">
        <v>2017</v>
      </c>
      <c r="B3" s="333" t="s">
        <v>198</v>
      </c>
      <c r="C3" s="333" t="s">
        <v>199</v>
      </c>
      <c r="D3" s="333" t="s">
        <v>234</v>
      </c>
      <c r="E3" s="333" t="s">
        <v>235</v>
      </c>
      <c r="F3" s="333" t="s">
        <v>218</v>
      </c>
      <c r="G3" s="333" t="s">
        <v>236</v>
      </c>
      <c r="H3" s="333" t="s">
        <v>237</v>
      </c>
      <c r="I3" s="333" t="s">
        <v>238</v>
      </c>
      <c r="J3" s="333" t="s">
        <v>239</v>
      </c>
      <c r="K3" s="333" t="s">
        <v>240</v>
      </c>
      <c r="L3" s="333" t="s">
        <v>241</v>
      </c>
      <c r="M3" s="334" t="s">
        <v>242</v>
      </c>
      <c r="N3" s="334" t="s">
        <v>372</v>
      </c>
    </row>
    <row r="4" spans="1:34">
      <c r="A4" s="311" t="s">
        <v>308</v>
      </c>
      <c r="B4" s="312">
        <f>CONSOLIDATED!C16</f>
        <v>20413917.726191595</v>
      </c>
      <c r="C4" s="312">
        <f>CONSOLIDATED!E16</f>
        <v>15882057.4868942</v>
      </c>
      <c r="D4" s="312">
        <f>CONSOLIDATED!G16</f>
        <v>26344808.13302435</v>
      </c>
      <c r="E4" s="312">
        <f>CONSOLIDATED!I16</f>
        <v>23262314.575404335</v>
      </c>
      <c r="F4" s="312">
        <f>CONSOLIDATED!K16</f>
        <v>21275756.258860204</v>
      </c>
      <c r="G4" s="312">
        <f>CONSOLIDATED!M16</f>
        <v>30168728.064661283</v>
      </c>
      <c r="H4" s="312">
        <f>CONSOLIDATED!O16</f>
        <v>19100139.517841745</v>
      </c>
      <c r="I4" s="312">
        <f>CONSOLIDATED!Q16</f>
        <v>23717388.451173637</v>
      </c>
      <c r="J4" s="312">
        <f>CONSOLIDATED!S16</f>
        <v>23892405.945022613</v>
      </c>
      <c r="K4" s="312">
        <f>CONSOLIDATED!U16</f>
        <v>18951612.255200028</v>
      </c>
      <c r="L4" s="312">
        <f>CONSOLIDATED!W16</f>
        <v>19282157.356008988</v>
      </c>
      <c r="M4" s="313">
        <f>CONSOLIDATED!Y16</f>
        <v>29128850.976746082</v>
      </c>
      <c r="N4" s="313">
        <f>SUM(B4:M4)</f>
        <v>271420136.74702907</v>
      </c>
    </row>
    <row r="5" spans="1:34" ht="15.75" thickBot="1">
      <c r="A5" s="310" t="s">
        <v>309</v>
      </c>
      <c r="B5" s="314">
        <f>CONSOLIDATED!C36</f>
        <v>10674483.480917223</v>
      </c>
      <c r="C5" s="314">
        <f>CONSOLIDATED!E36</f>
        <v>7408266.3582871584</v>
      </c>
      <c r="D5" s="314">
        <f>CONSOLIDATED!G36</f>
        <v>13671392.643274216</v>
      </c>
      <c r="E5" s="314">
        <f>CONSOLIDATED!I36</f>
        <v>11126633.982941145</v>
      </c>
      <c r="F5" s="314">
        <f>CONSOLIDATED!K36</f>
        <v>9303795.3525916319</v>
      </c>
      <c r="G5" s="314">
        <f>CONSOLIDATED!M36</f>
        <v>16261788.337344816</v>
      </c>
      <c r="H5" s="314">
        <f>CONSOLIDATED!O36</f>
        <v>9254710.1646487899</v>
      </c>
      <c r="I5" s="314">
        <f>CONSOLIDATED!Q36</f>
        <v>11348114.057164384</v>
      </c>
      <c r="J5" s="314">
        <f>CONSOLIDATED!S36</f>
        <v>11948423.827268947</v>
      </c>
      <c r="K5" s="314">
        <f>CONSOLIDATED!U36</f>
        <v>8960125.5440744702</v>
      </c>
      <c r="L5" s="314">
        <f>CONSOLIDATED!W36</f>
        <v>8720949.9377717227</v>
      </c>
      <c r="M5" s="315">
        <f>CONSOLIDATED!Y36</f>
        <v>15076243.040632796</v>
      </c>
      <c r="N5" s="315">
        <f t="shared" ref="N5:N12" si="0">SUM(B5:M5)</f>
        <v>133754926.7269173</v>
      </c>
    </row>
    <row r="6" spans="1:34" ht="3.75" customHeight="1" thickBot="1">
      <c r="A6" s="321"/>
      <c r="B6" s="322"/>
      <c r="C6" s="322"/>
      <c r="D6" s="322"/>
      <c r="E6" s="322"/>
      <c r="F6" s="322"/>
      <c r="G6" s="322"/>
      <c r="H6" s="322"/>
      <c r="I6" s="322"/>
      <c r="J6" s="322"/>
      <c r="K6" s="322"/>
      <c r="L6" s="322"/>
      <c r="M6" s="323"/>
      <c r="N6" s="323">
        <f t="shared" si="0"/>
        <v>0</v>
      </c>
    </row>
    <row r="7" spans="1:34" ht="15.75" thickBot="1">
      <c r="A7" s="316" t="s">
        <v>310</v>
      </c>
      <c r="B7" s="317">
        <f>B4-B5</f>
        <v>9739434.2452743724</v>
      </c>
      <c r="C7" s="317">
        <f t="shared" ref="C7:M7" si="1">C4-C5</f>
        <v>8473791.1286070421</v>
      </c>
      <c r="D7" s="317">
        <f t="shared" si="1"/>
        <v>12673415.489750134</v>
      </c>
      <c r="E7" s="317">
        <f>E4-E5</f>
        <v>12135680.59246319</v>
      </c>
      <c r="F7" s="317">
        <f t="shared" si="1"/>
        <v>11971960.906268572</v>
      </c>
      <c r="G7" s="317">
        <f t="shared" si="1"/>
        <v>13906939.727316467</v>
      </c>
      <c r="H7" s="317">
        <f t="shared" si="1"/>
        <v>9845429.3531929553</v>
      </c>
      <c r="I7" s="317">
        <f t="shared" si="1"/>
        <v>12369274.394009253</v>
      </c>
      <c r="J7" s="317">
        <f t="shared" si="1"/>
        <v>11943982.117753666</v>
      </c>
      <c r="K7" s="317">
        <f t="shared" si="1"/>
        <v>9991486.7111255582</v>
      </c>
      <c r="L7" s="317">
        <f t="shared" si="1"/>
        <v>10561207.418237265</v>
      </c>
      <c r="M7" s="318">
        <f t="shared" si="1"/>
        <v>14052607.936113287</v>
      </c>
      <c r="N7" s="318">
        <f t="shared" si="0"/>
        <v>137665210.02011177</v>
      </c>
      <c r="O7" s="436">
        <f>N7/N4</f>
        <v>0.50720337728080755</v>
      </c>
    </row>
    <row r="8" spans="1:34" ht="6" customHeight="1" thickBot="1">
      <c r="A8" s="321"/>
      <c r="B8" s="322"/>
      <c r="C8" s="322"/>
      <c r="D8" s="322"/>
      <c r="E8" s="322"/>
      <c r="F8" s="322"/>
      <c r="G8" s="322"/>
      <c r="H8" s="322"/>
      <c r="I8" s="322"/>
      <c r="J8" s="322"/>
      <c r="K8" s="322"/>
      <c r="L8" s="322"/>
      <c r="M8" s="323"/>
      <c r="N8" s="323">
        <f t="shared" si="0"/>
        <v>0</v>
      </c>
    </row>
    <row r="9" spans="1:34" ht="15.75" thickBot="1">
      <c r="A9" s="316" t="s">
        <v>311</v>
      </c>
      <c r="B9" s="319">
        <f>CONSOLIDATED!C145+CONSOLIDATED!C148+CONSOLIDATED!C150</f>
        <v>9499221.6494288687</v>
      </c>
      <c r="C9" s="319">
        <f>CONSOLIDATED!E145+CONSOLIDATED!E148+CONSOLIDATED!E150</f>
        <v>9672039.9342371523</v>
      </c>
      <c r="D9" s="319">
        <f>CONSOLIDATED!G145+CONSOLIDATED!G148+CONSOLIDATED!G150</f>
        <v>10039617.530430054</v>
      </c>
      <c r="E9" s="319">
        <f>CONSOLIDATED!I145+CONSOLIDATED!I148+CONSOLIDATED!I150</f>
        <v>9979259.3062609304</v>
      </c>
      <c r="F9" s="319">
        <f>CONSOLIDATED!K145+CONSOLIDATED!K148+CONSOLIDATED!K150</f>
        <v>9941208.0285406206</v>
      </c>
      <c r="G9" s="319">
        <f>CONSOLIDATED!M145+CONSOLIDATED!M148+CONSOLIDATED!M150</f>
        <v>9737433.1298122406</v>
      </c>
      <c r="H9" s="319">
        <f>CONSOLIDATED!O145+CONSOLIDATED!O148+CONSOLIDATED!O150</f>
        <v>9523719.8950479608</v>
      </c>
      <c r="I9" s="319">
        <f>CONSOLIDATED!Q145+CONSOLIDATED!Q148+CONSOLIDATED!Q150</f>
        <v>10374372.68355068</v>
      </c>
      <c r="J9" s="319">
        <f>CONSOLIDATED!S145+CONSOLIDATED!S148+CONSOLIDATED!S150</f>
        <v>9974881.2094108425</v>
      </c>
      <c r="K9" s="319">
        <f>CONSOLIDATED!U145+CONSOLIDATED!U148+CONSOLIDATED!U150</f>
        <v>9751746.4262953345</v>
      </c>
      <c r="L9" s="319">
        <f>CONSOLIDATED!W145+CONSOLIDATED!W148+CONSOLIDATED!W150</f>
        <v>9815915.1845585983</v>
      </c>
      <c r="M9" s="320">
        <f>CONSOLIDATED!Y145+CONSOLIDATED!Y148+CONSOLIDATED!Y150</f>
        <v>10171584.016492778</v>
      </c>
      <c r="N9" s="320">
        <f t="shared" si="0"/>
        <v>118480998.99406607</v>
      </c>
      <c r="O9">
        <f>N9/N4</f>
        <v>0.43652250866152048</v>
      </c>
    </row>
    <row r="10" spans="1:34" ht="5.25" customHeight="1" thickBot="1">
      <c r="A10" s="321"/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3"/>
      <c r="N10" s="323">
        <f t="shared" si="0"/>
        <v>0</v>
      </c>
    </row>
    <row r="11" spans="1:34" ht="15.75" thickBot="1">
      <c r="A11" s="324" t="s">
        <v>312</v>
      </c>
      <c r="B11" s="327">
        <f>B7-B9</f>
        <v>240212.59584550373</v>
      </c>
      <c r="C11" s="327">
        <f t="shared" ref="C11:M11" si="2">C7-C9</f>
        <v>-1198248.8056301102</v>
      </c>
      <c r="D11" s="327">
        <f t="shared" si="2"/>
        <v>2633797.9593200795</v>
      </c>
      <c r="E11" s="327">
        <f>E7-E9</f>
        <v>2156421.2862022594</v>
      </c>
      <c r="F11" s="327">
        <f t="shared" si="2"/>
        <v>2030752.8777279519</v>
      </c>
      <c r="G11" s="327">
        <f t="shared" si="2"/>
        <v>4169506.5975042265</v>
      </c>
      <c r="H11" s="327">
        <f t="shared" si="2"/>
        <v>321709.45814499445</v>
      </c>
      <c r="I11" s="327">
        <f t="shared" si="2"/>
        <v>1994901.710458573</v>
      </c>
      <c r="J11" s="327">
        <f t="shared" si="2"/>
        <v>1969100.9083428234</v>
      </c>
      <c r="K11" s="327">
        <f t="shared" si="2"/>
        <v>239740.28483022377</v>
      </c>
      <c r="L11" s="327">
        <f t="shared" si="2"/>
        <v>745292.23367866687</v>
      </c>
      <c r="M11" s="328">
        <f t="shared" si="2"/>
        <v>3881023.9196205083</v>
      </c>
      <c r="N11" s="328"/>
    </row>
    <row r="12" spans="1:34" ht="3.75" customHeight="1">
      <c r="A12" s="325"/>
      <c r="B12" s="329"/>
      <c r="C12" s="329"/>
      <c r="D12" s="329"/>
      <c r="E12" s="329"/>
      <c r="F12" s="329"/>
      <c r="G12" s="329"/>
      <c r="H12" s="329"/>
      <c r="I12" s="329"/>
      <c r="J12" s="329"/>
      <c r="K12" s="329"/>
      <c r="L12" s="329"/>
      <c r="M12" s="330"/>
      <c r="N12" s="330">
        <f t="shared" si="0"/>
        <v>0</v>
      </c>
    </row>
    <row r="13" spans="1:34" ht="15.75" thickBot="1">
      <c r="A13" s="326" t="s">
        <v>313</v>
      </c>
      <c r="B13" s="331">
        <f>B11</f>
        <v>240212.59584550373</v>
      </c>
      <c r="C13" s="331">
        <f>B13+C11</f>
        <v>-958036.20978460647</v>
      </c>
      <c r="D13" s="331">
        <f t="shared" ref="D13:M13" si="3">C13+D11</f>
        <v>1675761.7495354731</v>
      </c>
      <c r="E13" s="331">
        <f t="shared" si="3"/>
        <v>3832183.0357377324</v>
      </c>
      <c r="F13" s="331">
        <f t="shared" si="3"/>
        <v>5862935.9134656843</v>
      </c>
      <c r="G13" s="331">
        <f t="shared" si="3"/>
        <v>10032442.510969911</v>
      </c>
      <c r="H13" s="331">
        <f t="shared" si="3"/>
        <v>10354151.969114905</v>
      </c>
      <c r="I13" s="331">
        <f t="shared" si="3"/>
        <v>12349053.679573478</v>
      </c>
      <c r="J13" s="331">
        <f t="shared" si="3"/>
        <v>14318154.587916302</v>
      </c>
      <c r="K13" s="331">
        <f t="shared" si="3"/>
        <v>14557894.872746525</v>
      </c>
      <c r="L13" s="331">
        <f t="shared" si="3"/>
        <v>15303187.106425192</v>
      </c>
      <c r="M13" s="332">
        <f t="shared" si="3"/>
        <v>19184211.026045702</v>
      </c>
      <c r="N13" s="332">
        <f>M13</f>
        <v>19184211.026045702</v>
      </c>
      <c r="O13" s="58">
        <f>N13/N4</f>
        <v>7.0680868619287102E-2</v>
      </c>
    </row>
    <row r="15" spans="1:34" hidden="1"/>
    <row r="16" spans="1:34" hidden="1">
      <c r="A16" s="1" t="s">
        <v>368</v>
      </c>
      <c r="B16" s="431">
        <f>CONSOLIDATED!C130</f>
        <v>8296398.7706130119</v>
      </c>
      <c r="C16" s="431">
        <f>CONSOLIDATED!E130</f>
        <v>8554335.2858125083</v>
      </c>
      <c r="D16" s="431">
        <f>CONSOLIDATED!G130</f>
        <v>8639841.8100492284</v>
      </c>
      <c r="E16" s="431">
        <f>CONSOLIDATED!I130</f>
        <v>8691747.2322524842</v>
      </c>
      <c r="F16" s="431">
        <f>CONSOLIDATED!K130</f>
        <v>8698328.9570858032</v>
      </c>
      <c r="G16" s="431">
        <f>CONSOLIDATED!M130</f>
        <v>8269468.3735837238</v>
      </c>
      <c r="H16" s="431">
        <f>CONSOLIDATED!O130</f>
        <v>8371617.9605646171</v>
      </c>
      <c r="I16" s="431">
        <f>CONSOLIDATED!Q130</f>
        <v>9077996.5209288392</v>
      </c>
      <c r="J16" s="431">
        <f>CONSOLIDATED!S130</f>
        <v>8701193.9692089837</v>
      </c>
      <c r="K16" s="431">
        <f>CONSOLIDATED!U130</f>
        <v>8607574.3864926919</v>
      </c>
      <c r="L16" s="431">
        <f>CONSOLIDATED!W130</f>
        <v>8649183.7068649177</v>
      </c>
      <c r="M16" s="431">
        <f>CONSOLIDATED!Y130</f>
        <v>8776689.5390794277</v>
      </c>
      <c r="N16" s="431">
        <f>SUM(B16:M16)</f>
        <v>103334376.51253626</v>
      </c>
      <c r="O16" s="24"/>
      <c r="P16" s="24"/>
      <c r="Q16" s="24"/>
      <c r="S16" s="24"/>
      <c r="U16" s="24"/>
      <c r="W16" s="24"/>
      <c r="Y16" s="24"/>
      <c r="AA16" s="24"/>
      <c r="AC16" s="24"/>
      <c r="AD16" s="24"/>
      <c r="AF16" s="24"/>
      <c r="AG16" s="24"/>
      <c r="AH16" s="24"/>
    </row>
    <row r="17" spans="1:14" hidden="1"/>
    <row r="18" spans="1:14" hidden="1">
      <c r="A18" s="1" t="s">
        <v>117</v>
      </c>
      <c r="B18" s="431">
        <f t="shared" ref="B18:N18" si="4">B7-B16</f>
        <v>1443035.4746613605</v>
      </c>
      <c r="C18" s="431">
        <f t="shared" si="4"/>
        <v>-80544.157205466181</v>
      </c>
      <c r="D18" s="431">
        <f t="shared" si="4"/>
        <v>4033573.6797009055</v>
      </c>
      <c r="E18" s="431">
        <f t="shared" si="4"/>
        <v>3443933.3602107055</v>
      </c>
      <c r="F18" s="431">
        <f t="shared" si="4"/>
        <v>3273631.9491827693</v>
      </c>
      <c r="G18" s="431">
        <f t="shared" si="4"/>
        <v>5637471.3537327433</v>
      </c>
      <c r="H18" s="431">
        <f t="shared" si="4"/>
        <v>1473811.3926283382</v>
      </c>
      <c r="I18" s="431">
        <f t="shared" si="4"/>
        <v>3291277.8730804138</v>
      </c>
      <c r="J18" s="431">
        <f t="shared" si="4"/>
        <v>3242788.1485446822</v>
      </c>
      <c r="K18" s="431">
        <f t="shared" si="4"/>
        <v>1383912.3246328663</v>
      </c>
      <c r="L18" s="431">
        <f t="shared" si="4"/>
        <v>1912023.7113723475</v>
      </c>
      <c r="M18" s="431">
        <f t="shared" si="4"/>
        <v>5275918.397033859</v>
      </c>
      <c r="N18" s="431">
        <f t="shared" si="4"/>
        <v>34330833.507575512</v>
      </c>
    </row>
    <row r="19" spans="1:14" hidden="1">
      <c r="B19" s="57">
        <f t="shared" ref="B19:M19" si="5">B18/B4</f>
        <v>7.0688806235850943E-2</v>
      </c>
      <c r="C19" s="57">
        <f t="shared" si="5"/>
        <v>-5.0713931284993045E-3</v>
      </c>
      <c r="D19" s="57">
        <f t="shared" si="5"/>
        <v>0.15310696738932206</v>
      </c>
      <c r="E19" s="57">
        <f t="shared" si="5"/>
        <v>0.1480477511834544</v>
      </c>
      <c r="F19" s="57">
        <f t="shared" si="5"/>
        <v>0.15386677255336004</v>
      </c>
      <c r="G19" s="57">
        <f t="shared" si="5"/>
        <v>0.18686473429207323</v>
      </c>
      <c r="H19" s="57">
        <f t="shared" si="5"/>
        <v>7.7162336497679895E-2</v>
      </c>
      <c r="I19" s="57">
        <f t="shared" si="5"/>
        <v>0.13877066945444186</v>
      </c>
      <c r="J19" s="57">
        <f t="shared" si="5"/>
        <v>0.13572463802960941</v>
      </c>
      <c r="K19" s="57">
        <f t="shared" si="5"/>
        <v>7.3023461328634048E-2</v>
      </c>
      <c r="L19" s="57">
        <f t="shared" si="5"/>
        <v>9.9160258682179814E-2</v>
      </c>
      <c r="M19" s="57">
        <f t="shared" si="5"/>
        <v>0.18112346419862868</v>
      </c>
    </row>
    <row r="20" spans="1:14" hidden="1"/>
  </sheetData>
  <mergeCells count="2">
    <mergeCell ref="A1:M1"/>
    <mergeCell ref="A2:M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66"/>
  </sheetPr>
  <dimension ref="A1:BG183"/>
  <sheetViews>
    <sheetView zoomScale="85" zoomScaleNormal="85" workbookViewId="0">
      <pane xSplit="2" ySplit="3" topLeftCell="C38" activePane="bottomRight" state="frozen"/>
      <selection pane="topRight" activeCell="C1" sqref="C1"/>
      <selection pane="bottomLeft" activeCell="A4" sqref="A4"/>
      <selection pane="bottomRight" activeCell="C51" sqref="C51"/>
    </sheetView>
  </sheetViews>
  <sheetFormatPr defaultColWidth="9.140625" defaultRowHeight="15"/>
  <cols>
    <col min="1" max="1" width="7" style="60" bestFit="1" customWidth="1"/>
    <col min="2" max="2" width="38" style="60" customWidth="1"/>
    <col min="3" max="3" width="18.85546875" style="61" bestFit="1" customWidth="1"/>
    <col min="4" max="4" width="5.28515625" style="63" customWidth="1"/>
    <col min="5" max="5" width="15" style="61" bestFit="1" customWidth="1"/>
    <col min="6" max="6" width="8.140625" style="62" bestFit="1" customWidth="1"/>
    <col min="7" max="7" width="15" style="61" bestFit="1" customWidth="1"/>
    <col min="8" max="8" width="8.7109375" style="63" bestFit="1" customWidth="1"/>
    <col min="9" max="9" width="15" style="61" bestFit="1" customWidth="1"/>
    <col min="10" max="10" width="8.140625" style="63" bestFit="1" customWidth="1"/>
    <col min="11" max="11" width="15" style="61" bestFit="1" customWidth="1"/>
    <col min="12" max="12" width="8.140625" style="63" customWidth="1"/>
    <col min="13" max="13" width="15" style="61" bestFit="1" customWidth="1"/>
    <col min="14" max="14" width="8.140625" style="63" bestFit="1" customWidth="1"/>
    <col min="15" max="15" width="18.5703125" style="61" bestFit="1" customWidth="1"/>
    <col min="16" max="16" width="8.140625" style="63" customWidth="1"/>
    <col min="17" max="17" width="15" style="61" bestFit="1" customWidth="1"/>
    <col min="18" max="18" width="8.140625" style="63" customWidth="1"/>
    <col min="19" max="19" width="14.28515625" style="61" bestFit="1" customWidth="1"/>
    <col min="20" max="20" width="8.140625" style="63" customWidth="1"/>
    <col min="21" max="21" width="14" style="61" bestFit="1" customWidth="1"/>
    <col min="22" max="22" width="9.5703125" style="63" customWidth="1"/>
    <col min="23" max="23" width="14.28515625" style="61" bestFit="1" customWidth="1"/>
    <col min="24" max="24" width="8.140625" style="63" customWidth="1"/>
    <col min="25" max="25" width="14.28515625" style="61" bestFit="1" customWidth="1"/>
    <col min="26" max="26" width="9.5703125" style="63" bestFit="1" customWidth="1"/>
    <col min="27" max="27" width="14.28515625" style="61" bestFit="1" customWidth="1"/>
    <col min="28" max="28" width="8.140625" style="63" customWidth="1"/>
    <col min="29" max="29" width="13.28515625" style="61" bestFit="1" customWidth="1"/>
    <col min="30" max="30" width="8.140625" style="63" customWidth="1"/>
    <col min="31" max="31" width="14.28515625" style="61" bestFit="1" customWidth="1"/>
    <col min="32" max="32" width="8.140625" style="63" customWidth="1"/>
    <col min="33" max="33" width="14.28515625" style="61" bestFit="1" customWidth="1"/>
    <col min="34" max="34" width="8.140625" style="63" customWidth="1"/>
    <col min="35" max="35" width="14.28515625" style="61" bestFit="1" customWidth="1"/>
    <col min="36" max="36" width="8.140625" style="63" customWidth="1"/>
    <col min="37" max="37" width="14.28515625" style="61" bestFit="1" customWidth="1"/>
    <col min="38" max="38" width="8.140625" style="63" customWidth="1"/>
    <col min="39" max="39" width="14.28515625" style="61" bestFit="1" customWidth="1"/>
    <col min="40" max="40" width="8.140625" style="63" customWidth="1"/>
    <col min="41" max="41" width="14.28515625" style="61" bestFit="1" customWidth="1"/>
    <col min="42" max="42" width="8.7109375" style="63" bestFit="1" customWidth="1"/>
    <col min="43" max="43" width="14.28515625" style="61" hidden="1" customWidth="1"/>
    <col min="44" max="44" width="8.140625" style="63" hidden="1" customWidth="1"/>
    <col min="45" max="45" width="15.28515625" style="59" bestFit="1" customWidth="1"/>
    <col min="46" max="46" width="8.7109375" style="64" bestFit="1" customWidth="1"/>
    <col min="47" max="47" width="14.28515625" style="59" bestFit="1" customWidth="1"/>
    <col min="48" max="48" width="8.7109375" style="64" bestFit="1" customWidth="1"/>
    <col min="49" max="49" width="2.42578125" style="60" customWidth="1"/>
    <col min="50" max="51" width="14.85546875" style="60" hidden="1" customWidth="1"/>
    <col min="52" max="52" width="15" style="60" hidden="1" customWidth="1"/>
    <col min="53" max="53" width="14.28515625" style="60" hidden="1" customWidth="1"/>
    <col min="54" max="54" width="15.28515625" style="60" hidden="1" customWidth="1"/>
    <col min="55" max="56" width="14.28515625" style="60" hidden="1" customWidth="1"/>
    <col min="57" max="57" width="15.28515625" style="60" hidden="1" customWidth="1"/>
    <col min="58" max="58" width="16" style="60" hidden="1" customWidth="1"/>
    <col min="59" max="59" width="11.7109375" style="60" bestFit="1" customWidth="1"/>
    <col min="60" max="16384" width="9.140625" style="60"/>
  </cols>
  <sheetData>
    <row r="1" spans="1:59" s="1" customFormat="1" ht="15.75">
      <c r="A1" s="514" t="s">
        <v>263</v>
      </c>
      <c r="B1" s="514"/>
      <c r="C1" s="514"/>
      <c r="D1" s="514"/>
      <c r="E1" s="514"/>
      <c r="F1" s="514"/>
      <c r="G1" s="514"/>
      <c r="H1" s="514"/>
      <c r="I1" s="514"/>
      <c r="J1" s="514"/>
      <c r="K1" s="514"/>
      <c r="L1" s="514"/>
      <c r="M1" s="514"/>
      <c r="N1" s="514"/>
      <c r="O1" s="514"/>
      <c r="P1" s="514"/>
      <c r="Q1" s="514"/>
      <c r="R1" s="514"/>
      <c r="S1" s="514"/>
      <c r="T1" s="514"/>
      <c r="U1" s="514"/>
      <c r="V1" s="514"/>
      <c r="W1" s="514"/>
      <c r="X1" s="514"/>
      <c r="Y1" s="514"/>
      <c r="Z1" s="514"/>
      <c r="AA1" s="514"/>
      <c r="AB1" s="514"/>
      <c r="AC1" s="514"/>
      <c r="AD1" s="514"/>
      <c r="AE1" s="514"/>
      <c r="AF1" s="514"/>
      <c r="AG1" s="514"/>
      <c r="AH1" s="514"/>
      <c r="AI1" s="514"/>
      <c r="AJ1" s="514"/>
      <c r="AK1" s="514"/>
      <c r="AL1" s="514"/>
      <c r="AM1" s="514"/>
      <c r="AN1" s="514"/>
      <c r="AO1" s="514"/>
      <c r="AP1" s="514"/>
      <c r="AQ1" s="514"/>
      <c r="AR1" s="514"/>
      <c r="AS1" s="514"/>
      <c r="AT1" s="514"/>
      <c r="AU1" s="514"/>
      <c r="AV1" s="514"/>
    </row>
    <row r="2" spans="1:59" s="19" customFormat="1">
      <c r="A2" s="236" t="s">
        <v>132</v>
      </c>
      <c r="B2" s="237"/>
      <c r="C2" s="518" t="s">
        <v>266</v>
      </c>
      <c r="D2" s="518"/>
      <c r="E2" s="519" t="s">
        <v>267</v>
      </c>
      <c r="F2" s="518"/>
      <c r="G2" s="519" t="s">
        <v>268</v>
      </c>
      <c r="H2" s="518"/>
      <c r="I2" s="519" t="s">
        <v>269</v>
      </c>
      <c r="J2" s="518"/>
      <c r="K2" s="519" t="s">
        <v>270</v>
      </c>
      <c r="L2" s="518"/>
      <c r="M2" s="519" t="s">
        <v>271</v>
      </c>
      <c r="N2" s="518"/>
      <c r="O2" s="519" t="s">
        <v>272</v>
      </c>
      <c r="P2" s="518"/>
      <c r="Q2" s="519" t="s">
        <v>273</v>
      </c>
      <c r="R2" s="518"/>
      <c r="S2" s="519" t="s">
        <v>274</v>
      </c>
      <c r="T2" s="518"/>
      <c r="U2" s="519" t="s">
        <v>275</v>
      </c>
      <c r="V2" s="518"/>
      <c r="W2" s="519" t="s">
        <v>276</v>
      </c>
      <c r="X2" s="518"/>
      <c r="Y2" s="519" t="s">
        <v>277</v>
      </c>
      <c r="Z2" s="518"/>
      <c r="AA2" s="519" t="s">
        <v>278</v>
      </c>
      <c r="AB2" s="518"/>
      <c r="AC2" s="519" t="s">
        <v>279</v>
      </c>
      <c r="AD2" s="518"/>
      <c r="AE2" s="519" t="s">
        <v>280</v>
      </c>
      <c r="AF2" s="518"/>
      <c r="AG2" s="519" t="s">
        <v>281</v>
      </c>
      <c r="AH2" s="518"/>
      <c r="AI2" s="519" t="s">
        <v>282</v>
      </c>
      <c r="AJ2" s="518"/>
      <c r="AK2" s="518" t="s">
        <v>264</v>
      </c>
      <c r="AL2" s="518"/>
      <c r="AM2" s="518" t="s">
        <v>257</v>
      </c>
      <c r="AN2" s="518"/>
      <c r="AO2" s="518" t="s">
        <v>265</v>
      </c>
      <c r="AP2" s="518"/>
      <c r="AQ2" s="519"/>
      <c r="AR2" s="518"/>
      <c r="AS2" s="520" t="s">
        <v>106</v>
      </c>
      <c r="AT2" s="520"/>
      <c r="AU2" s="520" t="s">
        <v>107</v>
      </c>
      <c r="AV2" s="520"/>
    </row>
    <row r="3" spans="1:59" s="1" customFormat="1" ht="15.75" thickBot="1">
      <c r="A3" s="231"/>
      <c r="B3" s="232" t="s">
        <v>68</v>
      </c>
      <c r="C3" s="233" t="s">
        <v>102</v>
      </c>
      <c r="D3" s="234" t="s">
        <v>79</v>
      </c>
      <c r="E3" s="235" t="s">
        <v>102</v>
      </c>
      <c r="F3" s="234" t="s">
        <v>79</v>
      </c>
      <c r="G3" s="233" t="s">
        <v>102</v>
      </c>
      <c r="H3" s="234" t="s">
        <v>79</v>
      </c>
      <c r="I3" s="233" t="s">
        <v>102</v>
      </c>
      <c r="J3" s="234" t="s">
        <v>79</v>
      </c>
      <c r="K3" s="233" t="s">
        <v>102</v>
      </c>
      <c r="L3" s="234" t="s">
        <v>79</v>
      </c>
      <c r="M3" s="233" t="s">
        <v>102</v>
      </c>
      <c r="N3" s="234" t="s">
        <v>79</v>
      </c>
      <c r="O3" s="233" t="s">
        <v>102</v>
      </c>
      <c r="P3" s="234" t="s">
        <v>79</v>
      </c>
      <c r="Q3" s="233" t="s">
        <v>102</v>
      </c>
      <c r="R3" s="234" t="s">
        <v>79</v>
      </c>
      <c r="S3" s="233" t="s">
        <v>102</v>
      </c>
      <c r="T3" s="234" t="s">
        <v>79</v>
      </c>
      <c r="U3" s="233" t="s">
        <v>102</v>
      </c>
      <c r="V3" s="234" t="s">
        <v>79</v>
      </c>
      <c r="W3" s="233" t="s">
        <v>102</v>
      </c>
      <c r="X3" s="234" t="s">
        <v>79</v>
      </c>
      <c r="Y3" s="233" t="s">
        <v>102</v>
      </c>
      <c r="Z3" s="234" t="s">
        <v>79</v>
      </c>
      <c r="AA3" s="233" t="s">
        <v>102</v>
      </c>
      <c r="AB3" s="234" t="s">
        <v>79</v>
      </c>
      <c r="AC3" s="233" t="s">
        <v>102</v>
      </c>
      <c r="AD3" s="234" t="s">
        <v>79</v>
      </c>
      <c r="AE3" s="233" t="s">
        <v>102</v>
      </c>
      <c r="AF3" s="234" t="s">
        <v>79</v>
      </c>
      <c r="AG3" s="233" t="s">
        <v>102</v>
      </c>
      <c r="AH3" s="234" t="s">
        <v>79</v>
      </c>
      <c r="AI3" s="233" t="s">
        <v>102</v>
      </c>
      <c r="AJ3" s="234" t="s">
        <v>79</v>
      </c>
      <c r="AK3" s="233" t="s">
        <v>102</v>
      </c>
      <c r="AL3" s="234" t="s">
        <v>79</v>
      </c>
      <c r="AM3" s="233" t="s">
        <v>102</v>
      </c>
      <c r="AN3" s="234" t="s">
        <v>79</v>
      </c>
      <c r="AO3" s="233" t="s">
        <v>102</v>
      </c>
      <c r="AP3" s="234" t="s">
        <v>79</v>
      </c>
      <c r="AQ3" s="233" t="s">
        <v>102</v>
      </c>
      <c r="AR3" s="234" t="s">
        <v>79</v>
      </c>
      <c r="AS3" s="232" t="s">
        <v>105</v>
      </c>
      <c r="AT3" s="234" t="s">
        <v>79</v>
      </c>
      <c r="AU3" s="232" t="s">
        <v>105</v>
      </c>
      <c r="AV3" s="234" t="s">
        <v>79</v>
      </c>
      <c r="AZ3" s="222" t="s">
        <v>259</v>
      </c>
      <c r="BA3" s="222" t="s">
        <v>262</v>
      </c>
      <c r="BB3" s="222" t="s">
        <v>181</v>
      </c>
      <c r="BC3" s="222" t="s">
        <v>261</v>
      </c>
      <c r="BD3" s="222" t="s">
        <v>260</v>
      </c>
      <c r="BE3" s="222" t="s">
        <v>106</v>
      </c>
    </row>
    <row r="4" spans="1:59" s="1" customFormat="1">
      <c r="C4" s="15"/>
      <c r="D4" s="29"/>
      <c r="E4" s="84"/>
      <c r="F4" s="22"/>
      <c r="G4" s="15"/>
      <c r="H4" s="29"/>
      <c r="I4" s="15"/>
      <c r="J4" s="29"/>
      <c r="K4" s="15"/>
      <c r="L4" s="29"/>
      <c r="M4" s="15"/>
      <c r="N4" s="29"/>
      <c r="O4" s="15"/>
      <c r="P4" s="29"/>
      <c r="Q4" s="15"/>
      <c r="R4" s="29"/>
      <c r="S4" s="15"/>
      <c r="T4" s="29"/>
      <c r="U4" s="15"/>
      <c r="V4" s="29"/>
      <c r="W4" s="15"/>
      <c r="X4" s="29"/>
      <c r="Y4" s="15"/>
      <c r="Z4" s="29"/>
      <c r="AA4" s="15"/>
      <c r="AB4" s="29"/>
      <c r="AC4" s="15"/>
      <c r="AD4" s="29"/>
      <c r="AE4" s="15"/>
      <c r="AF4" s="29"/>
      <c r="AG4" s="15"/>
      <c r="AH4" s="29"/>
      <c r="AI4" s="15"/>
      <c r="AJ4" s="29"/>
      <c r="AK4" s="15"/>
      <c r="AL4" s="29"/>
      <c r="AM4" s="15"/>
      <c r="AN4" s="29"/>
      <c r="AO4" s="15"/>
      <c r="AP4" s="29"/>
      <c r="AQ4" s="15"/>
      <c r="AR4" s="29"/>
      <c r="AS4" s="273"/>
      <c r="AT4" s="274"/>
      <c r="AU4" s="36"/>
      <c r="AV4" s="50"/>
    </row>
    <row r="5" spans="1:59" s="227" customFormat="1">
      <c r="A5" s="5">
        <v>5004</v>
      </c>
      <c r="B5" s="12" t="s">
        <v>70</v>
      </c>
      <c r="C5" s="211">
        <v>0</v>
      </c>
      <c r="D5" s="22"/>
      <c r="E5" s="211">
        <v>12615041.188099999</v>
      </c>
      <c r="F5" s="22"/>
      <c r="G5" s="211">
        <v>12392045.8735169</v>
      </c>
      <c r="H5" s="22"/>
      <c r="I5" s="211">
        <v>14466898.984799998</v>
      </c>
      <c r="J5" s="22"/>
      <c r="K5" s="211">
        <v>15084905.805551792</v>
      </c>
      <c r="L5" s="22"/>
      <c r="M5" s="211">
        <v>2144603.3788999999</v>
      </c>
      <c r="N5" s="22"/>
      <c r="O5" s="211">
        <v>23733470.88155473</v>
      </c>
      <c r="P5" s="22"/>
      <c r="Q5" s="211">
        <v>9192471.0125866458</v>
      </c>
      <c r="R5" s="22"/>
      <c r="S5" s="211">
        <v>23255214.860000003</v>
      </c>
      <c r="T5" s="22"/>
      <c r="U5" s="211">
        <v>4.7301000449806456E-10</v>
      </c>
      <c r="V5" s="22"/>
      <c r="W5" s="211">
        <v>16932785.581500001</v>
      </c>
      <c r="X5" s="22"/>
      <c r="Y5" s="211">
        <v>11728849.321399998</v>
      </c>
      <c r="Z5" s="22"/>
      <c r="AA5" s="211">
        <v>12737712.6449</v>
      </c>
      <c r="AB5" s="22"/>
      <c r="AC5" s="211">
        <v>0</v>
      </c>
      <c r="AD5" s="22"/>
      <c r="AE5" s="211">
        <v>12626256.571149999</v>
      </c>
      <c r="AF5" s="22"/>
      <c r="AG5" s="211">
        <v>11946468.6535</v>
      </c>
      <c r="AH5" s="22"/>
      <c r="AI5" s="211">
        <v>17082031.723898292</v>
      </c>
      <c r="AJ5" s="22"/>
      <c r="AK5" s="211">
        <v>0</v>
      </c>
      <c r="AL5" s="22"/>
      <c r="AM5" s="211">
        <v>0</v>
      </c>
      <c r="AN5" s="22"/>
      <c r="AO5" s="211">
        <v>7001887.54</v>
      </c>
      <c r="AP5" s="22"/>
      <c r="AQ5" s="211"/>
      <c r="AR5" s="22"/>
      <c r="AS5" s="275">
        <f>C5+E5+G5+I5+K5+M5+O5+Q5+S5+U5+W5+Y5+AA5+AC5+AE5+AG5+AI5+AK5+AM5+AO5+AQ5</f>
        <v>202940644.02135834</v>
      </c>
      <c r="AT5" s="276"/>
      <c r="AU5" s="229">
        <f>AS5/12</f>
        <v>16911720.335113194</v>
      </c>
      <c r="AV5" s="38"/>
      <c r="AX5" s="228">
        <f t="shared" ref="AX5:AX36" si="0">C5+E5+G5+I5+K5+M5+O5+Q5+S5+U5+W5+Y5+AA5+AC5+AE5+AG5+AI5+AK5+AM5+AO5</f>
        <v>202940644.02135834</v>
      </c>
      <c r="AY5" s="228">
        <f>AS5-AX5</f>
        <v>0</v>
      </c>
      <c r="AZ5" s="228">
        <v>0</v>
      </c>
      <c r="BA5" s="228">
        <v>27497357.2119</v>
      </c>
      <c r="BB5" s="228">
        <v>135106040.22556007</v>
      </c>
      <c r="BC5" s="228">
        <v>23255214.860000003</v>
      </c>
      <c r="BD5" s="228">
        <v>17082031.723898292</v>
      </c>
      <c r="BE5" s="228">
        <f>SUM(AZ5:BD5)</f>
        <v>202940644.02135837</v>
      </c>
      <c r="BF5" s="228"/>
    </row>
    <row r="6" spans="1:59" s="1" customFormat="1">
      <c r="A6" s="1">
        <v>5005</v>
      </c>
      <c r="B6" s="1" t="s">
        <v>66</v>
      </c>
      <c r="C6" s="211">
        <v>0</v>
      </c>
      <c r="D6" s="22" t="e">
        <f>C6/C$5</f>
        <v>#DIV/0!</v>
      </c>
      <c r="E6" s="211">
        <v>0</v>
      </c>
      <c r="F6" s="22">
        <f>E6/E$5</f>
        <v>0</v>
      </c>
      <c r="G6" s="211">
        <v>0</v>
      </c>
      <c r="H6" s="22">
        <f>G6/G$5</f>
        <v>0</v>
      </c>
      <c r="I6" s="211">
        <v>0</v>
      </c>
      <c r="J6" s="22">
        <f>I6/I$5</f>
        <v>0</v>
      </c>
      <c r="K6" s="211">
        <v>0</v>
      </c>
      <c r="L6" s="22">
        <f>K6/K$5</f>
        <v>0</v>
      </c>
      <c r="M6" s="211">
        <v>0</v>
      </c>
      <c r="N6" s="22">
        <f>M6/M$5</f>
        <v>0</v>
      </c>
      <c r="O6" s="211">
        <v>0</v>
      </c>
      <c r="P6" s="22">
        <f>O6/O$5</f>
        <v>0</v>
      </c>
      <c r="Q6" s="211">
        <v>0</v>
      </c>
      <c r="R6" s="22">
        <f>Q6/Q$5</f>
        <v>0</v>
      </c>
      <c r="S6" s="211">
        <v>0</v>
      </c>
      <c r="T6" s="22">
        <f>S6/S$5</f>
        <v>0</v>
      </c>
      <c r="U6" s="211">
        <v>0</v>
      </c>
      <c r="V6" s="22">
        <f>U6/U$5</f>
        <v>0</v>
      </c>
      <c r="W6" s="211">
        <v>0</v>
      </c>
      <c r="X6" s="22">
        <f>W6/W$5</f>
        <v>0</v>
      </c>
      <c r="Y6" s="211">
        <v>0</v>
      </c>
      <c r="Z6" s="22">
        <f>Y6/Y$5</f>
        <v>0</v>
      </c>
      <c r="AA6" s="211">
        <v>0</v>
      </c>
      <c r="AB6" s="22">
        <f>AA6/AA$5</f>
        <v>0</v>
      </c>
      <c r="AC6" s="211">
        <v>0</v>
      </c>
      <c r="AD6" s="22" t="e">
        <f>AC6/AC$5</f>
        <v>#DIV/0!</v>
      </c>
      <c r="AE6" s="211">
        <v>0</v>
      </c>
      <c r="AF6" s="22">
        <f>AE6/AE$5</f>
        <v>0</v>
      </c>
      <c r="AG6" s="211">
        <v>0</v>
      </c>
      <c r="AH6" s="22">
        <f>AG6/AG$5</f>
        <v>0</v>
      </c>
      <c r="AI6" s="211">
        <v>0</v>
      </c>
      <c r="AJ6" s="22">
        <f>AI6/AI$5</f>
        <v>0</v>
      </c>
      <c r="AK6" s="211">
        <v>0</v>
      </c>
      <c r="AL6" s="22" t="e">
        <f>AK6/AK$5</f>
        <v>#DIV/0!</v>
      </c>
      <c r="AM6" s="211">
        <v>0</v>
      </c>
      <c r="AN6" s="22" t="e">
        <f>AM6/AM$5</f>
        <v>#DIV/0!</v>
      </c>
      <c r="AO6" s="211">
        <v>0</v>
      </c>
      <c r="AP6" s="22">
        <f>AO6/AO$5</f>
        <v>0</v>
      </c>
      <c r="AQ6" s="211"/>
      <c r="AR6" s="22" t="e">
        <f>AQ6/AQ$5</f>
        <v>#DIV/0!</v>
      </c>
      <c r="AS6" s="277">
        <f t="shared" ref="AS6" si="1">C6+E6+G6+I6+K6+M6+O6+Q6+S6+U6+W6+Y6+AA6+AC6+AE6+AG6+AI6+AK6+AM6+AO6+AQ6</f>
        <v>0</v>
      </c>
      <c r="AT6" s="274">
        <f>AS6/AS$5</f>
        <v>0</v>
      </c>
      <c r="AU6" s="37">
        <f t="shared" ref="AU6" si="2">AS6/12</f>
        <v>0</v>
      </c>
      <c r="AV6" s="50">
        <f>AU6/AU$5</f>
        <v>0</v>
      </c>
      <c r="AX6" s="228">
        <f t="shared" si="0"/>
        <v>0</v>
      </c>
      <c r="AY6" s="228">
        <f t="shared" ref="AY6:AY69" si="3">AS6-AX6</f>
        <v>0</v>
      </c>
      <c r="AZ6" s="24">
        <v>0</v>
      </c>
      <c r="BA6" s="24">
        <v>0</v>
      </c>
      <c r="BB6" s="24">
        <v>0</v>
      </c>
      <c r="BC6" s="24">
        <v>0</v>
      </c>
      <c r="BD6" s="24">
        <v>0</v>
      </c>
      <c r="BE6" s="24">
        <f t="shared" ref="BE6:BE69" si="4">SUM(AZ6:BD6)</f>
        <v>0</v>
      </c>
    </row>
    <row r="7" spans="1:59" s="1" customFormat="1">
      <c r="A7" s="10">
        <v>5051</v>
      </c>
      <c r="B7" s="11" t="s">
        <v>73</v>
      </c>
      <c r="C7" s="211">
        <v>0</v>
      </c>
      <c r="D7" s="22" t="e">
        <f t="shared" ref="D7:D16" si="5">C7/C$5</f>
        <v>#DIV/0!</v>
      </c>
      <c r="E7" s="211">
        <v>27561.484699999997</v>
      </c>
      <c r="F7" s="22">
        <f t="shared" ref="F7:F15" si="6">E7/E$5</f>
        <v>2.184811312863509E-3</v>
      </c>
      <c r="G7" s="211">
        <v>248.22</v>
      </c>
      <c r="H7" s="22">
        <f t="shared" ref="H7:H15" si="7">G7/G$5</f>
        <v>2.0030590794573487E-5</v>
      </c>
      <c r="I7" s="211">
        <v>0</v>
      </c>
      <c r="J7" s="22">
        <f t="shared" ref="J7:J15" si="8">I7/I$5</f>
        <v>0</v>
      </c>
      <c r="K7" s="211">
        <v>0</v>
      </c>
      <c r="L7" s="22">
        <f t="shared" ref="L7:L15" si="9">K7/K$5</f>
        <v>0</v>
      </c>
      <c r="M7" s="211">
        <v>2867.1715500000005</v>
      </c>
      <c r="N7" s="22">
        <f t="shared" ref="N7:N15" si="10">M7/M$5</f>
        <v>1.3369239171257003E-3</v>
      </c>
      <c r="O7" s="211">
        <v>0</v>
      </c>
      <c r="P7" s="22">
        <f t="shared" ref="P7:P15" si="11">O7/O$5</f>
        <v>0</v>
      </c>
      <c r="Q7" s="211">
        <v>0</v>
      </c>
      <c r="R7" s="22">
        <f t="shared" ref="R7:R15" si="12">Q7/Q$5</f>
        <v>0</v>
      </c>
      <c r="S7" s="211">
        <v>0</v>
      </c>
      <c r="T7" s="22">
        <f t="shared" ref="T7:T15" si="13">S7/S$5</f>
        <v>0</v>
      </c>
      <c r="U7" s="211">
        <v>0</v>
      </c>
      <c r="V7" s="22">
        <f t="shared" ref="V7:V15" si="14">U7/U$5</f>
        <v>0</v>
      </c>
      <c r="W7" s="211">
        <v>0</v>
      </c>
      <c r="X7" s="22">
        <f t="shared" ref="X7:X15" si="15">W7/W$5</f>
        <v>0</v>
      </c>
      <c r="Y7" s="211">
        <v>0</v>
      </c>
      <c r="Z7" s="22">
        <f t="shared" ref="Z7:Z15" si="16">Y7/Y$5</f>
        <v>0</v>
      </c>
      <c r="AA7" s="211">
        <v>26656.3809</v>
      </c>
      <c r="AB7" s="22">
        <f t="shared" ref="AB7:AB15" si="17">AA7/AA$5</f>
        <v>2.0927133185621705E-3</v>
      </c>
      <c r="AC7" s="211">
        <v>0</v>
      </c>
      <c r="AD7" s="22" t="e">
        <f t="shared" ref="AD7:AD15" si="18">AC7/AC$5</f>
        <v>#DIV/0!</v>
      </c>
      <c r="AE7" s="211">
        <v>0</v>
      </c>
      <c r="AF7" s="22">
        <f t="shared" ref="AF7:AF15" si="19">AE7/AE$5</f>
        <v>0</v>
      </c>
      <c r="AG7" s="211">
        <v>0</v>
      </c>
      <c r="AH7" s="22">
        <f t="shared" ref="AH7:AH15" si="20">AG7/AG$5</f>
        <v>0</v>
      </c>
      <c r="AI7" s="211">
        <v>0</v>
      </c>
      <c r="AJ7" s="22">
        <f t="shared" ref="AJ7:AJ15" si="21">AI7/AI$5</f>
        <v>0</v>
      </c>
      <c r="AK7" s="211">
        <v>0</v>
      </c>
      <c r="AL7" s="22" t="e">
        <f t="shared" ref="AL7:AL15" si="22">AK7/AK$5</f>
        <v>#DIV/0!</v>
      </c>
      <c r="AM7" s="211">
        <v>0</v>
      </c>
      <c r="AN7" s="22" t="e">
        <f t="shared" ref="AN7:AN15" si="23">AM7/AM$5</f>
        <v>#DIV/0!</v>
      </c>
      <c r="AO7" s="211">
        <v>0</v>
      </c>
      <c r="AP7" s="22">
        <f t="shared" ref="AP7:AP15" si="24">AO7/AO$5</f>
        <v>0</v>
      </c>
      <c r="AQ7" s="211"/>
      <c r="AR7" s="22" t="e">
        <f t="shared" ref="AR7:AR70" si="25">AQ7/AQ$5</f>
        <v>#DIV/0!</v>
      </c>
      <c r="AS7" s="277">
        <f t="shared" ref="AS7:AS70" si="26">C7+E7+G7+I7+K7+M7+O7+Q7+S7+U7+W7+Y7+AA7+AC7+AE7+AG7+AI7+AK7+AM7+AO7+AQ7</f>
        <v>57333.257149999998</v>
      </c>
      <c r="AT7" s="278">
        <f t="shared" ref="AT7:AT15" si="27">AS7/AS$5</f>
        <v>2.8251244311595859E-4</v>
      </c>
      <c r="AU7" s="37">
        <f t="shared" ref="AU7:AU70" si="28">AS7/12</f>
        <v>4777.7714291666662</v>
      </c>
      <c r="AV7" s="38">
        <f t="shared" ref="AV7:AV15" si="29">AU7/AU$5</f>
        <v>2.8251244311595859E-4</v>
      </c>
      <c r="AX7" s="228">
        <f t="shared" si="0"/>
        <v>57333.257149999998</v>
      </c>
      <c r="AY7" s="228">
        <f t="shared" si="3"/>
        <v>0</v>
      </c>
      <c r="AZ7" s="24">
        <v>0</v>
      </c>
      <c r="BA7" s="24">
        <v>57085.037149999996</v>
      </c>
      <c r="BB7" s="24">
        <v>248.22</v>
      </c>
      <c r="BC7" s="24">
        <v>0</v>
      </c>
      <c r="BD7" s="24">
        <v>0</v>
      </c>
      <c r="BE7" s="24">
        <f t="shared" si="4"/>
        <v>57333.257149999998</v>
      </c>
    </row>
    <row r="8" spans="1:59" s="1" customFormat="1">
      <c r="A8" s="1">
        <v>5052</v>
      </c>
      <c r="B8" s="1" t="s">
        <v>89</v>
      </c>
      <c r="C8" s="211">
        <v>0</v>
      </c>
      <c r="D8" s="22" t="e">
        <f t="shared" si="5"/>
        <v>#DIV/0!</v>
      </c>
      <c r="E8" s="211">
        <v>0</v>
      </c>
      <c r="F8" s="22">
        <f t="shared" si="6"/>
        <v>0</v>
      </c>
      <c r="G8" s="211">
        <v>9899.25</v>
      </c>
      <c r="H8" s="22">
        <f t="shared" si="7"/>
        <v>7.988390376407284E-4</v>
      </c>
      <c r="I8" s="211">
        <v>13100.5</v>
      </c>
      <c r="J8" s="22">
        <f t="shared" si="8"/>
        <v>9.0554997403136366E-4</v>
      </c>
      <c r="K8" s="211">
        <v>15366</v>
      </c>
      <c r="L8" s="22">
        <f t="shared" si="9"/>
        <v>1.0186341365383106E-3</v>
      </c>
      <c r="M8" s="211">
        <v>49.627499999999998</v>
      </c>
      <c r="N8" s="22">
        <f t="shared" si="10"/>
        <v>2.3140642455508351E-5</v>
      </c>
      <c r="O8" s="211">
        <v>12728.17</v>
      </c>
      <c r="P8" s="22">
        <f t="shared" si="11"/>
        <v>5.3629618961009739E-4</v>
      </c>
      <c r="Q8" s="211">
        <v>3743</v>
      </c>
      <c r="R8" s="22">
        <f t="shared" si="12"/>
        <v>4.0718105010882887E-4</v>
      </c>
      <c r="S8" s="211">
        <v>20960.120000000003</v>
      </c>
      <c r="T8" s="22">
        <f t="shared" si="13"/>
        <v>9.0130837862316784E-4</v>
      </c>
      <c r="U8" s="211">
        <v>0</v>
      </c>
      <c r="V8" s="22">
        <f t="shared" si="14"/>
        <v>0</v>
      </c>
      <c r="W8" s="211">
        <v>9854.9249999999993</v>
      </c>
      <c r="X8" s="22">
        <f t="shared" si="15"/>
        <v>5.8200258619981859E-4</v>
      </c>
      <c r="Y8" s="211">
        <v>11130.5</v>
      </c>
      <c r="Z8" s="22">
        <f t="shared" si="16"/>
        <v>9.4898482323340337E-4</v>
      </c>
      <c r="AA8" s="211">
        <v>356.3</v>
      </c>
      <c r="AB8" s="22">
        <f t="shared" si="17"/>
        <v>2.7972055103838246E-5</v>
      </c>
      <c r="AC8" s="211">
        <v>0</v>
      </c>
      <c r="AD8" s="22" t="e">
        <f t="shared" si="18"/>
        <v>#DIV/0!</v>
      </c>
      <c r="AE8" s="211">
        <v>7289</v>
      </c>
      <c r="AF8" s="22">
        <f t="shared" si="19"/>
        <v>5.7728907684758996E-4</v>
      </c>
      <c r="AG8" s="211">
        <v>17385.25</v>
      </c>
      <c r="AH8" s="22">
        <f t="shared" si="20"/>
        <v>1.4552626809016555E-3</v>
      </c>
      <c r="AI8" s="211">
        <v>2018.1</v>
      </c>
      <c r="AJ8" s="22">
        <f t="shared" si="21"/>
        <v>1.1814168435108427E-4</v>
      </c>
      <c r="AK8" s="211">
        <v>0</v>
      </c>
      <c r="AL8" s="22" t="e">
        <f t="shared" si="22"/>
        <v>#DIV/0!</v>
      </c>
      <c r="AM8" s="211">
        <v>0</v>
      </c>
      <c r="AN8" s="22" t="e">
        <f t="shared" si="23"/>
        <v>#DIV/0!</v>
      </c>
      <c r="AO8" s="211">
        <v>24231</v>
      </c>
      <c r="AP8" s="22">
        <f t="shared" si="24"/>
        <v>3.4606382724050437E-3</v>
      </c>
      <c r="AQ8" s="211"/>
      <c r="AR8" s="22" t="e">
        <f t="shared" si="25"/>
        <v>#DIV/0!</v>
      </c>
      <c r="AS8" s="277">
        <f t="shared" si="26"/>
        <v>148111.74250000002</v>
      </c>
      <c r="AT8" s="278">
        <f t="shared" si="27"/>
        <v>7.2982789235857609E-4</v>
      </c>
      <c r="AU8" s="37">
        <f t="shared" si="28"/>
        <v>12342.645208333335</v>
      </c>
      <c r="AV8" s="38">
        <f t="shared" si="29"/>
        <v>7.2982789235857609E-4</v>
      </c>
      <c r="AX8" s="228">
        <f t="shared" si="0"/>
        <v>148111.74250000002</v>
      </c>
      <c r="AY8" s="228">
        <f t="shared" si="3"/>
        <v>0</v>
      </c>
      <c r="AZ8" s="24">
        <v>0</v>
      </c>
      <c r="BA8" s="24">
        <v>405.92750000000001</v>
      </c>
      <c r="BB8" s="24">
        <v>124727.595</v>
      </c>
      <c r="BC8" s="24">
        <v>20960.120000000003</v>
      </c>
      <c r="BD8" s="24">
        <v>2018.1</v>
      </c>
      <c r="BE8" s="24">
        <f t="shared" si="4"/>
        <v>148111.74250000002</v>
      </c>
    </row>
    <row r="9" spans="1:59" s="1" customFormat="1">
      <c r="A9" s="1">
        <v>5101</v>
      </c>
      <c r="B9" s="1" t="s">
        <v>45</v>
      </c>
      <c r="C9" s="211">
        <v>0</v>
      </c>
      <c r="D9" s="22" t="e">
        <f t="shared" si="5"/>
        <v>#DIV/0!</v>
      </c>
      <c r="E9" s="211">
        <v>340952.3775</v>
      </c>
      <c r="F9" s="22">
        <f t="shared" si="6"/>
        <v>2.7027448615992364E-2</v>
      </c>
      <c r="G9" s="211">
        <v>326549.20940000005</v>
      </c>
      <c r="H9" s="22">
        <f t="shared" si="7"/>
        <v>2.6351517153262796E-2</v>
      </c>
      <c r="I9" s="211">
        <v>364963.76614999998</v>
      </c>
      <c r="J9" s="22">
        <f t="shared" si="8"/>
        <v>2.5227504977636057E-2</v>
      </c>
      <c r="K9" s="211">
        <v>382449.19065</v>
      </c>
      <c r="L9" s="22">
        <f t="shared" si="9"/>
        <v>2.5353104326925585E-2</v>
      </c>
      <c r="M9" s="211">
        <v>41642.358899999992</v>
      </c>
      <c r="N9" s="22">
        <f t="shared" si="10"/>
        <v>1.9417277483428662E-2</v>
      </c>
      <c r="O9" s="211">
        <v>569567.21754999994</v>
      </c>
      <c r="P9" s="22">
        <f t="shared" si="11"/>
        <v>2.3998479632098748E-2</v>
      </c>
      <c r="Q9" s="211">
        <v>228602.8976</v>
      </c>
      <c r="R9" s="22">
        <f t="shared" si="12"/>
        <v>2.4868492626954068E-2</v>
      </c>
      <c r="S9" s="211">
        <v>688719.71700000006</v>
      </c>
      <c r="T9" s="22">
        <f t="shared" si="13"/>
        <v>2.9615710761917251E-2</v>
      </c>
      <c r="U9" s="211">
        <v>0</v>
      </c>
      <c r="V9" s="22">
        <f t="shared" si="14"/>
        <v>0</v>
      </c>
      <c r="W9" s="211">
        <v>363566.84900000005</v>
      </c>
      <c r="X9" s="22">
        <f t="shared" si="15"/>
        <v>2.1471177748640297E-2</v>
      </c>
      <c r="Y9" s="211">
        <v>312546.63655</v>
      </c>
      <c r="Z9" s="22">
        <f t="shared" si="16"/>
        <v>2.6647681113929879E-2</v>
      </c>
      <c r="AA9" s="211">
        <v>315604.78829999996</v>
      </c>
      <c r="AB9" s="22">
        <f t="shared" si="17"/>
        <v>2.4777194862090381E-2</v>
      </c>
      <c r="AC9" s="211">
        <v>0</v>
      </c>
      <c r="AD9" s="22" t="e">
        <f t="shared" si="18"/>
        <v>#DIV/0!</v>
      </c>
      <c r="AE9" s="211">
        <v>291628.47720000002</v>
      </c>
      <c r="AF9" s="22">
        <f t="shared" si="19"/>
        <v>2.3096986470744471E-2</v>
      </c>
      <c r="AG9" s="211">
        <v>284608.27385000006</v>
      </c>
      <c r="AH9" s="22">
        <f t="shared" si="20"/>
        <v>2.3823632079477925E-2</v>
      </c>
      <c r="AI9" s="211">
        <v>353788.49820000003</v>
      </c>
      <c r="AJ9" s="22">
        <f t="shared" si="21"/>
        <v>2.0711148645452926E-2</v>
      </c>
      <c r="AK9" s="211">
        <v>0</v>
      </c>
      <c r="AL9" s="22" t="e">
        <f t="shared" si="22"/>
        <v>#DIV/0!</v>
      </c>
      <c r="AM9" s="211">
        <v>0</v>
      </c>
      <c r="AN9" s="22" t="e">
        <f t="shared" si="23"/>
        <v>#DIV/0!</v>
      </c>
      <c r="AO9" s="211">
        <v>161771.39619999999</v>
      </c>
      <c r="AP9" s="22">
        <f t="shared" si="24"/>
        <v>2.3103969504771563E-2</v>
      </c>
      <c r="AQ9" s="211"/>
      <c r="AR9" s="22" t="e">
        <f t="shared" si="25"/>
        <v>#DIV/0!</v>
      </c>
      <c r="AS9" s="277">
        <f t="shared" si="26"/>
        <v>5026961.6540500009</v>
      </c>
      <c r="AT9" s="278">
        <f t="shared" si="27"/>
        <v>2.4770600676328504E-2</v>
      </c>
      <c r="AU9" s="37">
        <f t="shared" si="28"/>
        <v>418913.47117083339</v>
      </c>
      <c r="AV9" s="38">
        <f t="shared" si="29"/>
        <v>2.4770600676328504E-2</v>
      </c>
      <c r="AX9" s="228">
        <f t="shared" si="0"/>
        <v>5026961.6540500009</v>
      </c>
      <c r="AY9" s="228">
        <f t="shared" si="3"/>
        <v>0</v>
      </c>
      <c r="AZ9" s="24">
        <v>0</v>
      </c>
      <c r="BA9" s="24">
        <v>698199.52469999995</v>
      </c>
      <c r="BB9" s="24">
        <v>3286253.9141500005</v>
      </c>
      <c r="BC9" s="24">
        <v>688719.71700000006</v>
      </c>
      <c r="BD9" s="24">
        <v>353788.49820000003</v>
      </c>
      <c r="BE9" s="24">
        <f t="shared" si="4"/>
        <v>5026961.6540500009</v>
      </c>
    </row>
    <row r="10" spans="1:59" s="1" customFormat="1">
      <c r="A10" s="1">
        <v>5102</v>
      </c>
      <c r="B10" s="1" t="s">
        <v>187</v>
      </c>
      <c r="C10" s="211">
        <v>0</v>
      </c>
      <c r="D10" s="22" t="e">
        <f t="shared" si="5"/>
        <v>#DIV/0!</v>
      </c>
      <c r="E10" s="211">
        <v>0</v>
      </c>
      <c r="F10" s="22">
        <f t="shared" si="6"/>
        <v>0</v>
      </c>
      <c r="G10" s="211">
        <v>49.25</v>
      </c>
      <c r="H10" s="22">
        <f t="shared" si="7"/>
        <v>3.9743235703518829E-6</v>
      </c>
      <c r="I10" s="211">
        <v>1526.75</v>
      </c>
      <c r="J10" s="22">
        <f t="shared" si="8"/>
        <v>1.0553401952997095E-4</v>
      </c>
      <c r="K10" s="211">
        <v>49.25</v>
      </c>
      <c r="L10" s="22">
        <f t="shared" si="9"/>
        <v>3.2648530017253549E-6</v>
      </c>
      <c r="M10" s="211">
        <v>50.9</v>
      </c>
      <c r="N10" s="22">
        <f t="shared" si="10"/>
        <v>2.3733992262059846E-5</v>
      </c>
      <c r="O10" s="211">
        <v>14134.75</v>
      </c>
      <c r="P10" s="22">
        <f t="shared" si="11"/>
        <v>5.955618573676596E-4</v>
      </c>
      <c r="Q10" s="211">
        <v>0</v>
      </c>
      <c r="R10" s="22">
        <f t="shared" si="12"/>
        <v>0</v>
      </c>
      <c r="S10" s="211">
        <v>94</v>
      </c>
      <c r="T10" s="22">
        <f t="shared" si="13"/>
        <v>4.042104128725302E-6</v>
      </c>
      <c r="U10" s="211">
        <v>0</v>
      </c>
      <c r="V10" s="22">
        <f t="shared" si="14"/>
        <v>0</v>
      </c>
      <c r="W10" s="211">
        <v>0</v>
      </c>
      <c r="X10" s="22">
        <f t="shared" si="15"/>
        <v>0</v>
      </c>
      <c r="Y10" s="211">
        <v>0</v>
      </c>
      <c r="Z10" s="22">
        <f t="shared" si="16"/>
        <v>0</v>
      </c>
      <c r="AA10" s="211">
        <v>0</v>
      </c>
      <c r="AB10" s="22">
        <f t="shared" si="17"/>
        <v>0</v>
      </c>
      <c r="AC10" s="211">
        <v>0</v>
      </c>
      <c r="AD10" s="22" t="e">
        <f t="shared" si="18"/>
        <v>#DIV/0!</v>
      </c>
      <c r="AE10" s="211">
        <v>98.5</v>
      </c>
      <c r="AF10" s="22">
        <f t="shared" si="19"/>
        <v>7.8012037411836485E-6</v>
      </c>
      <c r="AG10" s="211">
        <v>0</v>
      </c>
      <c r="AH10" s="22">
        <f t="shared" si="20"/>
        <v>0</v>
      </c>
      <c r="AI10" s="211">
        <v>0</v>
      </c>
      <c r="AJ10" s="22">
        <f t="shared" si="21"/>
        <v>0</v>
      </c>
      <c r="AK10" s="211">
        <v>0</v>
      </c>
      <c r="AL10" s="22" t="e">
        <f t="shared" si="22"/>
        <v>#DIV/0!</v>
      </c>
      <c r="AM10" s="211">
        <v>0</v>
      </c>
      <c r="AN10" s="22" t="e">
        <f t="shared" si="23"/>
        <v>#DIV/0!</v>
      </c>
      <c r="AO10" s="211">
        <v>0</v>
      </c>
      <c r="AP10" s="22">
        <f t="shared" si="24"/>
        <v>0</v>
      </c>
      <c r="AQ10" s="211"/>
      <c r="AR10" s="22" t="e">
        <f t="shared" si="25"/>
        <v>#DIV/0!</v>
      </c>
      <c r="AS10" s="277">
        <f t="shared" si="26"/>
        <v>16003.4</v>
      </c>
      <c r="AT10" s="278">
        <f t="shared" si="27"/>
        <v>7.8857540228933806E-5</v>
      </c>
      <c r="AU10" s="37">
        <f t="shared" si="28"/>
        <v>1333.6166666666666</v>
      </c>
      <c r="AV10" s="38">
        <f t="shared" si="29"/>
        <v>7.8857540228933806E-5</v>
      </c>
      <c r="AX10" s="228">
        <f t="shared" si="0"/>
        <v>16003.4</v>
      </c>
      <c r="AY10" s="228">
        <f t="shared" si="3"/>
        <v>0</v>
      </c>
      <c r="AZ10" s="24">
        <v>0</v>
      </c>
      <c r="BA10" s="24">
        <v>50.9</v>
      </c>
      <c r="BB10" s="24">
        <v>15858.5</v>
      </c>
      <c r="BC10" s="24">
        <v>94</v>
      </c>
      <c r="BD10" s="24">
        <v>0</v>
      </c>
      <c r="BE10" s="24">
        <f t="shared" si="4"/>
        <v>16003.4</v>
      </c>
    </row>
    <row r="11" spans="1:59" s="1" customFormat="1">
      <c r="A11" s="1">
        <v>5103</v>
      </c>
      <c r="B11" s="1" t="s">
        <v>62</v>
      </c>
      <c r="C11" s="211">
        <v>0</v>
      </c>
      <c r="D11" s="22" t="e">
        <f t="shared" si="5"/>
        <v>#DIV/0!</v>
      </c>
      <c r="E11" s="211">
        <v>0</v>
      </c>
      <c r="F11" s="22">
        <f t="shared" si="6"/>
        <v>0</v>
      </c>
      <c r="G11" s="211">
        <v>0</v>
      </c>
      <c r="H11" s="22">
        <f t="shared" si="7"/>
        <v>0</v>
      </c>
      <c r="I11" s="211">
        <v>0</v>
      </c>
      <c r="J11" s="22">
        <f t="shared" si="8"/>
        <v>0</v>
      </c>
      <c r="K11" s="211">
        <v>0</v>
      </c>
      <c r="L11" s="22">
        <f t="shared" si="9"/>
        <v>0</v>
      </c>
      <c r="M11" s="211">
        <v>0</v>
      </c>
      <c r="N11" s="22">
        <f t="shared" si="10"/>
        <v>0</v>
      </c>
      <c r="O11" s="211">
        <v>0</v>
      </c>
      <c r="P11" s="22">
        <f t="shared" si="11"/>
        <v>0</v>
      </c>
      <c r="Q11" s="211">
        <v>0</v>
      </c>
      <c r="R11" s="22">
        <f t="shared" si="12"/>
        <v>0</v>
      </c>
      <c r="S11" s="211">
        <v>0</v>
      </c>
      <c r="T11" s="22">
        <f t="shared" si="13"/>
        <v>0</v>
      </c>
      <c r="U11" s="211">
        <v>0</v>
      </c>
      <c r="V11" s="22">
        <f t="shared" si="14"/>
        <v>0</v>
      </c>
      <c r="W11" s="211">
        <v>0</v>
      </c>
      <c r="X11" s="22">
        <f t="shared" si="15"/>
        <v>0</v>
      </c>
      <c r="Y11" s="211">
        <v>0</v>
      </c>
      <c r="Z11" s="22">
        <f t="shared" si="16"/>
        <v>0</v>
      </c>
      <c r="AA11" s="211">
        <v>0</v>
      </c>
      <c r="AB11" s="22">
        <f t="shared" si="17"/>
        <v>0</v>
      </c>
      <c r="AC11" s="211">
        <v>0</v>
      </c>
      <c r="AD11" s="22" t="e">
        <f t="shared" si="18"/>
        <v>#DIV/0!</v>
      </c>
      <c r="AE11" s="211">
        <v>0</v>
      </c>
      <c r="AF11" s="22">
        <f t="shared" si="19"/>
        <v>0</v>
      </c>
      <c r="AG11" s="211">
        <v>0</v>
      </c>
      <c r="AH11" s="22">
        <f t="shared" si="20"/>
        <v>0</v>
      </c>
      <c r="AI11" s="211">
        <v>0</v>
      </c>
      <c r="AJ11" s="22">
        <f t="shared" si="21"/>
        <v>0</v>
      </c>
      <c r="AK11" s="211">
        <v>0</v>
      </c>
      <c r="AL11" s="22" t="e">
        <f t="shared" si="22"/>
        <v>#DIV/0!</v>
      </c>
      <c r="AM11" s="211">
        <v>0</v>
      </c>
      <c r="AN11" s="22" t="e">
        <f t="shared" si="23"/>
        <v>#DIV/0!</v>
      </c>
      <c r="AO11" s="211">
        <v>0</v>
      </c>
      <c r="AP11" s="22">
        <f t="shared" si="24"/>
        <v>0</v>
      </c>
      <c r="AQ11" s="211"/>
      <c r="AR11" s="22" t="e">
        <f t="shared" si="25"/>
        <v>#DIV/0!</v>
      </c>
      <c r="AS11" s="277">
        <f t="shared" si="26"/>
        <v>0</v>
      </c>
      <c r="AT11" s="278">
        <f t="shared" si="27"/>
        <v>0</v>
      </c>
      <c r="AU11" s="37">
        <f t="shared" si="28"/>
        <v>0</v>
      </c>
      <c r="AV11" s="38">
        <f t="shared" si="29"/>
        <v>0</v>
      </c>
      <c r="AX11" s="228">
        <f t="shared" si="0"/>
        <v>0</v>
      </c>
      <c r="AY11" s="228">
        <f t="shared" si="3"/>
        <v>0</v>
      </c>
      <c r="AZ11" s="24">
        <v>0</v>
      </c>
      <c r="BA11" s="24">
        <v>0</v>
      </c>
      <c r="BB11" s="24">
        <v>0</v>
      </c>
      <c r="BC11" s="24">
        <v>0</v>
      </c>
      <c r="BD11" s="24">
        <v>0</v>
      </c>
      <c r="BE11" s="24">
        <f t="shared" si="4"/>
        <v>0</v>
      </c>
    </row>
    <row r="12" spans="1:59" s="1" customFormat="1" ht="15.75" thickBot="1">
      <c r="A12" s="251">
        <v>5149</v>
      </c>
      <c r="B12" s="251" t="s">
        <v>65</v>
      </c>
      <c r="C12" s="252">
        <v>0</v>
      </c>
      <c r="D12" s="253">
        <v>1</v>
      </c>
      <c r="E12" s="252">
        <v>12246527.325899998</v>
      </c>
      <c r="F12" s="253">
        <v>1</v>
      </c>
      <c r="G12" s="252">
        <v>12055299.944116902</v>
      </c>
      <c r="H12" s="253">
        <v>1</v>
      </c>
      <c r="I12" s="252">
        <v>14087307.968649998</v>
      </c>
      <c r="J12" s="253">
        <v>1</v>
      </c>
      <c r="K12" s="252">
        <v>14687041.364901792</v>
      </c>
      <c r="L12" s="253">
        <v>1</v>
      </c>
      <c r="M12" s="252">
        <v>2099993.3209500001</v>
      </c>
      <c r="N12" s="253">
        <v>1</v>
      </c>
      <c r="O12" s="252">
        <v>23137040.744004734</v>
      </c>
      <c r="P12" s="253">
        <v>1</v>
      </c>
      <c r="Q12" s="252">
        <v>8960125.1149866451</v>
      </c>
      <c r="R12" s="253">
        <v>1</v>
      </c>
      <c r="S12" s="252">
        <v>22545441.023000002</v>
      </c>
      <c r="T12" s="253">
        <v>1</v>
      </c>
      <c r="U12" s="252">
        <v>4.7301000449806456E-10</v>
      </c>
      <c r="V12" s="253">
        <v>1</v>
      </c>
      <c r="W12" s="252">
        <v>16559363.807500001</v>
      </c>
      <c r="X12" s="253">
        <v>1</v>
      </c>
      <c r="Y12" s="252">
        <v>11405172.184849998</v>
      </c>
      <c r="Z12" s="253">
        <v>1</v>
      </c>
      <c r="AA12" s="252">
        <v>12395095.1757</v>
      </c>
      <c r="AB12" s="253">
        <v>1</v>
      </c>
      <c r="AC12" s="252">
        <v>0</v>
      </c>
      <c r="AD12" s="253">
        <v>1</v>
      </c>
      <c r="AE12" s="252">
        <v>12327240.59395</v>
      </c>
      <c r="AF12" s="253">
        <v>1</v>
      </c>
      <c r="AG12" s="252">
        <v>11644475.129649999</v>
      </c>
      <c r="AH12" s="253">
        <v>1</v>
      </c>
      <c r="AI12" s="252">
        <v>16726225.125698291</v>
      </c>
      <c r="AJ12" s="253">
        <v>1</v>
      </c>
      <c r="AK12" s="252">
        <v>0</v>
      </c>
      <c r="AL12" s="253">
        <v>1</v>
      </c>
      <c r="AM12" s="252">
        <v>0</v>
      </c>
      <c r="AN12" s="253">
        <v>1</v>
      </c>
      <c r="AO12" s="252">
        <v>6815885.1437999997</v>
      </c>
      <c r="AP12" s="253">
        <v>1</v>
      </c>
      <c r="AQ12" s="252"/>
      <c r="AR12" s="253" t="e">
        <f t="shared" si="25"/>
        <v>#DIV/0!</v>
      </c>
      <c r="AS12" s="254">
        <f t="shared" si="26"/>
        <v>197692233.96765837</v>
      </c>
      <c r="AT12" s="253">
        <v>1</v>
      </c>
      <c r="AU12" s="255">
        <f t="shared" si="28"/>
        <v>16474352.830638198</v>
      </c>
      <c r="AV12" s="253">
        <v>1</v>
      </c>
      <c r="AX12" s="228">
        <f t="shared" si="0"/>
        <v>197692233.96765837</v>
      </c>
      <c r="AY12" s="228">
        <f t="shared" si="3"/>
        <v>0</v>
      </c>
      <c r="AZ12" s="24">
        <v>0</v>
      </c>
      <c r="BA12" s="24">
        <v>26741615.822550002</v>
      </c>
      <c r="BB12" s="24">
        <v>131678951.99641009</v>
      </c>
      <c r="BC12" s="24">
        <v>22545441.023000002</v>
      </c>
      <c r="BD12" s="24">
        <v>16726225.125698293</v>
      </c>
      <c r="BE12" s="24">
        <f t="shared" si="4"/>
        <v>197692233.9676584</v>
      </c>
      <c r="BG12" s="24">
        <f>AS12-CONSOLIDATED!AA12</f>
        <v>-73727902.769370705</v>
      </c>
    </row>
    <row r="13" spans="1:59" s="1" customFormat="1" ht="15.75" thickTop="1">
      <c r="A13" s="1">
        <v>5151</v>
      </c>
      <c r="B13" s="1" t="s">
        <v>46</v>
      </c>
      <c r="C13" s="211">
        <v>0</v>
      </c>
      <c r="D13" s="22" t="e">
        <f t="shared" si="5"/>
        <v>#DIV/0!</v>
      </c>
      <c r="E13" s="211">
        <v>0</v>
      </c>
      <c r="F13" s="22">
        <f t="shared" si="6"/>
        <v>0</v>
      </c>
      <c r="G13" s="211">
        <v>29.569699999999997</v>
      </c>
      <c r="H13" s="22">
        <f t="shared" si="7"/>
        <v>2.3861838716392699E-6</v>
      </c>
      <c r="I13" s="211">
        <v>0</v>
      </c>
      <c r="J13" s="22">
        <f t="shared" si="8"/>
        <v>0</v>
      </c>
      <c r="K13" s="211">
        <v>4.9250000000000002E-2</v>
      </c>
      <c r="L13" s="22">
        <f t="shared" si="9"/>
        <v>3.2648530017253549E-9</v>
      </c>
      <c r="M13" s="211">
        <v>0</v>
      </c>
      <c r="N13" s="22">
        <f t="shared" si="10"/>
        <v>0</v>
      </c>
      <c r="O13" s="211">
        <v>0</v>
      </c>
      <c r="P13" s="22">
        <f t="shared" si="11"/>
        <v>0</v>
      </c>
      <c r="Q13" s="211">
        <v>0</v>
      </c>
      <c r="R13" s="22">
        <f t="shared" si="12"/>
        <v>0</v>
      </c>
      <c r="S13" s="211">
        <v>0</v>
      </c>
      <c r="T13" s="22">
        <f t="shared" si="13"/>
        <v>0</v>
      </c>
      <c r="U13" s="211">
        <v>0</v>
      </c>
      <c r="V13" s="22">
        <f t="shared" si="14"/>
        <v>0</v>
      </c>
      <c r="W13" s="211">
        <v>0</v>
      </c>
      <c r="X13" s="22">
        <f t="shared" si="15"/>
        <v>0</v>
      </c>
      <c r="Y13" s="211">
        <v>55.465350000000001</v>
      </c>
      <c r="Z13" s="22">
        <f t="shared" si="16"/>
        <v>4.7289677341834462E-6</v>
      </c>
      <c r="AA13" s="211">
        <v>0</v>
      </c>
      <c r="AB13" s="22">
        <f t="shared" si="17"/>
        <v>0</v>
      </c>
      <c r="AC13" s="211">
        <v>0</v>
      </c>
      <c r="AD13" s="22" t="e">
        <f t="shared" si="18"/>
        <v>#DIV/0!</v>
      </c>
      <c r="AE13" s="211">
        <v>0</v>
      </c>
      <c r="AF13" s="22">
        <f t="shared" si="19"/>
        <v>0</v>
      </c>
      <c r="AG13" s="211">
        <v>0</v>
      </c>
      <c r="AH13" s="22">
        <f t="shared" si="20"/>
        <v>0</v>
      </c>
      <c r="AI13" s="211">
        <v>0</v>
      </c>
      <c r="AJ13" s="22">
        <f t="shared" si="21"/>
        <v>0</v>
      </c>
      <c r="AK13" s="211">
        <v>0</v>
      </c>
      <c r="AL13" s="22" t="e">
        <f t="shared" si="22"/>
        <v>#DIV/0!</v>
      </c>
      <c r="AM13" s="211">
        <v>0</v>
      </c>
      <c r="AN13" s="22" t="e">
        <f t="shared" si="23"/>
        <v>#DIV/0!</v>
      </c>
      <c r="AO13" s="211">
        <v>0</v>
      </c>
      <c r="AP13" s="22">
        <f t="shared" si="24"/>
        <v>0</v>
      </c>
      <c r="AQ13" s="211"/>
      <c r="AR13" s="22" t="e">
        <f t="shared" si="25"/>
        <v>#DIV/0!</v>
      </c>
      <c r="AS13" s="277">
        <f t="shared" si="26"/>
        <v>85.084299999999999</v>
      </c>
      <c r="AT13" s="278">
        <f t="shared" si="27"/>
        <v>4.1925707100370373E-7</v>
      </c>
      <c r="AU13" s="37">
        <f t="shared" si="28"/>
        <v>7.0903583333333335</v>
      </c>
      <c r="AV13" s="38">
        <f t="shared" si="29"/>
        <v>4.1925707100370378E-7</v>
      </c>
      <c r="AX13" s="228">
        <f t="shared" si="0"/>
        <v>85.084299999999999</v>
      </c>
      <c r="AY13" s="228">
        <f t="shared" si="3"/>
        <v>0</v>
      </c>
      <c r="AZ13" s="24">
        <v>0</v>
      </c>
      <c r="BA13" s="24">
        <v>0</v>
      </c>
      <c r="BB13" s="24">
        <v>85.084299999999999</v>
      </c>
      <c r="BC13" s="24">
        <v>0</v>
      </c>
      <c r="BD13" s="24">
        <v>0</v>
      </c>
      <c r="BE13" s="24">
        <f t="shared" si="4"/>
        <v>85.084299999999999</v>
      </c>
      <c r="BG13" s="24">
        <f>AS13-CONSOLIDATED!AA13</f>
        <v>85.074299999999994</v>
      </c>
    </row>
    <row r="14" spans="1:59" s="1" customFormat="1">
      <c r="A14" s="1">
        <v>5152</v>
      </c>
      <c r="B14" s="1" t="s">
        <v>47</v>
      </c>
      <c r="C14" s="211">
        <v>0</v>
      </c>
      <c r="D14" s="22" t="e">
        <f t="shared" si="5"/>
        <v>#DIV/0!</v>
      </c>
      <c r="E14" s="211">
        <v>0</v>
      </c>
      <c r="F14" s="22">
        <f t="shared" si="6"/>
        <v>0</v>
      </c>
      <c r="G14" s="211">
        <v>0</v>
      </c>
      <c r="H14" s="22">
        <f t="shared" si="7"/>
        <v>0</v>
      </c>
      <c r="I14" s="211">
        <v>0</v>
      </c>
      <c r="J14" s="22">
        <f t="shared" si="8"/>
        <v>0</v>
      </c>
      <c r="K14" s="211">
        <v>0</v>
      </c>
      <c r="L14" s="22">
        <f t="shared" si="9"/>
        <v>0</v>
      </c>
      <c r="M14" s="211">
        <v>0</v>
      </c>
      <c r="N14" s="22">
        <f t="shared" si="10"/>
        <v>0</v>
      </c>
      <c r="O14" s="211">
        <v>0</v>
      </c>
      <c r="P14" s="22">
        <f t="shared" si="11"/>
        <v>0</v>
      </c>
      <c r="Q14" s="211">
        <v>0</v>
      </c>
      <c r="R14" s="22">
        <f t="shared" si="12"/>
        <v>0</v>
      </c>
      <c r="S14" s="211">
        <v>0</v>
      </c>
      <c r="T14" s="22">
        <f t="shared" si="13"/>
        <v>0</v>
      </c>
      <c r="U14" s="211">
        <v>0</v>
      </c>
      <c r="V14" s="22">
        <f t="shared" si="14"/>
        <v>0</v>
      </c>
      <c r="W14" s="211">
        <v>0</v>
      </c>
      <c r="X14" s="22">
        <f t="shared" si="15"/>
        <v>0</v>
      </c>
      <c r="Y14" s="211">
        <v>0</v>
      </c>
      <c r="Z14" s="22">
        <f t="shared" si="16"/>
        <v>0</v>
      </c>
      <c r="AA14" s="211">
        <v>0</v>
      </c>
      <c r="AB14" s="22">
        <f t="shared" si="17"/>
        <v>0</v>
      </c>
      <c r="AC14" s="211">
        <v>0</v>
      </c>
      <c r="AD14" s="22" t="e">
        <f t="shared" si="18"/>
        <v>#DIV/0!</v>
      </c>
      <c r="AE14" s="211">
        <v>0</v>
      </c>
      <c r="AF14" s="22">
        <f t="shared" si="19"/>
        <v>0</v>
      </c>
      <c r="AG14" s="211">
        <v>0</v>
      </c>
      <c r="AH14" s="22">
        <f t="shared" si="20"/>
        <v>0</v>
      </c>
      <c r="AI14" s="211">
        <v>0</v>
      </c>
      <c r="AJ14" s="22">
        <f t="shared" si="21"/>
        <v>0</v>
      </c>
      <c r="AK14" s="211">
        <v>0</v>
      </c>
      <c r="AL14" s="22" t="e">
        <f t="shared" si="22"/>
        <v>#DIV/0!</v>
      </c>
      <c r="AM14" s="211">
        <v>0</v>
      </c>
      <c r="AN14" s="22" t="e">
        <f t="shared" si="23"/>
        <v>#DIV/0!</v>
      </c>
      <c r="AO14" s="211">
        <v>0</v>
      </c>
      <c r="AP14" s="22">
        <f t="shared" si="24"/>
        <v>0</v>
      </c>
      <c r="AQ14" s="211"/>
      <c r="AR14" s="22" t="e">
        <f t="shared" si="25"/>
        <v>#DIV/0!</v>
      </c>
      <c r="AS14" s="277">
        <f t="shared" si="26"/>
        <v>0</v>
      </c>
      <c r="AT14" s="278">
        <f t="shared" si="27"/>
        <v>0</v>
      </c>
      <c r="AU14" s="37">
        <f t="shared" si="28"/>
        <v>0</v>
      </c>
      <c r="AV14" s="38">
        <f t="shared" si="29"/>
        <v>0</v>
      </c>
      <c r="AX14" s="228">
        <f t="shared" si="0"/>
        <v>0</v>
      </c>
      <c r="AY14" s="228">
        <f t="shared" si="3"/>
        <v>0</v>
      </c>
      <c r="AZ14" s="24">
        <v>0</v>
      </c>
      <c r="BA14" s="24">
        <v>0</v>
      </c>
      <c r="BB14" s="24">
        <v>0</v>
      </c>
      <c r="BC14" s="24">
        <v>0</v>
      </c>
      <c r="BD14" s="24">
        <v>0</v>
      </c>
      <c r="BE14" s="24">
        <f t="shared" si="4"/>
        <v>0</v>
      </c>
      <c r="BG14" s="24">
        <f>AS14-CONSOLIDATED!AA14</f>
        <v>0</v>
      </c>
    </row>
    <row r="15" spans="1:59" s="1" customFormat="1">
      <c r="A15" s="268">
        <v>5198</v>
      </c>
      <c r="B15" s="268" t="s">
        <v>93</v>
      </c>
      <c r="C15" s="269">
        <v>0</v>
      </c>
      <c r="D15" s="270" t="e">
        <f t="shared" si="5"/>
        <v>#DIV/0!</v>
      </c>
      <c r="E15" s="269">
        <v>0</v>
      </c>
      <c r="F15" s="270">
        <f t="shared" si="6"/>
        <v>0</v>
      </c>
      <c r="G15" s="269">
        <v>29.569699999999997</v>
      </c>
      <c r="H15" s="270">
        <f t="shared" si="7"/>
        <v>2.3861838716392699E-6</v>
      </c>
      <c r="I15" s="269">
        <v>0</v>
      </c>
      <c r="J15" s="270">
        <f t="shared" si="8"/>
        <v>0</v>
      </c>
      <c r="K15" s="269">
        <v>4.9250000000000002E-2</v>
      </c>
      <c r="L15" s="270">
        <f t="shared" si="9"/>
        <v>3.2648530017253549E-9</v>
      </c>
      <c r="M15" s="269">
        <v>0</v>
      </c>
      <c r="N15" s="270">
        <f t="shared" si="10"/>
        <v>0</v>
      </c>
      <c r="O15" s="269">
        <v>0</v>
      </c>
      <c r="P15" s="270">
        <f t="shared" si="11"/>
        <v>0</v>
      </c>
      <c r="Q15" s="269">
        <v>0</v>
      </c>
      <c r="R15" s="270">
        <f t="shared" si="12"/>
        <v>0</v>
      </c>
      <c r="S15" s="269">
        <v>0</v>
      </c>
      <c r="T15" s="270">
        <f t="shared" si="13"/>
        <v>0</v>
      </c>
      <c r="U15" s="269">
        <v>0</v>
      </c>
      <c r="V15" s="270">
        <f t="shared" si="14"/>
        <v>0</v>
      </c>
      <c r="W15" s="269">
        <v>0</v>
      </c>
      <c r="X15" s="270">
        <f t="shared" si="15"/>
        <v>0</v>
      </c>
      <c r="Y15" s="269">
        <v>55.465350000000001</v>
      </c>
      <c r="Z15" s="270">
        <f t="shared" si="16"/>
        <v>4.7289677341834462E-6</v>
      </c>
      <c r="AA15" s="269">
        <v>0</v>
      </c>
      <c r="AB15" s="270">
        <f t="shared" si="17"/>
        <v>0</v>
      </c>
      <c r="AC15" s="269">
        <v>0</v>
      </c>
      <c r="AD15" s="270" t="e">
        <f t="shared" si="18"/>
        <v>#DIV/0!</v>
      </c>
      <c r="AE15" s="269">
        <v>0</v>
      </c>
      <c r="AF15" s="270">
        <f t="shared" si="19"/>
        <v>0</v>
      </c>
      <c r="AG15" s="269">
        <v>0</v>
      </c>
      <c r="AH15" s="270">
        <f t="shared" si="20"/>
        <v>0</v>
      </c>
      <c r="AI15" s="269">
        <v>0</v>
      </c>
      <c r="AJ15" s="270">
        <f t="shared" si="21"/>
        <v>0</v>
      </c>
      <c r="AK15" s="269">
        <v>0</v>
      </c>
      <c r="AL15" s="270" t="e">
        <f t="shared" si="22"/>
        <v>#DIV/0!</v>
      </c>
      <c r="AM15" s="269">
        <v>0</v>
      </c>
      <c r="AN15" s="270" t="e">
        <f t="shared" si="23"/>
        <v>#DIV/0!</v>
      </c>
      <c r="AO15" s="269">
        <v>0</v>
      </c>
      <c r="AP15" s="270">
        <f t="shared" si="24"/>
        <v>0</v>
      </c>
      <c r="AQ15" s="269"/>
      <c r="AR15" s="270" t="e">
        <f t="shared" si="25"/>
        <v>#DIV/0!</v>
      </c>
      <c r="AS15" s="271">
        <f t="shared" si="26"/>
        <v>85.084299999999999</v>
      </c>
      <c r="AT15" s="270">
        <f t="shared" si="27"/>
        <v>4.1925707100370373E-7</v>
      </c>
      <c r="AU15" s="272">
        <f t="shared" si="28"/>
        <v>7.0903583333333335</v>
      </c>
      <c r="AV15" s="270">
        <f t="shared" si="29"/>
        <v>4.1925707100370378E-7</v>
      </c>
      <c r="AX15" s="228">
        <f t="shared" si="0"/>
        <v>85.084299999999999</v>
      </c>
      <c r="AY15" s="228">
        <f t="shared" si="3"/>
        <v>0</v>
      </c>
      <c r="AZ15" s="24">
        <v>0</v>
      </c>
      <c r="BA15" s="24">
        <v>0</v>
      </c>
      <c r="BB15" s="24">
        <v>85.084299999999999</v>
      </c>
      <c r="BC15" s="24">
        <v>0</v>
      </c>
      <c r="BD15" s="24">
        <v>0</v>
      </c>
      <c r="BE15" s="24">
        <f t="shared" si="4"/>
        <v>85.084299999999999</v>
      </c>
      <c r="BG15" s="24">
        <f>AS15-CONSOLIDATED!AA15</f>
        <v>85.074299999999994</v>
      </c>
    </row>
    <row r="16" spans="1:59" s="1" customFormat="1" ht="15.75" thickBot="1">
      <c r="A16" s="249">
        <v>5199</v>
      </c>
      <c r="B16" s="249" t="s">
        <v>69</v>
      </c>
      <c r="C16" s="239">
        <v>0</v>
      </c>
      <c r="D16" s="240" t="e">
        <f t="shared" si="5"/>
        <v>#DIV/0!</v>
      </c>
      <c r="E16" s="239">
        <v>12246527.325899998</v>
      </c>
      <c r="F16" s="240">
        <f>E16/E$12</f>
        <v>1</v>
      </c>
      <c r="G16" s="239">
        <v>12055329.513816901</v>
      </c>
      <c r="H16" s="240">
        <f>G16/G$12</f>
        <v>1.0000024528381821</v>
      </c>
      <c r="I16" s="239">
        <v>14087307.968649998</v>
      </c>
      <c r="J16" s="240">
        <f>I16/I$12</f>
        <v>1</v>
      </c>
      <c r="K16" s="239">
        <v>14687041.414151793</v>
      </c>
      <c r="L16" s="240">
        <f>K16/K$12</f>
        <v>1.0000000033532963</v>
      </c>
      <c r="M16" s="239">
        <v>2099993.3209500001</v>
      </c>
      <c r="N16" s="240">
        <f>M16/M$12</f>
        <v>1</v>
      </c>
      <c r="O16" s="239">
        <v>23137040.744004734</v>
      </c>
      <c r="P16" s="240">
        <f>O16/O$12</f>
        <v>1</v>
      </c>
      <c r="Q16" s="239">
        <v>8960125.1149866451</v>
      </c>
      <c r="R16" s="240">
        <f>Q16/Q$12</f>
        <v>1</v>
      </c>
      <c r="S16" s="239">
        <v>22545441.023000002</v>
      </c>
      <c r="T16" s="240">
        <f>S16/S$12</f>
        <v>1</v>
      </c>
      <c r="U16" s="239">
        <v>4.7301000449806456E-10</v>
      </c>
      <c r="V16" s="240">
        <f>U16/U$12</f>
        <v>1</v>
      </c>
      <c r="W16" s="239">
        <v>16559363.807500001</v>
      </c>
      <c r="X16" s="240">
        <f>W16/W$12</f>
        <v>1</v>
      </c>
      <c r="Y16" s="239">
        <v>11405227.650199998</v>
      </c>
      <c r="Z16" s="240">
        <f>Y16/Y$12</f>
        <v>1.0000048631751544</v>
      </c>
      <c r="AA16" s="239">
        <v>12395095.1757</v>
      </c>
      <c r="AB16" s="240">
        <f>AA16/AA$12</f>
        <v>1</v>
      </c>
      <c r="AC16" s="239">
        <v>0</v>
      </c>
      <c r="AD16" s="240" t="e">
        <f>AC16/AC$12</f>
        <v>#DIV/0!</v>
      </c>
      <c r="AE16" s="239">
        <v>12327240.59395</v>
      </c>
      <c r="AF16" s="240">
        <f>AE16/AE$12</f>
        <v>1</v>
      </c>
      <c r="AG16" s="239">
        <v>11644475.129649999</v>
      </c>
      <c r="AH16" s="240">
        <f>AG16/AG$12</f>
        <v>1</v>
      </c>
      <c r="AI16" s="239">
        <v>16726225.125698291</v>
      </c>
      <c r="AJ16" s="240">
        <f>AI16/AI$12</f>
        <v>1</v>
      </c>
      <c r="AK16" s="239">
        <v>0</v>
      </c>
      <c r="AL16" s="240" t="e">
        <f>AK16/AK$12</f>
        <v>#DIV/0!</v>
      </c>
      <c r="AM16" s="239">
        <v>0</v>
      </c>
      <c r="AN16" s="240" t="e">
        <f>AM16/AM$12</f>
        <v>#DIV/0!</v>
      </c>
      <c r="AO16" s="239">
        <v>6815885.1437999997</v>
      </c>
      <c r="AP16" s="240">
        <f>AO16/AO$12</f>
        <v>1</v>
      </c>
      <c r="AQ16" s="239"/>
      <c r="AR16" s="240" t="e">
        <f t="shared" si="25"/>
        <v>#DIV/0!</v>
      </c>
      <c r="AS16" s="250">
        <f t="shared" si="26"/>
        <v>197692319.05195838</v>
      </c>
      <c r="AT16" s="240">
        <f>AS16/AS$12</f>
        <v>1.0000004303876704</v>
      </c>
      <c r="AU16" s="242">
        <f t="shared" si="28"/>
        <v>16474359.920996532</v>
      </c>
      <c r="AV16" s="240">
        <f>AU16/AU$12</f>
        <v>1.0000004303876702</v>
      </c>
      <c r="AX16" s="228">
        <f t="shared" si="0"/>
        <v>197692319.05195838</v>
      </c>
      <c r="AY16" s="228">
        <f t="shared" si="3"/>
        <v>0</v>
      </c>
      <c r="AZ16" s="223">
        <v>0</v>
      </c>
      <c r="BA16" s="223">
        <v>26741615.822550002</v>
      </c>
      <c r="BB16" s="223">
        <v>131679037.08071008</v>
      </c>
      <c r="BC16" s="223">
        <v>22545441.023000002</v>
      </c>
      <c r="BD16" s="223">
        <v>16726225.125698293</v>
      </c>
      <c r="BE16" s="223">
        <f t="shared" si="4"/>
        <v>197692319.05195838</v>
      </c>
      <c r="BF16" s="24">
        <f>BE12+BE15</f>
        <v>197692319.05195841</v>
      </c>
      <c r="BG16" s="24">
        <f>AS16-CONSOLIDATED!AA16</f>
        <v>-73727817.695070684</v>
      </c>
    </row>
    <row r="17" spans="1:59" s="1" customFormat="1" ht="15.75" thickTop="1">
      <c r="A17" s="9">
        <v>5502</v>
      </c>
      <c r="B17" s="4" t="s">
        <v>48</v>
      </c>
      <c r="C17" s="211">
        <v>0</v>
      </c>
      <c r="D17" s="22" t="e">
        <f>C17/C$12</f>
        <v>#DIV/0!</v>
      </c>
      <c r="E17" s="211">
        <v>7177677.9558214154</v>
      </c>
      <c r="F17" s="22">
        <f>E17/E$12</f>
        <v>0.58609904381966726</v>
      </c>
      <c r="G17" s="211">
        <v>6002827.9514836101</v>
      </c>
      <c r="H17" s="22">
        <f>G17/G$12</f>
        <v>0.49794098689456878</v>
      </c>
      <c r="I17" s="211">
        <v>7354123.4712156244</v>
      </c>
      <c r="J17" s="22">
        <f>I17/I$12</f>
        <v>0.52203895077622686</v>
      </c>
      <c r="K17" s="211">
        <v>7721435.9737528777</v>
      </c>
      <c r="L17" s="22">
        <f>K17/K$12</f>
        <v>0.52573120630034453</v>
      </c>
      <c r="M17" s="211">
        <v>1634514.5230931949</v>
      </c>
      <c r="N17" s="22">
        <f>M17/M$12</f>
        <v>0.77834272461103315</v>
      </c>
      <c r="O17" s="211">
        <v>11374812.613351123</v>
      </c>
      <c r="P17" s="22">
        <f>O17/O$12</f>
        <v>0.49162780751460461</v>
      </c>
      <c r="Q17" s="211">
        <v>5042868.1058477499</v>
      </c>
      <c r="R17" s="22">
        <f>Q17/Q$12</f>
        <v>0.5628122421430346</v>
      </c>
      <c r="S17" s="211">
        <v>11625302.247705601</v>
      </c>
      <c r="T17" s="22">
        <f>S17/S$12</f>
        <v>0.51563871542126449</v>
      </c>
      <c r="U17" s="211">
        <v>-1367.9187499996699</v>
      </c>
      <c r="V17" s="22">
        <f>U17/U$12</f>
        <v>-2891944645972.6353</v>
      </c>
      <c r="W17" s="211">
        <v>7954288.0032111518</v>
      </c>
      <c r="X17" s="22">
        <f>W17/W$12</f>
        <v>0.48034985496293808</v>
      </c>
      <c r="Y17" s="211">
        <v>6251580.3059259038</v>
      </c>
      <c r="Z17" s="22">
        <f>Y17/Y$12</f>
        <v>0.54813554803058195</v>
      </c>
      <c r="AA17" s="211">
        <v>7287563.4991792496</v>
      </c>
      <c r="AB17" s="22">
        <f>AA17/AA$12</f>
        <v>0.58793929339616324</v>
      </c>
      <c r="AC17" s="211">
        <v>0</v>
      </c>
      <c r="AD17" s="22" t="e">
        <f>AC17/AC$12</f>
        <v>#DIV/0!</v>
      </c>
      <c r="AE17" s="211">
        <v>6537042.118513071</v>
      </c>
      <c r="AF17" s="22">
        <f>AE17/AE$12</f>
        <v>0.53029240961852731</v>
      </c>
      <c r="AG17" s="211">
        <v>6014279.3983993763</v>
      </c>
      <c r="AH17" s="22">
        <f>AG17/AG$12</f>
        <v>0.51649209873662627</v>
      </c>
      <c r="AI17" s="211">
        <v>8783241.6436795034</v>
      </c>
      <c r="AJ17" s="22">
        <f>AI17/AI$12</f>
        <v>0.52511798553906042</v>
      </c>
      <c r="AK17" s="211">
        <v>0</v>
      </c>
      <c r="AL17" s="22" t="e">
        <f>AK17/AK$12</f>
        <v>#DIV/0!</v>
      </c>
      <c r="AM17" s="211">
        <v>0</v>
      </c>
      <c r="AN17" s="22" t="e">
        <f>AM17/AM$12</f>
        <v>#DIV/0!</v>
      </c>
      <c r="AO17" s="211">
        <v>3521681.7774311607</v>
      </c>
      <c r="AP17" s="22">
        <f>AO17/AO$12</f>
        <v>0.51668737121173802</v>
      </c>
      <c r="AQ17" s="211"/>
      <c r="AR17" s="22" t="e">
        <f t="shared" si="25"/>
        <v>#DIV/0!</v>
      </c>
      <c r="AS17" s="277">
        <f t="shared" si="26"/>
        <v>104281871.66986062</v>
      </c>
      <c r="AT17" s="278">
        <f>AS17/AS$12</f>
        <v>0.52749604563080965</v>
      </c>
      <c r="AU17" s="37">
        <f t="shared" si="28"/>
        <v>8690155.9724883847</v>
      </c>
      <c r="AV17" s="38">
        <f>AU17/AU$12</f>
        <v>0.52749604563080965</v>
      </c>
      <c r="AX17" s="228">
        <f t="shared" si="0"/>
        <v>104281871.66986062</v>
      </c>
      <c r="AY17" s="228">
        <f t="shared" si="3"/>
        <v>0</v>
      </c>
      <c r="AZ17" s="24">
        <v>0</v>
      </c>
      <c r="BA17" s="24">
        <v>16099755.978093859</v>
      </c>
      <c r="BB17" s="24">
        <v>67773571.800381646</v>
      </c>
      <c r="BC17" s="24">
        <v>11625302.247705601</v>
      </c>
      <c r="BD17" s="24">
        <v>8783241.6436795034</v>
      </c>
      <c r="BE17" s="24">
        <f t="shared" si="4"/>
        <v>104281871.6698606</v>
      </c>
      <c r="BF17" s="24"/>
      <c r="BG17" s="24">
        <f>AS17-CONSOLIDATED!AA17</f>
        <v>-28487504.476968482</v>
      </c>
    </row>
    <row r="18" spans="1:59" s="1" customFormat="1">
      <c r="A18" s="3">
        <v>5503</v>
      </c>
      <c r="B18" s="3" t="s">
        <v>49</v>
      </c>
      <c r="C18" s="211">
        <v>0</v>
      </c>
      <c r="D18" s="22" t="e">
        <f t="shared" ref="D18:F81" si="30">C18/C$12</f>
        <v>#DIV/0!</v>
      </c>
      <c r="E18" s="211">
        <v>0</v>
      </c>
      <c r="F18" s="22">
        <f t="shared" si="30"/>
        <v>0</v>
      </c>
      <c r="G18" s="211">
        <v>0</v>
      </c>
      <c r="H18" s="22">
        <f t="shared" ref="H18" si="31">G18/G$12</f>
        <v>0</v>
      </c>
      <c r="I18" s="211">
        <v>0</v>
      </c>
      <c r="J18" s="22">
        <f t="shared" ref="J18" si="32">I18/I$12</f>
        <v>0</v>
      </c>
      <c r="K18" s="211">
        <v>0</v>
      </c>
      <c r="L18" s="22">
        <f t="shared" ref="L18" si="33">K18/K$12</f>
        <v>0</v>
      </c>
      <c r="M18" s="211">
        <v>0</v>
      </c>
      <c r="N18" s="22">
        <f t="shared" ref="N18" si="34">M18/M$12</f>
        <v>0</v>
      </c>
      <c r="O18" s="211">
        <v>0</v>
      </c>
      <c r="P18" s="22">
        <f t="shared" ref="P18" si="35">O18/O$12</f>
        <v>0</v>
      </c>
      <c r="Q18" s="211">
        <v>0</v>
      </c>
      <c r="R18" s="22">
        <f t="shared" ref="R18" si="36">Q18/Q$12</f>
        <v>0</v>
      </c>
      <c r="S18" s="211">
        <v>0</v>
      </c>
      <c r="T18" s="22">
        <f t="shared" ref="T18" si="37">S18/S$12</f>
        <v>0</v>
      </c>
      <c r="U18" s="211">
        <v>0</v>
      </c>
      <c r="V18" s="22">
        <f t="shared" ref="V18" si="38">U18/U$12</f>
        <v>0</v>
      </c>
      <c r="W18" s="211">
        <v>0</v>
      </c>
      <c r="X18" s="22">
        <f t="shared" ref="X18" si="39">W18/W$12</f>
        <v>0</v>
      </c>
      <c r="Y18" s="211">
        <v>0</v>
      </c>
      <c r="Z18" s="22">
        <f t="shared" ref="Z18" si="40">Y18/Y$12</f>
        <v>0</v>
      </c>
      <c r="AA18" s="211">
        <v>0</v>
      </c>
      <c r="AB18" s="22">
        <f t="shared" ref="AB18" si="41">AA18/AA$12</f>
        <v>0</v>
      </c>
      <c r="AC18" s="211">
        <v>0</v>
      </c>
      <c r="AD18" s="22" t="e">
        <f t="shared" ref="AD18" si="42">AC18/AC$12</f>
        <v>#DIV/0!</v>
      </c>
      <c r="AE18" s="211">
        <v>0</v>
      </c>
      <c r="AF18" s="22">
        <f t="shared" ref="AF18" si="43">AE18/AE$12</f>
        <v>0</v>
      </c>
      <c r="AG18" s="211">
        <v>0</v>
      </c>
      <c r="AH18" s="22">
        <f t="shared" ref="AH18" si="44">AG18/AG$12</f>
        <v>0</v>
      </c>
      <c r="AI18" s="211">
        <v>0</v>
      </c>
      <c r="AJ18" s="22">
        <f t="shared" ref="AJ18" si="45">AI18/AI$12</f>
        <v>0</v>
      </c>
      <c r="AK18" s="211">
        <v>0</v>
      </c>
      <c r="AL18" s="22" t="e">
        <f t="shared" ref="AL18" si="46">AK18/AK$12</f>
        <v>#DIV/0!</v>
      </c>
      <c r="AM18" s="211">
        <v>0</v>
      </c>
      <c r="AN18" s="22" t="e">
        <f t="shared" ref="AN18" si="47">AM18/AM$12</f>
        <v>#DIV/0!</v>
      </c>
      <c r="AO18" s="211">
        <v>0</v>
      </c>
      <c r="AP18" s="22">
        <f t="shared" ref="AP18" si="48">AO18/AO$12</f>
        <v>0</v>
      </c>
      <c r="AQ18" s="211"/>
      <c r="AR18" s="22" t="e">
        <f t="shared" si="25"/>
        <v>#DIV/0!</v>
      </c>
      <c r="AS18" s="277">
        <f t="shared" si="26"/>
        <v>0</v>
      </c>
      <c r="AT18" s="278">
        <f t="shared" ref="AT18" si="49">AS18/AS$12</f>
        <v>0</v>
      </c>
      <c r="AU18" s="37">
        <f t="shared" si="28"/>
        <v>0</v>
      </c>
      <c r="AV18" s="38">
        <f t="shared" ref="AV18" si="50">AU18/AU$12</f>
        <v>0</v>
      </c>
      <c r="AX18" s="228">
        <f t="shared" si="0"/>
        <v>0</v>
      </c>
      <c r="AY18" s="228">
        <f t="shared" si="3"/>
        <v>0</v>
      </c>
      <c r="AZ18" s="24">
        <v>0</v>
      </c>
      <c r="BA18" s="24">
        <v>0</v>
      </c>
      <c r="BB18" s="24">
        <v>0</v>
      </c>
      <c r="BC18" s="24">
        <v>0</v>
      </c>
      <c r="BD18" s="24">
        <v>0</v>
      </c>
      <c r="BE18" s="24">
        <f t="shared" si="4"/>
        <v>0</v>
      </c>
      <c r="BG18" s="24">
        <f>AS18-CONSOLIDATED!AA18</f>
        <v>0</v>
      </c>
    </row>
    <row r="19" spans="1:59" s="1" customFormat="1">
      <c r="A19" s="3">
        <v>5504</v>
      </c>
      <c r="B19" s="3" t="s">
        <v>50</v>
      </c>
      <c r="C19" s="211">
        <v>0</v>
      </c>
      <c r="D19" s="22" t="e">
        <f t="shared" si="30"/>
        <v>#DIV/0!</v>
      </c>
      <c r="E19" s="211">
        <v>193.31820000000002</v>
      </c>
      <c r="F19" s="22">
        <f t="shared" si="30"/>
        <v>1.5785552496270043E-5</v>
      </c>
      <c r="G19" s="211">
        <v>173.39940000000001</v>
      </c>
      <c r="H19" s="22">
        <f t="shared" ref="H19" si="51">G19/G$12</f>
        <v>1.4383665342530156E-5</v>
      </c>
      <c r="I19" s="211">
        <v>30.042499999999997</v>
      </c>
      <c r="J19" s="22">
        <f t="shared" ref="J19" si="52">I19/I$12</f>
        <v>2.1325934001625294E-6</v>
      </c>
      <c r="K19" s="211">
        <v>4.8068000000000008</v>
      </c>
      <c r="L19" s="22">
        <f t="shared" ref="L19" si="53">K19/K$12</f>
        <v>3.2728170913217431E-7</v>
      </c>
      <c r="M19" s="211">
        <v>0</v>
      </c>
      <c r="N19" s="22">
        <f t="shared" ref="N19" si="54">M19/M$12</f>
        <v>0</v>
      </c>
      <c r="O19" s="211">
        <v>86.148100000000014</v>
      </c>
      <c r="P19" s="22">
        <f t="shared" ref="P19" si="55">O19/O$12</f>
        <v>3.7233845483166511E-6</v>
      </c>
      <c r="Q19" s="211">
        <v>7.8208999999999991</v>
      </c>
      <c r="R19" s="22">
        <f t="shared" ref="R19" si="56">Q19/Q$12</f>
        <v>8.7285611524763356E-7</v>
      </c>
      <c r="S19" s="211">
        <v>370.85819999999995</v>
      </c>
      <c r="T19" s="22">
        <f t="shared" ref="T19" si="57">S19/S$12</f>
        <v>1.6449365511265204E-5</v>
      </c>
      <c r="U19" s="211">
        <v>10191.036549999997</v>
      </c>
      <c r="V19" s="22">
        <f t="shared" ref="V19" si="58">U19/U$12</f>
        <v>21545076114857.727</v>
      </c>
      <c r="W19" s="211">
        <v>2.0980500000000006</v>
      </c>
      <c r="X19" s="22">
        <f t="shared" ref="X19" si="59">W19/W$12</f>
        <v>1.2669870801737928E-7</v>
      </c>
      <c r="Y19" s="211">
        <v>55.898749999999993</v>
      </c>
      <c r="Z19" s="22">
        <f t="shared" ref="Z19" si="60">Y19/Y$12</f>
        <v>4.9011754574168385E-6</v>
      </c>
      <c r="AA19" s="211">
        <v>175.60499999999996</v>
      </c>
      <c r="AB19" s="22">
        <f t="shared" ref="AB19" si="61">AA19/AA$12</f>
        <v>1.4167297427797513E-5</v>
      </c>
      <c r="AC19" s="211">
        <v>0</v>
      </c>
      <c r="AD19" s="22" t="e">
        <f t="shared" ref="AD19" si="62">AC19/AC$12</f>
        <v>#DIV/0!</v>
      </c>
      <c r="AE19" s="211">
        <v>7.2299000000000007</v>
      </c>
      <c r="AF19" s="22">
        <f t="shared" ref="AF19" si="63">AE19/AE$12</f>
        <v>5.8649784149976862E-7</v>
      </c>
      <c r="AG19" s="211">
        <v>0.13790000000000013</v>
      </c>
      <c r="AH19" s="22">
        <f t="shared" ref="AH19" si="64">AG19/AG$12</f>
        <v>1.184252604472221E-8</v>
      </c>
      <c r="AI19" s="211">
        <v>983.87179999999989</v>
      </c>
      <c r="AJ19" s="22">
        <f t="shared" ref="AJ19" si="65">AI19/AI$12</f>
        <v>5.8822106757870448E-5</v>
      </c>
      <c r="AK19" s="211">
        <v>0</v>
      </c>
      <c r="AL19" s="22" t="e">
        <f t="shared" ref="AL19" si="66">AK19/AK$12</f>
        <v>#DIV/0!</v>
      </c>
      <c r="AM19" s="211">
        <v>0</v>
      </c>
      <c r="AN19" s="22" t="e">
        <f t="shared" ref="AN19" si="67">AM19/AM$12</f>
        <v>#DIV/0!</v>
      </c>
      <c r="AO19" s="211">
        <v>33.608200000000004</v>
      </c>
      <c r="AP19" s="22">
        <f t="shared" ref="AP19" si="68">AO19/AO$12</f>
        <v>4.9308636062582951E-6</v>
      </c>
      <c r="AQ19" s="211"/>
      <c r="AR19" s="22" t="e">
        <f t="shared" si="25"/>
        <v>#DIV/0!</v>
      </c>
      <c r="AS19" s="277">
        <f t="shared" si="26"/>
        <v>12315.880249999997</v>
      </c>
      <c r="AT19" s="278">
        <f t="shared" ref="AT19" si="69">AS19/AS$12</f>
        <v>6.2298250178177578E-5</v>
      </c>
      <c r="AU19" s="37">
        <f t="shared" si="28"/>
        <v>1026.3233541666664</v>
      </c>
      <c r="AV19" s="38">
        <f t="shared" ref="AV19" si="70">AU19/AU$12</f>
        <v>6.2298250178177578E-5</v>
      </c>
      <c r="AX19" s="228">
        <f t="shared" si="0"/>
        <v>12315.880249999997</v>
      </c>
      <c r="AY19" s="228">
        <f t="shared" si="3"/>
        <v>0</v>
      </c>
      <c r="AZ19" s="24">
        <v>0</v>
      </c>
      <c r="BA19" s="24">
        <v>368.92319999999995</v>
      </c>
      <c r="BB19" s="24">
        <v>10592.227049999998</v>
      </c>
      <c r="BC19" s="24">
        <v>370.85819999999995</v>
      </c>
      <c r="BD19" s="24">
        <v>983.87179999999989</v>
      </c>
      <c r="BE19" s="24">
        <f t="shared" si="4"/>
        <v>12315.880249999998</v>
      </c>
      <c r="BG19" s="24">
        <f>AS19-CONSOLIDATED!AA19</f>
        <v>12310.965129999997</v>
      </c>
    </row>
    <row r="20" spans="1:59" s="1" customFormat="1">
      <c r="A20" s="3">
        <v>5505</v>
      </c>
      <c r="B20" s="3" t="s">
        <v>51</v>
      </c>
      <c r="C20" s="211">
        <v>0</v>
      </c>
      <c r="D20" s="22" t="e">
        <f t="shared" si="30"/>
        <v>#DIV/0!</v>
      </c>
      <c r="E20" s="211">
        <v>0</v>
      </c>
      <c r="F20" s="22">
        <f t="shared" si="30"/>
        <v>0</v>
      </c>
      <c r="G20" s="211">
        <v>0</v>
      </c>
      <c r="H20" s="22">
        <f t="shared" ref="H20" si="71">G20/G$12</f>
        <v>0</v>
      </c>
      <c r="I20" s="211">
        <v>0</v>
      </c>
      <c r="J20" s="22">
        <f t="shared" ref="J20" si="72">I20/I$12</f>
        <v>0</v>
      </c>
      <c r="K20" s="211">
        <v>0</v>
      </c>
      <c r="L20" s="22">
        <f t="shared" ref="L20" si="73">K20/K$12</f>
        <v>0</v>
      </c>
      <c r="M20" s="211">
        <v>0</v>
      </c>
      <c r="N20" s="22">
        <f t="shared" ref="N20" si="74">M20/M$12</f>
        <v>0</v>
      </c>
      <c r="O20" s="211">
        <v>0</v>
      </c>
      <c r="P20" s="22">
        <f t="shared" ref="P20" si="75">O20/O$12</f>
        <v>0</v>
      </c>
      <c r="Q20" s="211">
        <v>0</v>
      </c>
      <c r="R20" s="22">
        <f t="shared" ref="R20" si="76">Q20/Q$12</f>
        <v>0</v>
      </c>
      <c r="S20" s="211">
        <v>0</v>
      </c>
      <c r="T20" s="22">
        <f t="shared" ref="T20" si="77">S20/S$12</f>
        <v>0</v>
      </c>
      <c r="U20" s="211">
        <v>0</v>
      </c>
      <c r="V20" s="22">
        <f t="shared" ref="V20" si="78">U20/U$12</f>
        <v>0</v>
      </c>
      <c r="W20" s="211">
        <v>0</v>
      </c>
      <c r="X20" s="22">
        <f t="shared" ref="X20" si="79">W20/W$12</f>
        <v>0</v>
      </c>
      <c r="Y20" s="211">
        <v>0</v>
      </c>
      <c r="Z20" s="22">
        <f t="shared" ref="Z20" si="80">Y20/Y$12</f>
        <v>0</v>
      </c>
      <c r="AA20" s="211">
        <v>0</v>
      </c>
      <c r="AB20" s="22">
        <f t="shared" ref="AB20" si="81">AA20/AA$12</f>
        <v>0</v>
      </c>
      <c r="AC20" s="211">
        <v>0</v>
      </c>
      <c r="AD20" s="22" t="e">
        <f t="shared" ref="AD20" si="82">AC20/AC$12</f>
        <v>#DIV/0!</v>
      </c>
      <c r="AE20" s="211">
        <v>0</v>
      </c>
      <c r="AF20" s="22">
        <f t="shared" ref="AF20" si="83">AE20/AE$12</f>
        <v>0</v>
      </c>
      <c r="AG20" s="211">
        <v>0</v>
      </c>
      <c r="AH20" s="22">
        <f t="shared" ref="AH20" si="84">AG20/AG$12</f>
        <v>0</v>
      </c>
      <c r="AI20" s="211">
        <v>0</v>
      </c>
      <c r="AJ20" s="22">
        <f t="shared" ref="AJ20" si="85">AI20/AI$12</f>
        <v>0</v>
      </c>
      <c r="AK20" s="211">
        <v>0</v>
      </c>
      <c r="AL20" s="22" t="e">
        <f t="shared" ref="AL20" si="86">AK20/AK$12</f>
        <v>#DIV/0!</v>
      </c>
      <c r="AM20" s="211">
        <v>0</v>
      </c>
      <c r="AN20" s="22" t="e">
        <f t="shared" ref="AN20" si="87">AM20/AM$12</f>
        <v>#DIV/0!</v>
      </c>
      <c r="AO20" s="211">
        <v>0</v>
      </c>
      <c r="AP20" s="22">
        <f t="shared" ref="AP20" si="88">AO20/AO$12</f>
        <v>0</v>
      </c>
      <c r="AQ20" s="211"/>
      <c r="AR20" s="22" t="e">
        <f t="shared" si="25"/>
        <v>#DIV/0!</v>
      </c>
      <c r="AS20" s="277">
        <f t="shared" si="26"/>
        <v>0</v>
      </c>
      <c r="AT20" s="278">
        <f t="shared" ref="AT20" si="89">AS20/AS$12</f>
        <v>0</v>
      </c>
      <c r="AU20" s="37">
        <f t="shared" si="28"/>
        <v>0</v>
      </c>
      <c r="AV20" s="38">
        <f t="shared" ref="AV20" si="90">AU20/AU$12</f>
        <v>0</v>
      </c>
      <c r="AX20" s="228">
        <f t="shared" si="0"/>
        <v>0</v>
      </c>
      <c r="AY20" s="228">
        <f t="shared" si="3"/>
        <v>0</v>
      </c>
      <c r="AZ20" s="24">
        <v>0</v>
      </c>
      <c r="BA20" s="24">
        <v>0</v>
      </c>
      <c r="BB20" s="24">
        <v>0</v>
      </c>
      <c r="BC20" s="24">
        <v>0</v>
      </c>
      <c r="BD20" s="24">
        <v>0</v>
      </c>
      <c r="BE20" s="24">
        <f t="shared" si="4"/>
        <v>0</v>
      </c>
      <c r="BG20" s="24">
        <f>AS20-CONSOLIDATED!AA20</f>
        <v>0</v>
      </c>
    </row>
    <row r="21" spans="1:59" s="1" customFormat="1" ht="15.75" thickBot="1">
      <c r="A21" s="256">
        <v>5599</v>
      </c>
      <c r="B21" s="256" t="s">
        <v>94</v>
      </c>
      <c r="C21" s="252">
        <v>0</v>
      </c>
      <c r="D21" s="253" t="e">
        <f t="shared" si="30"/>
        <v>#DIV/0!</v>
      </c>
      <c r="E21" s="252">
        <v>7177871.274021415</v>
      </c>
      <c r="F21" s="253">
        <f t="shared" si="30"/>
        <v>0.58611482937216353</v>
      </c>
      <c r="G21" s="252">
        <v>6003001.3508836105</v>
      </c>
      <c r="H21" s="253">
        <f t="shared" ref="H21" si="91">G21/G$12</f>
        <v>0.49795537055991135</v>
      </c>
      <c r="I21" s="252">
        <v>7354153.5137156239</v>
      </c>
      <c r="J21" s="253">
        <f t="shared" ref="J21" si="92">I21/I$12</f>
        <v>0.52204108336962696</v>
      </c>
      <c r="K21" s="252">
        <v>7721440.7805528771</v>
      </c>
      <c r="L21" s="253">
        <f t="shared" ref="L21" si="93">K21/K$12</f>
        <v>0.5257315335820536</v>
      </c>
      <c r="M21" s="252">
        <v>1634514.5230931949</v>
      </c>
      <c r="N21" s="253">
        <f t="shared" ref="N21" si="94">M21/M$12</f>
        <v>0.77834272461103315</v>
      </c>
      <c r="O21" s="252">
        <v>11374898.761451125</v>
      </c>
      <c r="P21" s="253">
        <f t="shared" ref="P21" si="95">O21/O$12</f>
        <v>0.49163153089915301</v>
      </c>
      <c r="Q21" s="252">
        <v>5042875.9267477505</v>
      </c>
      <c r="R21" s="253">
        <f t="shared" ref="R21" si="96">Q21/Q$12</f>
        <v>0.56281311499914999</v>
      </c>
      <c r="S21" s="252">
        <v>11625673.1059056</v>
      </c>
      <c r="T21" s="253">
        <f t="shared" ref="T21" si="97">S21/S$12</f>
        <v>0.51565516478677575</v>
      </c>
      <c r="U21" s="252">
        <v>8823.1178000003274</v>
      </c>
      <c r="V21" s="253">
        <f t="shared" ref="V21" si="98">U21/U$12</f>
        <v>18653131468885.094</v>
      </c>
      <c r="W21" s="252">
        <v>7954290.101261151</v>
      </c>
      <c r="X21" s="253">
        <f t="shared" ref="X21" si="99">W21/W$12</f>
        <v>0.48034998166164605</v>
      </c>
      <c r="Y21" s="252">
        <v>6251636.2046759035</v>
      </c>
      <c r="Z21" s="253">
        <f t="shared" ref="Z21" si="100">Y21/Y$12</f>
        <v>0.54814044920603944</v>
      </c>
      <c r="AA21" s="252">
        <v>7287739.1041792491</v>
      </c>
      <c r="AB21" s="253">
        <f t="shared" ref="AB21" si="101">AA21/AA$12</f>
        <v>0.587953460693591</v>
      </c>
      <c r="AC21" s="252">
        <v>0</v>
      </c>
      <c r="AD21" s="253" t="e">
        <f t="shared" ref="AD21" si="102">AC21/AC$12</f>
        <v>#DIV/0!</v>
      </c>
      <c r="AE21" s="252">
        <v>6537049.3484130716</v>
      </c>
      <c r="AF21" s="253">
        <f t="shared" ref="AF21" si="103">AE21/AE$12</f>
        <v>0.53029299611636882</v>
      </c>
      <c r="AG21" s="252">
        <v>6014279.5362993758</v>
      </c>
      <c r="AH21" s="253">
        <f t="shared" ref="AH21" si="104">AG21/AG$12</f>
        <v>0.51649211057915234</v>
      </c>
      <c r="AI21" s="252">
        <v>8784225.5154795032</v>
      </c>
      <c r="AJ21" s="253">
        <f t="shared" ref="AJ21" si="105">AI21/AI$12</f>
        <v>0.5251768076458182</v>
      </c>
      <c r="AK21" s="252">
        <v>0</v>
      </c>
      <c r="AL21" s="253" t="e">
        <f t="shared" ref="AL21" si="106">AK21/AK$12</f>
        <v>#DIV/0!</v>
      </c>
      <c r="AM21" s="252">
        <v>0</v>
      </c>
      <c r="AN21" s="253" t="e">
        <f t="shared" ref="AN21" si="107">AM21/AM$12</f>
        <v>#DIV/0!</v>
      </c>
      <c r="AO21" s="252">
        <v>3521715.3856311608</v>
      </c>
      <c r="AP21" s="253">
        <f t="shared" ref="AP21" si="108">AO21/AO$12</f>
        <v>0.51669230207534422</v>
      </c>
      <c r="AQ21" s="252"/>
      <c r="AR21" s="253" t="e">
        <f t="shared" si="25"/>
        <v>#DIV/0!</v>
      </c>
      <c r="AS21" s="254">
        <f t="shared" si="26"/>
        <v>104294187.55011061</v>
      </c>
      <c r="AT21" s="253">
        <f t="shared" ref="AT21" si="109">AS21/AS$12</f>
        <v>0.52755834388098777</v>
      </c>
      <c r="AU21" s="255">
        <f t="shared" si="28"/>
        <v>8691182.2958425507</v>
      </c>
      <c r="AV21" s="253">
        <f t="shared" ref="AV21" si="110">AU21/AU$12</f>
        <v>0.52755834388098777</v>
      </c>
      <c r="AX21" s="228">
        <f t="shared" si="0"/>
        <v>104294187.55011061</v>
      </c>
      <c r="AY21" s="228">
        <f t="shared" si="3"/>
        <v>0</v>
      </c>
      <c r="AZ21" s="224">
        <v>0</v>
      </c>
      <c r="BA21" s="224">
        <v>16100124.901293859</v>
      </c>
      <c r="BB21" s="224">
        <v>67784164.027431652</v>
      </c>
      <c r="BC21" s="224">
        <v>11625673.1059056</v>
      </c>
      <c r="BD21" s="224">
        <v>8784225.5154795013</v>
      </c>
      <c r="BE21" s="224">
        <f t="shared" si="4"/>
        <v>104294187.55011061</v>
      </c>
      <c r="BF21" s="24">
        <f>BE17+BE19</f>
        <v>104294187.55011061</v>
      </c>
      <c r="BG21" s="24">
        <f>AS21-CONSOLIDATED!AA21</f>
        <v>-28475193.511838481</v>
      </c>
    </row>
    <row r="22" spans="1:59" s="1" customFormat="1" ht="15.75" thickTop="1">
      <c r="A22" s="3">
        <v>5601</v>
      </c>
      <c r="B22" s="3" t="s">
        <v>52</v>
      </c>
      <c r="C22" s="211">
        <v>0</v>
      </c>
      <c r="D22" s="22" t="e">
        <f t="shared" si="30"/>
        <v>#DIV/0!</v>
      </c>
      <c r="E22" s="211">
        <v>0</v>
      </c>
      <c r="F22" s="22">
        <f t="shared" si="30"/>
        <v>0</v>
      </c>
      <c r="G22" s="211">
        <v>0</v>
      </c>
      <c r="H22" s="22">
        <f t="shared" ref="H22" si="111">G22/G$12</f>
        <v>0</v>
      </c>
      <c r="I22" s="211">
        <v>0</v>
      </c>
      <c r="J22" s="22">
        <f t="shared" ref="J22" si="112">I22/I$12</f>
        <v>0</v>
      </c>
      <c r="K22" s="211">
        <v>0</v>
      </c>
      <c r="L22" s="22">
        <f t="shared" ref="L22" si="113">K22/K$12</f>
        <v>0</v>
      </c>
      <c r="M22" s="211">
        <v>0</v>
      </c>
      <c r="N22" s="22">
        <f t="shared" ref="N22" si="114">M22/M$12</f>
        <v>0</v>
      </c>
      <c r="O22" s="211">
        <v>0</v>
      </c>
      <c r="P22" s="22">
        <f t="shared" ref="P22" si="115">O22/O$12</f>
        <v>0</v>
      </c>
      <c r="Q22" s="211">
        <v>0</v>
      </c>
      <c r="R22" s="22">
        <f t="shared" ref="R22" si="116">Q22/Q$12</f>
        <v>0</v>
      </c>
      <c r="S22" s="211">
        <v>0</v>
      </c>
      <c r="T22" s="22">
        <f t="shared" ref="T22" si="117">S22/S$12</f>
        <v>0</v>
      </c>
      <c r="U22" s="211">
        <v>281794.38494999998</v>
      </c>
      <c r="V22" s="22">
        <f t="shared" ref="V22" si="118">U22/U$12</f>
        <v>595747198305090</v>
      </c>
      <c r="W22" s="211">
        <v>0</v>
      </c>
      <c r="X22" s="22">
        <f t="shared" ref="X22" si="119">W22/W$12</f>
        <v>0</v>
      </c>
      <c r="Y22" s="211">
        <v>0</v>
      </c>
      <c r="Z22" s="22">
        <f t="shared" ref="Z22" si="120">Y22/Y$12</f>
        <v>0</v>
      </c>
      <c r="AA22" s="211">
        <v>0</v>
      </c>
      <c r="AB22" s="22">
        <f t="shared" ref="AB22" si="121">AA22/AA$12</f>
        <v>0</v>
      </c>
      <c r="AC22" s="211">
        <v>0</v>
      </c>
      <c r="AD22" s="22" t="e">
        <f t="shared" ref="AD22" si="122">AC22/AC$12</f>
        <v>#DIV/0!</v>
      </c>
      <c r="AE22" s="211">
        <v>0</v>
      </c>
      <c r="AF22" s="22">
        <f t="shared" ref="AF22" si="123">AE22/AE$12</f>
        <v>0</v>
      </c>
      <c r="AG22" s="211">
        <v>0</v>
      </c>
      <c r="AH22" s="22">
        <f t="shared" ref="AH22" si="124">AG22/AG$12</f>
        <v>0</v>
      </c>
      <c r="AI22" s="211">
        <v>0</v>
      </c>
      <c r="AJ22" s="22">
        <f t="shared" ref="AJ22" si="125">AI22/AI$12</f>
        <v>0</v>
      </c>
      <c r="AK22" s="211">
        <v>0</v>
      </c>
      <c r="AL22" s="22" t="e">
        <f t="shared" ref="AL22" si="126">AK22/AK$12</f>
        <v>#DIV/0!</v>
      </c>
      <c r="AM22" s="211">
        <v>0</v>
      </c>
      <c r="AN22" s="22" t="e">
        <f t="shared" ref="AN22" si="127">AM22/AM$12</f>
        <v>#DIV/0!</v>
      </c>
      <c r="AO22" s="211">
        <v>0</v>
      </c>
      <c r="AP22" s="22">
        <f t="shared" ref="AP22" si="128">AO22/AO$12</f>
        <v>0</v>
      </c>
      <c r="AQ22" s="211"/>
      <c r="AR22" s="22" t="e">
        <f t="shared" si="25"/>
        <v>#DIV/0!</v>
      </c>
      <c r="AS22" s="277">
        <f t="shared" si="26"/>
        <v>281794.38494999998</v>
      </c>
      <c r="AT22" s="278">
        <f t="shared" ref="AT22" si="129">AS22/AS$12</f>
        <v>1.4254195994168409E-3</v>
      </c>
      <c r="AU22" s="37">
        <f t="shared" si="28"/>
        <v>23482.865412499999</v>
      </c>
      <c r="AV22" s="38">
        <f t="shared" ref="AV22" si="130">AU22/AU$12</f>
        <v>1.4254195994168409E-3</v>
      </c>
      <c r="AX22" s="228">
        <f t="shared" si="0"/>
        <v>281794.38494999998</v>
      </c>
      <c r="AY22" s="228">
        <f t="shared" si="3"/>
        <v>0</v>
      </c>
      <c r="AZ22" s="24">
        <v>0</v>
      </c>
      <c r="BA22" s="24">
        <v>0</v>
      </c>
      <c r="BB22" s="24">
        <v>281794.38494999998</v>
      </c>
      <c r="BC22" s="24">
        <v>0</v>
      </c>
      <c r="BD22" s="24">
        <v>0</v>
      </c>
      <c r="BE22" s="24">
        <f t="shared" si="4"/>
        <v>281794.38494999998</v>
      </c>
      <c r="BG22" s="24">
        <f>AS22-CONSOLIDATED!AA22</f>
        <v>281794.38494999998</v>
      </c>
    </row>
    <row r="23" spans="1:59" s="1" customFormat="1">
      <c r="A23" s="3">
        <v>5602</v>
      </c>
      <c r="B23" s="3" t="s">
        <v>53</v>
      </c>
      <c r="C23" s="211">
        <v>0</v>
      </c>
      <c r="D23" s="22" t="e">
        <f t="shared" si="30"/>
        <v>#DIV/0!</v>
      </c>
      <c r="E23" s="211">
        <v>0</v>
      </c>
      <c r="F23" s="22">
        <f t="shared" si="30"/>
        <v>0</v>
      </c>
      <c r="G23" s="211">
        <v>0</v>
      </c>
      <c r="H23" s="22">
        <f t="shared" ref="H23" si="131">G23/G$12</f>
        <v>0</v>
      </c>
      <c r="I23" s="211">
        <v>0</v>
      </c>
      <c r="J23" s="22">
        <f t="shared" ref="J23" si="132">I23/I$12</f>
        <v>0</v>
      </c>
      <c r="K23" s="211">
        <v>0</v>
      </c>
      <c r="L23" s="22">
        <f t="shared" ref="L23" si="133">K23/K$12</f>
        <v>0</v>
      </c>
      <c r="M23" s="211">
        <v>0</v>
      </c>
      <c r="N23" s="22">
        <f t="shared" ref="N23" si="134">M23/M$12</f>
        <v>0</v>
      </c>
      <c r="O23" s="211">
        <v>0</v>
      </c>
      <c r="P23" s="22">
        <f t="shared" ref="P23" si="135">O23/O$12</f>
        <v>0</v>
      </c>
      <c r="Q23" s="211">
        <v>0</v>
      </c>
      <c r="R23" s="22">
        <f t="shared" ref="R23" si="136">Q23/Q$12</f>
        <v>0</v>
      </c>
      <c r="S23" s="211">
        <v>0</v>
      </c>
      <c r="T23" s="22">
        <f t="shared" ref="T23" si="137">S23/S$12</f>
        <v>0</v>
      </c>
      <c r="U23" s="211">
        <v>0</v>
      </c>
      <c r="V23" s="22">
        <f t="shared" ref="V23" si="138">U23/U$12</f>
        <v>0</v>
      </c>
      <c r="W23" s="211">
        <v>0</v>
      </c>
      <c r="X23" s="22">
        <f t="shared" ref="X23" si="139">W23/W$12</f>
        <v>0</v>
      </c>
      <c r="Y23" s="211">
        <v>0</v>
      </c>
      <c r="Z23" s="22">
        <f t="shared" ref="Z23" si="140">Y23/Y$12</f>
        <v>0</v>
      </c>
      <c r="AA23" s="211">
        <v>0</v>
      </c>
      <c r="AB23" s="22">
        <f t="shared" ref="AB23" si="141">AA23/AA$12</f>
        <v>0</v>
      </c>
      <c r="AC23" s="211">
        <v>0</v>
      </c>
      <c r="AD23" s="22" t="e">
        <f t="shared" ref="AD23" si="142">AC23/AC$12</f>
        <v>#DIV/0!</v>
      </c>
      <c r="AE23" s="211">
        <v>0</v>
      </c>
      <c r="AF23" s="22">
        <f t="shared" ref="AF23" si="143">AE23/AE$12</f>
        <v>0</v>
      </c>
      <c r="AG23" s="211">
        <v>0</v>
      </c>
      <c r="AH23" s="22">
        <f t="shared" ref="AH23" si="144">AG23/AG$12</f>
        <v>0</v>
      </c>
      <c r="AI23" s="211">
        <v>0</v>
      </c>
      <c r="AJ23" s="22">
        <f t="shared" ref="AJ23" si="145">AI23/AI$12</f>
        <v>0</v>
      </c>
      <c r="AK23" s="211">
        <v>0</v>
      </c>
      <c r="AL23" s="22" t="e">
        <f t="shared" ref="AL23" si="146">AK23/AK$12</f>
        <v>#DIV/0!</v>
      </c>
      <c r="AM23" s="211">
        <v>0</v>
      </c>
      <c r="AN23" s="22" t="e">
        <f t="shared" ref="AN23" si="147">AM23/AM$12</f>
        <v>#DIV/0!</v>
      </c>
      <c r="AO23" s="211">
        <v>0</v>
      </c>
      <c r="AP23" s="22">
        <f t="shared" ref="AP23" si="148">AO23/AO$12</f>
        <v>0</v>
      </c>
      <c r="AQ23" s="211"/>
      <c r="AR23" s="22" t="e">
        <f t="shared" si="25"/>
        <v>#DIV/0!</v>
      </c>
      <c r="AS23" s="277">
        <f t="shared" si="26"/>
        <v>0</v>
      </c>
      <c r="AT23" s="278">
        <f t="shared" ref="AT23" si="149">AS23/AS$12</f>
        <v>0</v>
      </c>
      <c r="AU23" s="37">
        <f t="shared" si="28"/>
        <v>0</v>
      </c>
      <c r="AV23" s="38">
        <f t="shared" ref="AV23" si="150">AU23/AU$12</f>
        <v>0</v>
      </c>
      <c r="AX23" s="228">
        <f t="shared" si="0"/>
        <v>0</v>
      </c>
      <c r="AY23" s="228">
        <f t="shared" si="3"/>
        <v>0</v>
      </c>
      <c r="AZ23" s="24">
        <v>0</v>
      </c>
      <c r="BA23" s="24">
        <v>0</v>
      </c>
      <c r="BB23" s="24">
        <v>0</v>
      </c>
      <c r="BC23" s="24">
        <v>0</v>
      </c>
      <c r="BD23" s="24">
        <v>0</v>
      </c>
      <c r="BE23" s="24">
        <f t="shared" si="4"/>
        <v>0</v>
      </c>
      <c r="BG23" s="24">
        <f>AS23-CONSOLIDATED!AA23</f>
        <v>0</v>
      </c>
    </row>
    <row r="24" spans="1:59" s="1" customFormat="1">
      <c r="A24" s="3">
        <v>5603</v>
      </c>
      <c r="B24" s="3" t="s">
        <v>54</v>
      </c>
      <c r="C24" s="211">
        <v>0</v>
      </c>
      <c r="D24" s="22" t="e">
        <f t="shared" si="30"/>
        <v>#DIV/0!</v>
      </c>
      <c r="E24" s="211">
        <v>0</v>
      </c>
      <c r="F24" s="22">
        <f t="shared" si="30"/>
        <v>0</v>
      </c>
      <c r="G24" s="211">
        <v>0</v>
      </c>
      <c r="H24" s="22">
        <f t="shared" ref="H24" si="151">G24/G$12</f>
        <v>0</v>
      </c>
      <c r="I24" s="211">
        <v>0</v>
      </c>
      <c r="J24" s="22">
        <f t="shared" ref="J24" si="152">I24/I$12</f>
        <v>0</v>
      </c>
      <c r="K24" s="211">
        <v>0</v>
      </c>
      <c r="L24" s="22">
        <f t="shared" ref="L24" si="153">K24/K$12</f>
        <v>0</v>
      </c>
      <c r="M24" s="211">
        <v>0</v>
      </c>
      <c r="N24" s="22">
        <f t="shared" ref="N24" si="154">M24/M$12</f>
        <v>0</v>
      </c>
      <c r="O24" s="211">
        <v>0</v>
      </c>
      <c r="P24" s="22">
        <f t="shared" ref="P24" si="155">O24/O$12</f>
        <v>0</v>
      </c>
      <c r="Q24" s="211">
        <v>0</v>
      </c>
      <c r="R24" s="22">
        <f t="shared" ref="R24" si="156">Q24/Q$12</f>
        <v>0</v>
      </c>
      <c r="S24" s="211">
        <v>0</v>
      </c>
      <c r="T24" s="22">
        <f t="shared" ref="T24" si="157">S24/S$12</f>
        <v>0</v>
      </c>
      <c r="U24" s="211">
        <v>0</v>
      </c>
      <c r="V24" s="22">
        <f t="shared" ref="V24" si="158">U24/U$12</f>
        <v>0</v>
      </c>
      <c r="W24" s="211">
        <v>0</v>
      </c>
      <c r="X24" s="22">
        <f t="shared" ref="X24" si="159">W24/W$12</f>
        <v>0</v>
      </c>
      <c r="Y24" s="211">
        <v>0</v>
      </c>
      <c r="Z24" s="22">
        <f t="shared" ref="Z24" si="160">Y24/Y$12</f>
        <v>0</v>
      </c>
      <c r="AA24" s="211">
        <v>0</v>
      </c>
      <c r="AB24" s="22">
        <f t="shared" ref="AB24" si="161">AA24/AA$12</f>
        <v>0</v>
      </c>
      <c r="AC24" s="211">
        <v>0</v>
      </c>
      <c r="AD24" s="22" t="e">
        <f t="shared" ref="AD24" si="162">AC24/AC$12</f>
        <v>#DIV/0!</v>
      </c>
      <c r="AE24" s="211">
        <v>0</v>
      </c>
      <c r="AF24" s="22">
        <f t="shared" ref="AF24" si="163">AE24/AE$12</f>
        <v>0</v>
      </c>
      <c r="AG24" s="211">
        <v>0</v>
      </c>
      <c r="AH24" s="22">
        <f t="shared" ref="AH24" si="164">AG24/AG$12</f>
        <v>0</v>
      </c>
      <c r="AI24" s="211">
        <v>0</v>
      </c>
      <c r="AJ24" s="22">
        <f t="shared" ref="AJ24" si="165">AI24/AI$12</f>
        <v>0</v>
      </c>
      <c r="AK24" s="211">
        <v>0</v>
      </c>
      <c r="AL24" s="22" t="e">
        <f t="shared" ref="AL24" si="166">AK24/AK$12</f>
        <v>#DIV/0!</v>
      </c>
      <c r="AM24" s="211">
        <v>0</v>
      </c>
      <c r="AN24" s="22" t="e">
        <f t="shared" ref="AN24" si="167">AM24/AM$12</f>
        <v>#DIV/0!</v>
      </c>
      <c r="AO24" s="211">
        <v>0</v>
      </c>
      <c r="AP24" s="22">
        <f t="shared" ref="AP24" si="168">AO24/AO$12</f>
        <v>0</v>
      </c>
      <c r="AQ24" s="211"/>
      <c r="AR24" s="22" t="e">
        <f t="shared" si="25"/>
        <v>#DIV/0!</v>
      </c>
      <c r="AS24" s="277">
        <f t="shared" si="26"/>
        <v>0</v>
      </c>
      <c r="AT24" s="278">
        <f t="shared" ref="AT24" si="169">AS24/AS$12</f>
        <v>0</v>
      </c>
      <c r="AU24" s="37">
        <f t="shared" si="28"/>
        <v>0</v>
      </c>
      <c r="AV24" s="38">
        <f t="shared" ref="AV24" si="170">AU24/AU$12</f>
        <v>0</v>
      </c>
      <c r="AX24" s="228">
        <f t="shared" si="0"/>
        <v>0</v>
      </c>
      <c r="AY24" s="228">
        <f t="shared" si="3"/>
        <v>0</v>
      </c>
      <c r="AZ24" s="24">
        <v>0</v>
      </c>
      <c r="BA24" s="24">
        <v>0</v>
      </c>
      <c r="BB24" s="24">
        <v>0</v>
      </c>
      <c r="BC24" s="24">
        <v>0</v>
      </c>
      <c r="BD24" s="24">
        <v>0</v>
      </c>
      <c r="BE24" s="24">
        <f t="shared" si="4"/>
        <v>0</v>
      </c>
      <c r="BG24" s="24">
        <f>AS24-CONSOLIDATED!AA24</f>
        <v>0</v>
      </c>
    </row>
    <row r="25" spans="1:59" s="1" customFormat="1">
      <c r="A25" s="3">
        <v>5604</v>
      </c>
      <c r="B25" s="3" t="s">
        <v>55</v>
      </c>
      <c r="C25" s="211">
        <v>0</v>
      </c>
      <c r="D25" s="22" t="e">
        <f t="shared" si="30"/>
        <v>#DIV/0!</v>
      </c>
      <c r="E25" s="211">
        <v>2363.0324999999998</v>
      </c>
      <c r="F25" s="22">
        <f t="shared" si="30"/>
        <v>1.9295531191135774E-4</v>
      </c>
      <c r="G25" s="211">
        <v>738.75</v>
      </c>
      <c r="H25" s="22">
        <f t="shared" ref="H25" si="171">G25/G$12</f>
        <v>6.1280101152565419E-5</v>
      </c>
      <c r="I25" s="211">
        <v>738.75</v>
      </c>
      <c r="J25" s="22">
        <f t="shared" ref="J25" si="172">I25/I$12</f>
        <v>5.2440821315472046E-5</v>
      </c>
      <c r="K25" s="211">
        <v>3283.7437500000001</v>
      </c>
      <c r="L25" s="22">
        <f t="shared" ref="L25" si="173">K25/K$12</f>
        <v>2.2358102414331681E-4</v>
      </c>
      <c r="M25" s="211">
        <v>1425.2</v>
      </c>
      <c r="N25" s="22">
        <f t="shared" ref="N25" si="174">M25/M$12</f>
        <v>6.7866882517286515E-4</v>
      </c>
      <c r="O25" s="211">
        <v>1398.7</v>
      </c>
      <c r="P25" s="22">
        <f t="shared" ref="P25" si="175">O25/O$12</f>
        <v>6.0452847685909486E-5</v>
      </c>
      <c r="Q25" s="211">
        <v>1419.1683</v>
      </c>
      <c r="R25" s="22">
        <f t="shared" ref="R25" si="176">Q25/Q$12</f>
        <v>1.5838710752222741E-4</v>
      </c>
      <c r="S25" s="211">
        <v>650.95000000000005</v>
      </c>
      <c r="T25" s="22">
        <f t="shared" ref="T25" si="177">S25/S$12</f>
        <v>2.8872799575573863E-5</v>
      </c>
      <c r="U25" s="211">
        <v>-124569.00014999999</v>
      </c>
      <c r="V25" s="22">
        <f t="shared" ref="V25" si="178">U25/U$12</f>
        <v>-263353838112127.5</v>
      </c>
      <c r="W25" s="211">
        <v>591</v>
      </c>
      <c r="X25" s="22">
        <f t="shared" ref="X25" si="179">W25/W$12</f>
        <v>3.5689776906304009E-5</v>
      </c>
      <c r="Y25" s="211">
        <v>738.75</v>
      </c>
      <c r="Z25" s="22">
        <f t="shared" ref="Z25" si="180">Y25/Y$12</f>
        <v>6.4773243930619015E-5</v>
      </c>
      <c r="AA25" s="211">
        <v>2595.9</v>
      </c>
      <c r="AB25" s="22">
        <f t="shared" ref="AB25" si="181">AA25/AA$12</f>
        <v>2.0942961415005025E-4</v>
      </c>
      <c r="AC25" s="211">
        <v>0</v>
      </c>
      <c r="AD25" s="22" t="e">
        <f t="shared" ref="AD25" si="182">AC25/AC$12</f>
        <v>#DIV/0!</v>
      </c>
      <c r="AE25" s="211">
        <v>1526.75</v>
      </c>
      <c r="AF25" s="22">
        <f t="shared" ref="AF25" si="183">AE25/AE$12</f>
        <v>1.238517240224307E-4</v>
      </c>
      <c r="AG25" s="211">
        <v>738.75</v>
      </c>
      <c r="AH25" s="22">
        <f t="shared" ref="AH25" si="184">AG25/AG$12</f>
        <v>6.3442103811011769E-5</v>
      </c>
      <c r="AI25" s="211">
        <v>1753.6327999999999</v>
      </c>
      <c r="AJ25" s="22">
        <f t="shared" ref="AJ25" si="185">AI25/AI$12</f>
        <v>1.0484330964227584E-4</v>
      </c>
      <c r="AK25" s="211">
        <v>0</v>
      </c>
      <c r="AL25" s="22" t="e">
        <f t="shared" ref="AL25" si="186">AK25/AK$12</f>
        <v>#DIV/0!</v>
      </c>
      <c r="AM25" s="211">
        <v>0</v>
      </c>
      <c r="AN25" s="22" t="e">
        <f t="shared" ref="AN25" si="187">AM25/AM$12</f>
        <v>#DIV/0!</v>
      </c>
      <c r="AO25" s="211">
        <v>1571.075</v>
      </c>
      <c r="AP25" s="22">
        <f t="shared" ref="AP25" si="188">AO25/AO$12</f>
        <v>2.3050197690451289E-4</v>
      </c>
      <c r="AQ25" s="211"/>
      <c r="AR25" s="22" t="e">
        <f t="shared" si="25"/>
        <v>#DIV/0!</v>
      </c>
      <c r="AS25" s="277">
        <f t="shared" si="26"/>
        <v>-103034.84779999999</v>
      </c>
      <c r="AT25" s="278">
        <f t="shared" ref="AT25" si="189">AS25/AS$12</f>
        <v>-5.2118814043477331E-4</v>
      </c>
      <c r="AU25" s="37">
        <f t="shared" si="28"/>
        <v>-8586.2373166666657</v>
      </c>
      <c r="AV25" s="38">
        <f t="shared" ref="AV25" si="190">AU25/AU$12</f>
        <v>-5.2118814043477331E-4</v>
      </c>
      <c r="AX25" s="228">
        <f t="shared" si="0"/>
        <v>-103034.84779999999</v>
      </c>
      <c r="AY25" s="228">
        <f t="shared" si="3"/>
        <v>0</v>
      </c>
      <c r="AZ25" s="24">
        <v>0</v>
      </c>
      <c r="BA25" s="24">
        <v>6384.1324999999997</v>
      </c>
      <c r="BB25" s="24">
        <v>-111823.56309999998</v>
      </c>
      <c r="BC25" s="24">
        <v>650.95000000000005</v>
      </c>
      <c r="BD25" s="24">
        <v>1753.6327999999999</v>
      </c>
      <c r="BE25" s="24">
        <f t="shared" si="4"/>
        <v>-103034.84779999999</v>
      </c>
      <c r="BG25" s="24">
        <f>AS25-CONSOLIDATED!AA25</f>
        <v>-208493.24779999995</v>
      </c>
    </row>
    <row r="26" spans="1:59" s="1" customFormat="1">
      <c r="A26" s="3">
        <v>5605</v>
      </c>
      <c r="B26" s="3" t="s">
        <v>14</v>
      </c>
      <c r="C26" s="211">
        <v>0</v>
      </c>
      <c r="D26" s="22" t="e">
        <f t="shared" si="30"/>
        <v>#DIV/0!</v>
      </c>
      <c r="E26" s="211">
        <v>0</v>
      </c>
      <c r="F26" s="22">
        <f t="shared" si="30"/>
        <v>0</v>
      </c>
      <c r="G26" s="211">
        <v>0</v>
      </c>
      <c r="H26" s="22">
        <f t="shared" ref="H26" si="191">G26/G$12</f>
        <v>0</v>
      </c>
      <c r="I26" s="211">
        <v>0</v>
      </c>
      <c r="J26" s="22">
        <f t="shared" ref="J26" si="192">I26/I$12</f>
        <v>0</v>
      </c>
      <c r="K26" s="211">
        <v>0</v>
      </c>
      <c r="L26" s="22">
        <f t="shared" ref="L26" si="193">K26/K$12</f>
        <v>0</v>
      </c>
      <c r="M26" s="211">
        <v>0</v>
      </c>
      <c r="N26" s="22">
        <f t="shared" ref="N26" si="194">M26/M$12</f>
        <v>0</v>
      </c>
      <c r="O26" s="211">
        <v>0</v>
      </c>
      <c r="P26" s="22">
        <f t="shared" ref="P26" si="195">O26/O$12</f>
        <v>0</v>
      </c>
      <c r="Q26" s="211">
        <v>0</v>
      </c>
      <c r="R26" s="22">
        <f t="shared" ref="R26" si="196">Q26/Q$12</f>
        <v>0</v>
      </c>
      <c r="S26" s="211">
        <v>0</v>
      </c>
      <c r="T26" s="22">
        <f t="shared" ref="T26" si="197">S26/S$12</f>
        <v>0</v>
      </c>
      <c r="U26" s="211">
        <v>0</v>
      </c>
      <c r="V26" s="22">
        <f t="shared" ref="V26" si="198">U26/U$12</f>
        <v>0</v>
      </c>
      <c r="W26" s="211">
        <v>0</v>
      </c>
      <c r="X26" s="22">
        <f t="shared" ref="X26" si="199">W26/W$12</f>
        <v>0</v>
      </c>
      <c r="Y26" s="211">
        <v>0</v>
      </c>
      <c r="Z26" s="22">
        <f t="shared" ref="Z26" si="200">Y26/Y$12</f>
        <v>0</v>
      </c>
      <c r="AA26" s="211">
        <v>12632.412899999999</v>
      </c>
      <c r="AB26" s="22">
        <f t="shared" ref="AB26" si="201">AA26/AA$12</f>
        <v>1.0191460993994826E-3</v>
      </c>
      <c r="AC26" s="211">
        <v>0</v>
      </c>
      <c r="AD26" s="22" t="e">
        <f t="shared" ref="AD26" si="202">AC26/AC$12</f>
        <v>#DIV/0!</v>
      </c>
      <c r="AE26" s="211">
        <v>0</v>
      </c>
      <c r="AF26" s="22">
        <f t="shared" ref="AF26" si="203">AE26/AE$12</f>
        <v>0</v>
      </c>
      <c r="AG26" s="211">
        <v>0</v>
      </c>
      <c r="AH26" s="22">
        <f t="shared" ref="AH26" si="204">AG26/AG$12</f>
        <v>0</v>
      </c>
      <c r="AI26" s="211">
        <v>0</v>
      </c>
      <c r="AJ26" s="22">
        <f t="shared" ref="AJ26" si="205">AI26/AI$12</f>
        <v>0</v>
      </c>
      <c r="AK26" s="211">
        <v>0</v>
      </c>
      <c r="AL26" s="22" t="e">
        <f t="shared" ref="AL26" si="206">AK26/AK$12</f>
        <v>#DIV/0!</v>
      </c>
      <c r="AM26" s="211">
        <v>0</v>
      </c>
      <c r="AN26" s="22" t="e">
        <f t="shared" ref="AN26" si="207">AM26/AM$12</f>
        <v>#DIV/0!</v>
      </c>
      <c r="AO26" s="211">
        <v>0</v>
      </c>
      <c r="AP26" s="22">
        <f t="shared" ref="AP26" si="208">AO26/AO$12</f>
        <v>0</v>
      </c>
      <c r="AQ26" s="211"/>
      <c r="AR26" s="22" t="e">
        <f t="shared" si="25"/>
        <v>#DIV/0!</v>
      </c>
      <c r="AS26" s="277">
        <f t="shared" si="26"/>
        <v>12632.412899999999</v>
      </c>
      <c r="AT26" s="278">
        <f t="shared" ref="AT26" si="209">AS26/AS$12</f>
        <v>6.3899388693572099E-5</v>
      </c>
      <c r="AU26" s="37">
        <f t="shared" si="28"/>
        <v>1052.7010749999999</v>
      </c>
      <c r="AV26" s="38">
        <f t="shared" ref="AV26" si="210">AU26/AU$12</f>
        <v>6.3899388693572099E-5</v>
      </c>
      <c r="AX26" s="228">
        <f t="shared" si="0"/>
        <v>12632.412899999999</v>
      </c>
      <c r="AY26" s="228">
        <f t="shared" si="3"/>
        <v>0</v>
      </c>
      <c r="AZ26" s="24">
        <v>0</v>
      </c>
      <c r="BA26" s="24">
        <v>12632.412899999999</v>
      </c>
      <c r="BB26" s="24">
        <v>0</v>
      </c>
      <c r="BC26" s="24">
        <v>0</v>
      </c>
      <c r="BD26" s="24">
        <v>0</v>
      </c>
      <c r="BE26" s="24">
        <f t="shared" si="4"/>
        <v>12632.412899999999</v>
      </c>
      <c r="BG26" s="24">
        <f>AS26-CONSOLIDATED!AA26</f>
        <v>12632.412899999999</v>
      </c>
    </row>
    <row r="27" spans="1:59" s="1" customFormat="1">
      <c r="A27" s="3">
        <v>5606</v>
      </c>
      <c r="B27" s="3" t="s">
        <v>76</v>
      </c>
      <c r="C27" s="211">
        <v>0</v>
      </c>
      <c r="D27" s="22" t="e">
        <f t="shared" si="30"/>
        <v>#DIV/0!</v>
      </c>
      <c r="E27" s="211">
        <v>50028.785878099996</v>
      </c>
      <c r="F27" s="22">
        <f t="shared" si="30"/>
        <v>4.0851405910224741E-3</v>
      </c>
      <c r="G27" s="211">
        <v>63512.05408018345</v>
      </c>
      <c r="H27" s="22">
        <f t="shared" ref="H27" si="211">G27/G$12</f>
        <v>5.2683926882448016E-3</v>
      </c>
      <c r="I27" s="211">
        <v>25405.409255675</v>
      </c>
      <c r="J27" s="22">
        <f t="shared" ref="J27" si="212">I27/I$12</f>
        <v>1.8034254175611402E-3</v>
      </c>
      <c r="K27" s="211">
        <v>31454.182001200894</v>
      </c>
      <c r="L27" s="22">
        <f t="shared" ref="L27" si="213">K27/K$12</f>
        <v>2.1416282026935803E-3</v>
      </c>
      <c r="M27" s="211">
        <v>7582.3625582249988</v>
      </c>
      <c r="N27" s="22">
        <f t="shared" ref="N27" si="214">M27/M$12</f>
        <v>3.61066032095515E-3</v>
      </c>
      <c r="O27" s="211">
        <v>39962.726050752361</v>
      </c>
      <c r="P27" s="22">
        <f t="shared" ref="P27" si="215">O27/O$12</f>
        <v>1.7272185536997638E-3</v>
      </c>
      <c r="Q27" s="211">
        <v>40502.335771243328</v>
      </c>
      <c r="R27" s="22">
        <f t="shared" ref="R27" si="216">Q27/Q$12</f>
        <v>4.5202868544211945E-3</v>
      </c>
      <c r="S27" s="211">
        <v>172699.74155450001</v>
      </c>
      <c r="T27" s="22">
        <f t="shared" ref="T27" si="217">S27/S$12</f>
        <v>7.6600737762600561E-3</v>
      </c>
      <c r="U27" s="211">
        <v>-103277.14165000002</v>
      </c>
      <c r="V27" s="22">
        <f t="shared" ref="V27" si="218">U27/U$12</f>
        <v>-218340290200823.03</v>
      </c>
      <c r="W27" s="211">
        <v>49742.202461249995</v>
      </c>
      <c r="X27" s="22">
        <f t="shared" ref="X27" si="219">W27/W$12</f>
        <v>3.0038715882744816E-3</v>
      </c>
      <c r="Y27" s="211">
        <v>30027.262596674998</v>
      </c>
      <c r="Z27" s="22">
        <f t="shared" ref="Z27" si="220">Y27/Y$12</f>
        <v>2.6327759116658981E-3</v>
      </c>
      <c r="AA27" s="211">
        <v>87595.642635849988</v>
      </c>
      <c r="AB27" s="22">
        <f t="shared" ref="AB27" si="221">AA27/AA$12</f>
        <v>7.0669600672028012E-3</v>
      </c>
      <c r="AC27" s="211">
        <v>0</v>
      </c>
      <c r="AD27" s="22" t="e">
        <f t="shared" ref="AD27" si="222">AC27/AC$12</f>
        <v>#DIV/0!</v>
      </c>
      <c r="AE27" s="211">
        <v>29691.108553774997</v>
      </c>
      <c r="AF27" s="22">
        <f t="shared" ref="AF27" si="223">AE27/AE$12</f>
        <v>2.4085770312901079E-3</v>
      </c>
      <c r="AG27" s="211">
        <v>25616.527428574998</v>
      </c>
      <c r="AH27" s="22">
        <f t="shared" ref="AH27" si="224">AG27/AG$12</f>
        <v>2.1998868255854965E-3</v>
      </c>
      <c r="AI27" s="211">
        <v>27597.473458549146</v>
      </c>
      <c r="AJ27" s="22">
        <f t="shared" ref="AJ27" si="225">AI27/AI$12</f>
        <v>1.6499522905588657E-3</v>
      </c>
      <c r="AK27" s="211">
        <v>0</v>
      </c>
      <c r="AL27" s="22" t="e">
        <f t="shared" ref="AL27" si="226">AK27/AK$12</f>
        <v>#DIV/0!</v>
      </c>
      <c r="AM27" s="211">
        <v>0</v>
      </c>
      <c r="AN27" s="22" t="e">
        <f t="shared" ref="AN27" si="227">AM27/AM$12</f>
        <v>#DIV/0!</v>
      </c>
      <c r="AO27" s="211">
        <v>11162.537296900002</v>
      </c>
      <c r="AP27" s="22">
        <f t="shared" ref="AP27" si="228">AO27/AO$12</f>
        <v>1.6377237968943608E-3</v>
      </c>
      <c r="AQ27" s="211"/>
      <c r="AR27" s="22" t="e">
        <f t="shared" si="25"/>
        <v>#DIV/0!</v>
      </c>
      <c r="AS27" s="277">
        <f t="shared" si="26"/>
        <v>589303.20993145416</v>
      </c>
      <c r="AT27" s="278">
        <f t="shared" ref="AT27" si="229">AS27/AS$12</f>
        <v>2.9809122903020143E-3</v>
      </c>
      <c r="AU27" s="37">
        <f t="shared" si="28"/>
        <v>49108.60082762118</v>
      </c>
      <c r="AV27" s="38">
        <f t="shared" ref="AV27" si="230">AU27/AU$12</f>
        <v>2.9809122903020143E-3</v>
      </c>
      <c r="AX27" s="228">
        <f t="shared" si="0"/>
        <v>589303.20993145416</v>
      </c>
      <c r="AY27" s="228">
        <f t="shared" si="3"/>
        <v>0</v>
      </c>
      <c r="AZ27" s="24">
        <v>0</v>
      </c>
      <c r="BA27" s="24">
        <v>145206.79107217496</v>
      </c>
      <c r="BB27" s="24">
        <v>243799.20384623003</v>
      </c>
      <c r="BC27" s="24">
        <v>172699.74155450001</v>
      </c>
      <c r="BD27" s="24">
        <v>27597.473458549146</v>
      </c>
      <c r="BE27" s="24">
        <f t="shared" si="4"/>
        <v>589303.20993145404</v>
      </c>
      <c r="BG27" s="24">
        <f>AS27-CONSOLIDATED!AA27</f>
        <v>-290784.05503675295</v>
      </c>
    </row>
    <row r="28" spans="1:59" s="1" customFormat="1">
      <c r="A28" s="3">
        <v>5607</v>
      </c>
      <c r="B28" s="3" t="s">
        <v>56</v>
      </c>
      <c r="C28" s="211">
        <v>0</v>
      </c>
      <c r="D28" s="22" t="e">
        <f t="shared" si="30"/>
        <v>#DIV/0!</v>
      </c>
      <c r="E28" s="211">
        <v>0</v>
      </c>
      <c r="F28" s="22">
        <f t="shared" si="30"/>
        <v>0</v>
      </c>
      <c r="G28" s="211">
        <v>0</v>
      </c>
      <c r="H28" s="22">
        <f t="shared" ref="H28" si="231">G28/G$12</f>
        <v>0</v>
      </c>
      <c r="I28" s="211">
        <v>0</v>
      </c>
      <c r="J28" s="22">
        <f t="shared" ref="J28" si="232">I28/I$12</f>
        <v>0</v>
      </c>
      <c r="K28" s="211">
        <v>0</v>
      </c>
      <c r="L28" s="22">
        <f t="shared" ref="L28" si="233">K28/K$12</f>
        <v>0</v>
      </c>
      <c r="M28" s="211">
        <v>0</v>
      </c>
      <c r="N28" s="22">
        <f t="shared" ref="N28" si="234">M28/M$12</f>
        <v>0</v>
      </c>
      <c r="O28" s="211">
        <v>0</v>
      </c>
      <c r="P28" s="22">
        <f t="shared" ref="P28" si="235">O28/O$12</f>
        <v>0</v>
      </c>
      <c r="Q28" s="211">
        <v>0</v>
      </c>
      <c r="R28" s="22">
        <f t="shared" ref="R28" si="236">Q28/Q$12</f>
        <v>0</v>
      </c>
      <c r="S28" s="211">
        <v>0</v>
      </c>
      <c r="T28" s="22">
        <f t="shared" ref="T28" si="237">S28/S$12</f>
        <v>0</v>
      </c>
      <c r="U28" s="211">
        <v>0</v>
      </c>
      <c r="V28" s="22">
        <f t="shared" ref="V28" si="238">U28/U$12</f>
        <v>0</v>
      </c>
      <c r="W28" s="211">
        <v>0</v>
      </c>
      <c r="X28" s="22">
        <f t="shared" ref="X28" si="239">W28/W$12</f>
        <v>0</v>
      </c>
      <c r="Y28" s="211">
        <v>0</v>
      </c>
      <c r="Z28" s="22">
        <f t="shared" ref="Z28" si="240">Y28/Y$12</f>
        <v>0</v>
      </c>
      <c r="AA28" s="211">
        <v>0</v>
      </c>
      <c r="AB28" s="22">
        <f t="shared" ref="AB28" si="241">AA28/AA$12</f>
        <v>0</v>
      </c>
      <c r="AC28" s="211">
        <v>0</v>
      </c>
      <c r="AD28" s="22" t="e">
        <f t="shared" ref="AD28" si="242">AC28/AC$12</f>
        <v>#DIV/0!</v>
      </c>
      <c r="AE28" s="211">
        <v>0</v>
      </c>
      <c r="AF28" s="22">
        <f t="shared" ref="AF28" si="243">AE28/AE$12</f>
        <v>0</v>
      </c>
      <c r="AG28" s="211">
        <v>0</v>
      </c>
      <c r="AH28" s="22">
        <f t="shared" ref="AH28" si="244">AG28/AG$12</f>
        <v>0</v>
      </c>
      <c r="AI28" s="211">
        <v>0</v>
      </c>
      <c r="AJ28" s="22">
        <f t="shared" ref="AJ28" si="245">AI28/AI$12</f>
        <v>0</v>
      </c>
      <c r="AK28" s="211">
        <v>0</v>
      </c>
      <c r="AL28" s="22" t="e">
        <f t="shared" ref="AL28" si="246">AK28/AK$12</f>
        <v>#DIV/0!</v>
      </c>
      <c r="AM28" s="211">
        <v>0</v>
      </c>
      <c r="AN28" s="22" t="e">
        <f t="shared" ref="AN28" si="247">AM28/AM$12</f>
        <v>#DIV/0!</v>
      </c>
      <c r="AO28" s="211">
        <v>0</v>
      </c>
      <c r="AP28" s="22">
        <f t="shared" ref="AP28" si="248">AO28/AO$12</f>
        <v>0</v>
      </c>
      <c r="AQ28" s="211"/>
      <c r="AR28" s="22" t="e">
        <f t="shared" si="25"/>
        <v>#DIV/0!</v>
      </c>
      <c r="AS28" s="277">
        <f t="shared" si="26"/>
        <v>0</v>
      </c>
      <c r="AT28" s="278">
        <f t="shared" ref="AT28" si="249">AS28/AS$12</f>
        <v>0</v>
      </c>
      <c r="AU28" s="37">
        <f t="shared" si="28"/>
        <v>0</v>
      </c>
      <c r="AV28" s="38">
        <f t="shared" ref="AV28" si="250">AU28/AU$12</f>
        <v>0</v>
      </c>
      <c r="AX28" s="228">
        <f t="shared" si="0"/>
        <v>0</v>
      </c>
      <c r="AY28" s="228">
        <f t="shared" si="3"/>
        <v>0</v>
      </c>
      <c r="AZ28" s="24">
        <v>0</v>
      </c>
      <c r="BA28" s="24">
        <v>0</v>
      </c>
      <c r="BB28" s="24">
        <v>0</v>
      </c>
      <c r="BC28" s="24">
        <v>0</v>
      </c>
      <c r="BD28" s="24">
        <v>0</v>
      </c>
      <c r="BE28" s="24">
        <f t="shared" si="4"/>
        <v>0</v>
      </c>
      <c r="BG28" s="24">
        <f>AS28-CONSOLIDATED!AA28</f>
        <v>0</v>
      </c>
    </row>
    <row r="29" spans="1:59" s="1" customFormat="1">
      <c r="A29" s="3">
        <v>5608</v>
      </c>
      <c r="B29" s="3" t="s">
        <v>57</v>
      </c>
      <c r="C29" s="211">
        <v>0</v>
      </c>
      <c r="D29" s="22" t="e">
        <f t="shared" si="30"/>
        <v>#DIV/0!</v>
      </c>
      <c r="E29" s="211">
        <v>0</v>
      </c>
      <c r="F29" s="22">
        <f t="shared" si="30"/>
        <v>0</v>
      </c>
      <c r="G29" s="211">
        <v>0</v>
      </c>
      <c r="H29" s="22">
        <f t="shared" ref="H29" si="251">G29/G$12</f>
        <v>0</v>
      </c>
      <c r="I29" s="211">
        <v>0</v>
      </c>
      <c r="J29" s="22">
        <f t="shared" ref="J29" si="252">I29/I$12</f>
        <v>0</v>
      </c>
      <c r="K29" s="211">
        <v>0</v>
      </c>
      <c r="L29" s="22">
        <f t="shared" ref="L29" si="253">K29/K$12</f>
        <v>0</v>
      </c>
      <c r="M29" s="211">
        <v>0</v>
      </c>
      <c r="N29" s="22">
        <f t="shared" ref="N29" si="254">M29/M$12</f>
        <v>0</v>
      </c>
      <c r="O29" s="211">
        <v>0</v>
      </c>
      <c r="P29" s="22">
        <f t="shared" ref="P29" si="255">O29/O$12</f>
        <v>0</v>
      </c>
      <c r="Q29" s="211">
        <v>0</v>
      </c>
      <c r="R29" s="22">
        <f t="shared" ref="R29" si="256">Q29/Q$12</f>
        <v>0</v>
      </c>
      <c r="S29" s="211">
        <v>0</v>
      </c>
      <c r="T29" s="22">
        <f t="shared" ref="T29" si="257">S29/S$12</f>
        <v>0</v>
      </c>
      <c r="U29" s="211">
        <v>0</v>
      </c>
      <c r="V29" s="22">
        <f t="shared" ref="V29" si="258">U29/U$12</f>
        <v>0</v>
      </c>
      <c r="W29" s="211">
        <v>0</v>
      </c>
      <c r="X29" s="22">
        <f t="shared" ref="X29" si="259">W29/W$12</f>
        <v>0</v>
      </c>
      <c r="Y29" s="211">
        <v>0</v>
      </c>
      <c r="Z29" s="22">
        <f t="shared" ref="Z29" si="260">Y29/Y$12</f>
        <v>0</v>
      </c>
      <c r="AA29" s="211">
        <v>0</v>
      </c>
      <c r="AB29" s="22">
        <f t="shared" ref="AB29" si="261">AA29/AA$12</f>
        <v>0</v>
      </c>
      <c r="AC29" s="211">
        <v>0</v>
      </c>
      <c r="AD29" s="22" t="e">
        <f t="shared" ref="AD29" si="262">AC29/AC$12</f>
        <v>#DIV/0!</v>
      </c>
      <c r="AE29" s="211">
        <v>0</v>
      </c>
      <c r="AF29" s="22">
        <f t="shared" ref="AF29" si="263">AE29/AE$12</f>
        <v>0</v>
      </c>
      <c r="AG29" s="211">
        <v>0</v>
      </c>
      <c r="AH29" s="22">
        <f t="shared" ref="AH29" si="264">AG29/AG$12</f>
        <v>0</v>
      </c>
      <c r="AI29" s="211">
        <v>0</v>
      </c>
      <c r="AJ29" s="22">
        <f t="shared" ref="AJ29" si="265">AI29/AI$12</f>
        <v>0</v>
      </c>
      <c r="AK29" s="211">
        <v>0</v>
      </c>
      <c r="AL29" s="22" t="e">
        <f t="shared" ref="AL29" si="266">AK29/AK$12</f>
        <v>#DIV/0!</v>
      </c>
      <c r="AM29" s="211">
        <v>0</v>
      </c>
      <c r="AN29" s="22" t="e">
        <f t="shared" ref="AN29" si="267">AM29/AM$12</f>
        <v>#DIV/0!</v>
      </c>
      <c r="AO29" s="211">
        <v>0</v>
      </c>
      <c r="AP29" s="22">
        <f t="shared" ref="AP29" si="268">AO29/AO$12</f>
        <v>0</v>
      </c>
      <c r="AQ29" s="211"/>
      <c r="AR29" s="22" t="e">
        <f t="shared" si="25"/>
        <v>#DIV/0!</v>
      </c>
      <c r="AS29" s="277">
        <f t="shared" si="26"/>
        <v>0</v>
      </c>
      <c r="AT29" s="278">
        <f t="shared" ref="AT29" si="269">AS29/AS$12</f>
        <v>0</v>
      </c>
      <c r="AU29" s="37">
        <f t="shared" si="28"/>
        <v>0</v>
      </c>
      <c r="AV29" s="38">
        <f t="shared" ref="AV29" si="270">AU29/AU$12</f>
        <v>0</v>
      </c>
      <c r="AX29" s="228">
        <f t="shared" si="0"/>
        <v>0</v>
      </c>
      <c r="AY29" s="228">
        <f t="shared" si="3"/>
        <v>0</v>
      </c>
      <c r="AZ29" s="24">
        <v>0</v>
      </c>
      <c r="BA29" s="24">
        <v>0</v>
      </c>
      <c r="BB29" s="24">
        <v>0</v>
      </c>
      <c r="BC29" s="24">
        <v>0</v>
      </c>
      <c r="BD29" s="24">
        <v>0</v>
      </c>
      <c r="BE29" s="24">
        <f t="shared" si="4"/>
        <v>0</v>
      </c>
      <c r="BG29" s="24">
        <f>AS29-CONSOLIDATED!AA29</f>
        <v>0</v>
      </c>
    </row>
    <row r="30" spans="1:59" s="1" customFormat="1">
      <c r="A30" s="3">
        <v>5609</v>
      </c>
      <c r="B30" s="3" t="s">
        <v>58</v>
      </c>
      <c r="C30" s="211">
        <v>0</v>
      </c>
      <c r="D30" s="22" t="e">
        <f t="shared" si="30"/>
        <v>#DIV/0!</v>
      </c>
      <c r="E30" s="211">
        <v>0</v>
      </c>
      <c r="F30" s="22">
        <f t="shared" si="30"/>
        <v>0</v>
      </c>
      <c r="G30" s="211">
        <v>0</v>
      </c>
      <c r="H30" s="22">
        <f t="shared" ref="H30" si="271">G30/G$12</f>
        <v>0</v>
      </c>
      <c r="I30" s="211">
        <v>0</v>
      </c>
      <c r="J30" s="22">
        <f t="shared" ref="J30" si="272">I30/I$12</f>
        <v>0</v>
      </c>
      <c r="K30" s="211">
        <v>0</v>
      </c>
      <c r="L30" s="22">
        <f t="shared" ref="L30" si="273">K30/K$12</f>
        <v>0</v>
      </c>
      <c r="M30" s="211">
        <v>0</v>
      </c>
      <c r="N30" s="22">
        <f t="shared" ref="N30" si="274">M30/M$12</f>
        <v>0</v>
      </c>
      <c r="O30" s="211">
        <v>0</v>
      </c>
      <c r="P30" s="22">
        <f t="shared" ref="P30" si="275">O30/O$12</f>
        <v>0</v>
      </c>
      <c r="Q30" s="211">
        <v>0</v>
      </c>
      <c r="R30" s="22">
        <f t="shared" ref="R30" si="276">Q30/Q$12</f>
        <v>0</v>
      </c>
      <c r="S30" s="211">
        <v>0</v>
      </c>
      <c r="T30" s="22">
        <f t="shared" ref="T30" si="277">S30/S$12</f>
        <v>0</v>
      </c>
      <c r="U30" s="211">
        <v>0</v>
      </c>
      <c r="V30" s="22">
        <f t="shared" ref="V30" si="278">U30/U$12</f>
        <v>0</v>
      </c>
      <c r="W30" s="211">
        <v>0</v>
      </c>
      <c r="X30" s="22">
        <f t="shared" ref="X30" si="279">W30/W$12</f>
        <v>0</v>
      </c>
      <c r="Y30" s="211">
        <v>0</v>
      </c>
      <c r="Z30" s="22">
        <f t="shared" ref="Z30" si="280">Y30/Y$12</f>
        <v>0</v>
      </c>
      <c r="AA30" s="211">
        <v>0</v>
      </c>
      <c r="AB30" s="22">
        <f t="shared" ref="AB30" si="281">AA30/AA$12</f>
        <v>0</v>
      </c>
      <c r="AC30" s="211">
        <v>0</v>
      </c>
      <c r="AD30" s="22" t="e">
        <f t="shared" ref="AD30" si="282">AC30/AC$12</f>
        <v>#DIV/0!</v>
      </c>
      <c r="AE30" s="211">
        <v>0</v>
      </c>
      <c r="AF30" s="22">
        <f t="shared" ref="AF30" si="283">AE30/AE$12</f>
        <v>0</v>
      </c>
      <c r="AG30" s="211">
        <v>0</v>
      </c>
      <c r="AH30" s="22">
        <f t="shared" ref="AH30" si="284">AG30/AG$12</f>
        <v>0</v>
      </c>
      <c r="AI30" s="211">
        <v>0</v>
      </c>
      <c r="AJ30" s="22">
        <f t="shared" ref="AJ30" si="285">AI30/AI$12</f>
        <v>0</v>
      </c>
      <c r="AK30" s="211">
        <v>0</v>
      </c>
      <c r="AL30" s="22" t="e">
        <f t="shared" ref="AL30" si="286">AK30/AK$12</f>
        <v>#DIV/0!</v>
      </c>
      <c r="AM30" s="211">
        <v>0</v>
      </c>
      <c r="AN30" s="22" t="e">
        <f t="shared" ref="AN30" si="287">AM30/AM$12</f>
        <v>#DIV/0!</v>
      </c>
      <c r="AO30" s="211">
        <v>0</v>
      </c>
      <c r="AP30" s="22">
        <f t="shared" ref="AP30" si="288">AO30/AO$12</f>
        <v>0</v>
      </c>
      <c r="AQ30" s="211"/>
      <c r="AR30" s="22" t="e">
        <f t="shared" si="25"/>
        <v>#DIV/0!</v>
      </c>
      <c r="AS30" s="277">
        <f t="shared" si="26"/>
        <v>0</v>
      </c>
      <c r="AT30" s="278">
        <f t="shared" ref="AT30" si="289">AS30/AS$12</f>
        <v>0</v>
      </c>
      <c r="AU30" s="37">
        <f t="shared" si="28"/>
        <v>0</v>
      </c>
      <c r="AV30" s="38">
        <f t="shared" ref="AV30" si="290">AU30/AU$12</f>
        <v>0</v>
      </c>
      <c r="AX30" s="228">
        <f t="shared" si="0"/>
        <v>0</v>
      </c>
      <c r="AY30" s="228">
        <f t="shared" si="3"/>
        <v>0</v>
      </c>
      <c r="AZ30" s="24">
        <v>0</v>
      </c>
      <c r="BA30" s="24">
        <v>0</v>
      </c>
      <c r="BB30" s="24">
        <v>0</v>
      </c>
      <c r="BC30" s="24">
        <v>0</v>
      </c>
      <c r="BD30" s="24">
        <v>0</v>
      </c>
      <c r="BE30" s="24">
        <f t="shared" si="4"/>
        <v>0</v>
      </c>
      <c r="BG30" s="24">
        <f>AS30-CONSOLIDATED!AA30</f>
        <v>0</v>
      </c>
    </row>
    <row r="31" spans="1:59" s="1" customFormat="1">
      <c r="A31" s="3">
        <v>5610</v>
      </c>
      <c r="B31" s="3" t="s">
        <v>59</v>
      </c>
      <c r="C31" s="211">
        <v>0</v>
      </c>
      <c r="D31" s="22" t="e">
        <f t="shared" si="30"/>
        <v>#DIV/0!</v>
      </c>
      <c r="E31" s="211">
        <v>0</v>
      </c>
      <c r="F31" s="22">
        <f t="shared" si="30"/>
        <v>0</v>
      </c>
      <c r="G31" s="211">
        <v>0</v>
      </c>
      <c r="H31" s="22">
        <f t="shared" ref="H31" si="291">G31/G$12</f>
        <v>0</v>
      </c>
      <c r="I31" s="211">
        <v>0</v>
      </c>
      <c r="J31" s="22">
        <f t="shared" ref="J31" si="292">I31/I$12</f>
        <v>0</v>
      </c>
      <c r="K31" s="211">
        <v>0</v>
      </c>
      <c r="L31" s="22">
        <f t="shared" ref="L31" si="293">K31/K$12</f>
        <v>0</v>
      </c>
      <c r="M31" s="211">
        <v>0</v>
      </c>
      <c r="N31" s="22">
        <f t="shared" ref="N31" si="294">M31/M$12</f>
        <v>0</v>
      </c>
      <c r="O31" s="211">
        <v>0</v>
      </c>
      <c r="P31" s="22">
        <f t="shared" ref="P31" si="295">O31/O$12</f>
        <v>0</v>
      </c>
      <c r="Q31" s="211">
        <v>0</v>
      </c>
      <c r="R31" s="22">
        <f t="shared" ref="R31" si="296">Q31/Q$12</f>
        <v>0</v>
      </c>
      <c r="S31" s="211">
        <v>0</v>
      </c>
      <c r="T31" s="22">
        <f t="shared" ref="T31" si="297">S31/S$12</f>
        <v>0</v>
      </c>
      <c r="U31" s="211">
        <v>0</v>
      </c>
      <c r="V31" s="22">
        <f t="shared" ref="V31" si="298">U31/U$12</f>
        <v>0</v>
      </c>
      <c r="W31" s="211">
        <v>0</v>
      </c>
      <c r="X31" s="22">
        <f t="shared" ref="X31" si="299">W31/W$12</f>
        <v>0</v>
      </c>
      <c r="Y31" s="211">
        <v>0</v>
      </c>
      <c r="Z31" s="22">
        <f t="shared" ref="Z31" si="300">Y31/Y$12</f>
        <v>0</v>
      </c>
      <c r="AA31" s="211">
        <v>0</v>
      </c>
      <c r="AB31" s="22">
        <f t="shared" ref="AB31" si="301">AA31/AA$12</f>
        <v>0</v>
      </c>
      <c r="AC31" s="211">
        <v>0</v>
      </c>
      <c r="AD31" s="22" t="e">
        <f t="shared" ref="AD31" si="302">AC31/AC$12</f>
        <v>#DIV/0!</v>
      </c>
      <c r="AE31" s="211">
        <v>0</v>
      </c>
      <c r="AF31" s="22">
        <f t="shared" ref="AF31" si="303">AE31/AE$12</f>
        <v>0</v>
      </c>
      <c r="AG31" s="211">
        <v>0</v>
      </c>
      <c r="AH31" s="22">
        <f t="shared" ref="AH31" si="304">AG31/AG$12</f>
        <v>0</v>
      </c>
      <c r="AI31" s="211">
        <v>0</v>
      </c>
      <c r="AJ31" s="22">
        <f t="shared" ref="AJ31" si="305">AI31/AI$12</f>
        <v>0</v>
      </c>
      <c r="AK31" s="211">
        <v>0</v>
      </c>
      <c r="AL31" s="22" t="e">
        <f t="shared" ref="AL31" si="306">AK31/AK$12</f>
        <v>#DIV/0!</v>
      </c>
      <c r="AM31" s="211">
        <v>0</v>
      </c>
      <c r="AN31" s="22" t="e">
        <f t="shared" ref="AN31" si="307">AM31/AM$12</f>
        <v>#DIV/0!</v>
      </c>
      <c r="AO31" s="211">
        <v>0</v>
      </c>
      <c r="AP31" s="22">
        <f t="shared" ref="AP31" si="308">AO31/AO$12</f>
        <v>0</v>
      </c>
      <c r="AQ31" s="211"/>
      <c r="AR31" s="22" t="e">
        <f t="shared" si="25"/>
        <v>#DIV/0!</v>
      </c>
      <c r="AS31" s="277">
        <f t="shared" si="26"/>
        <v>0</v>
      </c>
      <c r="AT31" s="278">
        <f t="shared" ref="AT31" si="309">AS31/AS$12</f>
        <v>0</v>
      </c>
      <c r="AU31" s="37">
        <f t="shared" si="28"/>
        <v>0</v>
      </c>
      <c r="AV31" s="38">
        <f t="shared" ref="AV31" si="310">AU31/AU$12</f>
        <v>0</v>
      </c>
      <c r="AX31" s="228">
        <f t="shared" si="0"/>
        <v>0</v>
      </c>
      <c r="AY31" s="228">
        <f t="shared" si="3"/>
        <v>0</v>
      </c>
      <c r="AZ31" s="24">
        <v>0</v>
      </c>
      <c r="BA31" s="24">
        <v>0</v>
      </c>
      <c r="BB31" s="24">
        <v>0</v>
      </c>
      <c r="BC31" s="24">
        <v>0</v>
      </c>
      <c r="BD31" s="24">
        <v>0</v>
      </c>
      <c r="BE31" s="24">
        <f t="shared" si="4"/>
        <v>0</v>
      </c>
      <c r="BG31" s="24">
        <f>AS31-CONSOLIDATED!AA31</f>
        <v>0</v>
      </c>
    </row>
    <row r="32" spans="1:59" s="1" customFormat="1">
      <c r="A32" s="3">
        <v>5611</v>
      </c>
      <c r="B32" s="3" t="s">
        <v>95</v>
      </c>
      <c r="C32" s="211">
        <v>0</v>
      </c>
      <c r="D32" s="22" t="e">
        <f t="shared" si="30"/>
        <v>#DIV/0!</v>
      </c>
      <c r="E32" s="211">
        <v>0</v>
      </c>
      <c r="F32" s="22">
        <f t="shared" si="30"/>
        <v>0</v>
      </c>
      <c r="G32" s="211">
        <v>0</v>
      </c>
      <c r="H32" s="22">
        <f t="shared" ref="H32" si="311">G32/G$12</f>
        <v>0</v>
      </c>
      <c r="I32" s="211">
        <v>0</v>
      </c>
      <c r="J32" s="22">
        <f t="shared" ref="J32" si="312">I32/I$12</f>
        <v>0</v>
      </c>
      <c r="K32" s="211">
        <v>0</v>
      </c>
      <c r="L32" s="22">
        <f t="shared" ref="L32" si="313">K32/K$12</f>
        <v>0</v>
      </c>
      <c r="M32" s="211">
        <v>0</v>
      </c>
      <c r="N32" s="22">
        <f t="shared" ref="N32" si="314">M32/M$12</f>
        <v>0</v>
      </c>
      <c r="O32" s="211">
        <v>0</v>
      </c>
      <c r="P32" s="22">
        <f t="shared" ref="P32" si="315">O32/O$12</f>
        <v>0</v>
      </c>
      <c r="Q32" s="211">
        <v>0</v>
      </c>
      <c r="R32" s="22">
        <f t="shared" ref="R32" si="316">Q32/Q$12</f>
        <v>0</v>
      </c>
      <c r="S32" s="211">
        <v>0</v>
      </c>
      <c r="T32" s="22">
        <f t="shared" ref="T32" si="317">S32/S$12</f>
        <v>0</v>
      </c>
      <c r="U32" s="211">
        <v>0</v>
      </c>
      <c r="V32" s="22">
        <f t="shared" ref="V32" si="318">U32/U$12</f>
        <v>0</v>
      </c>
      <c r="W32" s="211">
        <v>0</v>
      </c>
      <c r="X32" s="22">
        <f t="shared" ref="X32" si="319">W32/W$12</f>
        <v>0</v>
      </c>
      <c r="Y32" s="211">
        <v>0</v>
      </c>
      <c r="Z32" s="22">
        <f t="shared" ref="Z32" si="320">Y32/Y$12</f>
        <v>0</v>
      </c>
      <c r="AA32" s="211">
        <v>0</v>
      </c>
      <c r="AB32" s="22">
        <f t="shared" ref="AB32" si="321">AA32/AA$12</f>
        <v>0</v>
      </c>
      <c r="AC32" s="211">
        <v>0</v>
      </c>
      <c r="AD32" s="22" t="e">
        <f t="shared" ref="AD32" si="322">AC32/AC$12</f>
        <v>#DIV/0!</v>
      </c>
      <c r="AE32" s="211">
        <v>0</v>
      </c>
      <c r="AF32" s="22">
        <f t="shared" ref="AF32" si="323">AE32/AE$12</f>
        <v>0</v>
      </c>
      <c r="AG32" s="211">
        <v>0</v>
      </c>
      <c r="AH32" s="22">
        <f t="shared" ref="AH32" si="324">AG32/AG$12</f>
        <v>0</v>
      </c>
      <c r="AI32" s="211">
        <v>0</v>
      </c>
      <c r="AJ32" s="22">
        <f t="shared" ref="AJ32" si="325">AI32/AI$12</f>
        <v>0</v>
      </c>
      <c r="AK32" s="211">
        <v>0</v>
      </c>
      <c r="AL32" s="22" t="e">
        <f t="shared" ref="AL32" si="326">AK32/AK$12</f>
        <v>#DIV/0!</v>
      </c>
      <c r="AM32" s="211">
        <v>0</v>
      </c>
      <c r="AN32" s="22" t="e">
        <f t="shared" ref="AN32" si="327">AM32/AM$12</f>
        <v>#DIV/0!</v>
      </c>
      <c r="AO32" s="211">
        <v>0</v>
      </c>
      <c r="AP32" s="22">
        <f t="shared" ref="AP32" si="328">AO32/AO$12</f>
        <v>0</v>
      </c>
      <c r="AQ32" s="211"/>
      <c r="AR32" s="22" t="e">
        <f t="shared" si="25"/>
        <v>#DIV/0!</v>
      </c>
      <c r="AS32" s="277">
        <f t="shared" si="26"/>
        <v>0</v>
      </c>
      <c r="AT32" s="278">
        <f t="shared" ref="AT32" si="329">AS32/AS$12</f>
        <v>0</v>
      </c>
      <c r="AU32" s="37">
        <f t="shared" si="28"/>
        <v>0</v>
      </c>
      <c r="AV32" s="38">
        <f t="shared" ref="AV32" si="330">AU32/AU$12</f>
        <v>0</v>
      </c>
      <c r="AX32" s="228">
        <f t="shared" si="0"/>
        <v>0</v>
      </c>
      <c r="AY32" s="228">
        <f t="shared" si="3"/>
        <v>0</v>
      </c>
      <c r="AZ32" s="24">
        <v>0</v>
      </c>
      <c r="BA32" s="24">
        <v>0</v>
      </c>
      <c r="BB32" s="24">
        <v>0</v>
      </c>
      <c r="BC32" s="24">
        <v>0</v>
      </c>
      <c r="BD32" s="24">
        <v>0</v>
      </c>
      <c r="BE32" s="24">
        <f t="shared" si="4"/>
        <v>0</v>
      </c>
      <c r="BG32" s="24">
        <f>AS32-CONSOLIDATED!AA32</f>
        <v>0</v>
      </c>
    </row>
    <row r="33" spans="1:59" s="1" customFormat="1">
      <c r="A33" s="3">
        <v>5612</v>
      </c>
      <c r="B33" s="3" t="s">
        <v>60</v>
      </c>
      <c r="C33" s="211">
        <v>0</v>
      </c>
      <c r="D33" s="22" t="e">
        <f t="shared" si="30"/>
        <v>#DIV/0!</v>
      </c>
      <c r="E33" s="211">
        <v>0</v>
      </c>
      <c r="F33" s="22">
        <f t="shared" si="30"/>
        <v>0</v>
      </c>
      <c r="G33" s="211">
        <v>0</v>
      </c>
      <c r="H33" s="22">
        <f t="shared" ref="H33" si="331">G33/G$12</f>
        <v>0</v>
      </c>
      <c r="I33" s="211">
        <v>0</v>
      </c>
      <c r="J33" s="22">
        <f t="shared" ref="J33" si="332">I33/I$12</f>
        <v>0</v>
      </c>
      <c r="K33" s="211">
        <v>0</v>
      </c>
      <c r="L33" s="22">
        <f t="shared" ref="L33" si="333">K33/K$12</f>
        <v>0</v>
      </c>
      <c r="M33" s="211">
        <v>0</v>
      </c>
      <c r="N33" s="22">
        <f t="shared" ref="N33" si="334">M33/M$12</f>
        <v>0</v>
      </c>
      <c r="O33" s="211">
        <v>0</v>
      </c>
      <c r="P33" s="22">
        <f t="shared" ref="P33" si="335">O33/O$12</f>
        <v>0</v>
      </c>
      <c r="Q33" s="211">
        <v>0</v>
      </c>
      <c r="R33" s="22">
        <f t="shared" ref="R33" si="336">Q33/Q$12</f>
        <v>0</v>
      </c>
      <c r="S33" s="211">
        <v>0</v>
      </c>
      <c r="T33" s="22">
        <f t="shared" ref="T33" si="337">S33/S$12</f>
        <v>0</v>
      </c>
      <c r="U33" s="211">
        <v>0</v>
      </c>
      <c r="V33" s="22">
        <f t="shared" ref="V33" si="338">U33/U$12</f>
        <v>0</v>
      </c>
      <c r="W33" s="211">
        <v>0</v>
      </c>
      <c r="X33" s="22">
        <f t="shared" ref="X33" si="339">W33/W$12</f>
        <v>0</v>
      </c>
      <c r="Y33" s="211">
        <v>0</v>
      </c>
      <c r="Z33" s="22">
        <f t="shared" ref="Z33" si="340">Y33/Y$12</f>
        <v>0</v>
      </c>
      <c r="AA33" s="211">
        <v>0</v>
      </c>
      <c r="AB33" s="22">
        <f t="shared" ref="AB33" si="341">AA33/AA$12</f>
        <v>0</v>
      </c>
      <c r="AC33" s="211">
        <v>0</v>
      </c>
      <c r="AD33" s="22" t="e">
        <f t="shared" ref="AD33" si="342">AC33/AC$12</f>
        <v>#DIV/0!</v>
      </c>
      <c r="AE33" s="211">
        <v>0</v>
      </c>
      <c r="AF33" s="22">
        <f t="shared" ref="AF33" si="343">AE33/AE$12</f>
        <v>0</v>
      </c>
      <c r="AG33" s="211">
        <v>0</v>
      </c>
      <c r="AH33" s="22">
        <f t="shared" ref="AH33" si="344">AG33/AG$12</f>
        <v>0</v>
      </c>
      <c r="AI33" s="211">
        <v>0</v>
      </c>
      <c r="AJ33" s="22">
        <f t="shared" ref="AJ33" si="345">AI33/AI$12</f>
        <v>0</v>
      </c>
      <c r="AK33" s="211">
        <v>0</v>
      </c>
      <c r="AL33" s="22" t="e">
        <f t="shared" ref="AL33" si="346">AK33/AK$12</f>
        <v>#DIV/0!</v>
      </c>
      <c r="AM33" s="211">
        <v>0</v>
      </c>
      <c r="AN33" s="22" t="e">
        <f t="shared" ref="AN33" si="347">AM33/AM$12</f>
        <v>#DIV/0!</v>
      </c>
      <c r="AO33" s="211">
        <v>0</v>
      </c>
      <c r="AP33" s="22">
        <f t="shared" ref="AP33" si="348">AO33/AO$12</f>
        <v>0</v>
      </c>
      <c r="AQ33" s="211"/>
      <c r="AR33" s="22" t="e">
        <f t="shared" si="25"/>
        <v>#DIV/0!</v>
      </c>
      <c r="AS33" s="277">
        <f t="shared" si="26"/>
        <v>0</v>
      </c>
      <c r="AT33" s="278">
        <f t="shared" ref="AT33" si="349">AS33/AS$12</f>
        <v>0</v>
      </c>
      <c r="AU33" s="37">
        <f t="shared" si="28"/>
        <v>0</v>
      </c>
      <c r="AV33" s="38">
        <f t="shared" ref="AV33" si="350">AU33/AU$12</f>
        <v>0</v>
      </c>
      <c r="AX33" s="228">
        <f t="shared" si="0"/>
        <v>0</v>
      </c>
      <c r="AY33" s="228">
        <f t="shared" si="3"/>
        <v>0</v>
      </c>
      <c r="AZ33" s="24">
        <v>0</v>
      </c>
      <c r="BA33" s="24">
        <v>0</v>
      </c>
      <c r="BB33" s="24">
        <v>0</v>
      </c>
      <c r="BC33" s="24">
        <v>0</v>
      </c>
      <c r="BD33" s="24">
        <v>0</v>
      </c>
      <c r="BE33" s="24">
        <f t="shared" si="4"/>
        <v>0</v>
      </c>
      <c r="BG33" s="24">
        <f>AS33-CONSOLIDATED!AA33</f>
        <v>0</v>
      </c>
    </row>
    <row r="34" spans="1:59" s="1" customFormat="1">
      <c r="A34" s="3">
        <v>5613</v>
      </c>
      <c r="B34" s="3" t="s">
        <v>61</v>
      </c>
      <c r="C34" s="211">
        <v>0</v>
      </c>
      <c r="D34" s="22" t="e">
        <f t="shared" si="30"/>
        <v>#DIV/0!</v>
      </c>
      <c r="E34" s="211">
        <v>0</v>
      </c>
      <c r="F34" s="22">
        <f t="shared" si="30"/>
        <v>0</v>
      </c>
      <c r="G34" s="211">
        <v>0</v>
      </c>
      <c r="H34" s="22">
        <f t="shared" ref="H34" si="351">G34/G$12</f>
        <v>0</v>
      </c>
      <c r="I34" s="211">
        <v>0</v>
      </c>
      <c r="J34" s="22">
        <f t="shared" ref="J34" si="352">I34/I$12</f>
        <v>0</v>
      </c>
      <c r="K34" s="211">
        <v>0</v>
      </c>
      <c r="L34" s="22">
        <f t="shared" ref="L34" si="353">K34/K$12</f>
        <v>0</v>
      </c>
      <c r="M34" s="211">
        <v>0</v>
      </c>
      <c r="N34" s="22">
        <f t="shared" ref="N34" si="354">M34/M$12</f>
        <v>0</v>
      </c>
      <c r="O34" s="211">
        <v>0</v>
      </c>
      <c r="P34" s="22">
        <f t="shared" ref="P34" si="355">O34/O$12</f>
        <v>0</v>
      </c>
      <c r="Q34" s="211">
        <v>0</v>
      </c>
      <c r="R34" s="22">
        <f t="shared" ref="R34" si="356">Q34/Q$12</f>
        <v>0</v>
      </c>
      <c r="S34" s="211">
        <v>0</v>
      </c>
      <c r="T34" s="22">
        <f t="shared" ref="T34" si="357">S34/S$12</f>
        <v>0</v>
      </c>
      <c r="U34" s="211">
        <v>0</v>
      </c>
      <c r="V34" s="22">
        <f t="shared" ref="V34" si="358">U34/U$12</f>
        <v>0</v>
      </c>
      <c r="W34" s="211">
        <v>0</v>
      </c>
      <c r="X34" s="22">
        <f t="shared" ref="X34" si="359">W34/W$12</f>
        <v>0</v>
      </c>
      <c r="Y34" s="211">
        <v>0</v>
      </c>
      <c r="Z34" s="22">
        <f t="shared" ref="Z34" si="360">Y34/Y$12</f>
        <v>0</v>
      </c>
      <c r="AA34" s="211">
        <v>0</v>
      </c>
      <c r="AB34" s="22">
        <f t="shared" ref="AB34" si="361">AA34/AA$12</f>
        <v>0</v>
      </c>
      <c r="AC34" s="211">
        <v>0</v>
      </c>
      <c r="AD34" s="22" t="e">
        <f t="shared" ref="AD34" si="362">AC34/AC$12</f>
        <v>#DIV/0!</v>
      </c>
      <c r="AE34" s="211">
        <v>0</v>
      </c>
      <c r="AF34" s="22">
        <f t="shared" ref="AF34" si="363">AE34/AE$12</f>
        <v>0</v>
      </c>
      <c r="AG34" s="211">
        <v>0</v>
      </c>
      <c r="AH34" s="22">
        <f t="shared" ref="AH34" si="364">AG34/AG$12</f>
        <v>0</v>
      </c>
      <c r="AI34" s="211">
        <v>0</v>
      </c>
      <c r="AJ34" s="22">
        <f t="shared" ref="AJ34" si="365">AI34/AI$12</f>
        <v>0</v>
      </c>
      <c r="AK34" s="211">
        <v>0</v>
      </c>
      <c r="AL34" s="22" t="e">
        <f t="shared" ref="AL34" si="366">AK34/AK$12</f>
        <v>#DIV/0!</v>
      </c>
      <c r="AM34" s="211">
        <v>0</v>
      </c>
      <c r="AN34" s="22" t="e">
        <f t="shared" ref="AN34" si="367">AM34/AM$12</f>
        <v>#DIV/0!</v>
      </c>
      <c r="AO34" s="211">
        <v>0</v>
      </c>
      <c r="AP34" s="22">
        <f t="shared" ref="AP34" si="368">AO34/AO$12</f>
        <v>0</v>
      </c>
      <c r="AQ34" s="211"/>
      <c r="AR34" s="22" t="e">
        <f t="shared" si="25"/>
        <v>#DIV/0!</v>
      </c>
      <c r="AS34" s="277">
        <f t="shared" si="26"/>
        <v>0</v>
      </c>
      <c r="AT34" s="278">
        <f t="shared" ref="AT34" si="369">AS34/AS$12</f>
        <v>0</v>
      </c>
      <c r="AU34" s="37">
        <f t="shared" si="28"/>
        <v>0</v>
      </c>
      <c r="AV34" s="38">
        <f t="shared" ref="AV34" si="370">AU34/AU$12</f>
        <v>0</v>
      </c>
      <c r="AX34" s="228">
        <f t="shared" si="0"/>
        <v>0</v>
      </c>
      <c r="AY34" s="228">
        <f t="shared" si="3"/>
        <v>0</v>
      </c>
      <c r="AZ34" s="24">
        <v>0</v>
      </c>
      <c r="BA34" s="24">
        <v>0</v>
      </c>
      <c r="BB34" s="24">
        <v>0</v>
      </c>
      <c r="BC34" s="24">
        <v>0</v>
      </c>
      <c r="BD34" s="24">
        <v>0</v>
      </c>
      <c r="BE34" s="24">
        <f t="shared" si="4"/>
        <v>0</v>
      </c>
      <c r="BF34" s="24"/>
      <c r="BG34" s="24">
        <f>AS34-CONSOLIDATED!AA34</f>
        <v>0</v>
      </c>
    </row>
    <row r="35" spans="1:59" s="1" customFormat="1">
      <c r="A35" s="6">
        <v>5699</v>
      </c>
      <c r="B35" s="6" t="s">
        <v>96</v>
      </c>
      <c r="C35" s="212">
        <v>0</v>
      </c>
      <c r="D35" s="98" t="e">
        <f t="shared" si="30"/>
        <v>#DIV/0!</v>
      </c>
      <c r="E35" s="212">
        <v>52391.818378099997</v>
      </c>
      <c r="F35" s="98">
        <f t="shared" si="30"/>
        <v>4.2780959029338319E-3</v>
      </c>
      <c r="G35" s="212">
        <v>64250.80408018345</v>
      </c>
      <c r="H35" s="98">
        <f t="shared" ref="H35" si="371">G35/G$12</f>
        <v>5.3296727893973675E-3</v>
      </c>
      <c r="I35" s="212">
        <v>26144.159255675</v>
      </c>
      <c r="J35" s="98">
        <f t="shared" ref="J35" si="372">I35/I$12</f>
        <v>1.8558662388766121E-3</v>
      </c>
      <c r="K35" s="212">
        <v>34737.925751200892</v>
      </c>
      <c r="L35" s="98">
        <f t="shared" ref="L35" si="373">K35/K$12</f>
        <v>2.365209226836897E-3</v>
      </c>
      <c r="M35" s="212">
        <v>9007.5625582249995</v>
      </c>
      <c r="N35" s="98">
        <f t="shared" ref="N35" si="374">M35/M$12</f>
        <v>4.2893291461280156E-3</v>
      </c>
      <c r="O35" s="212">
        <v>41361.426050752365</v>
      </c>
      <c r="P35" s="98">
        <f t="shared" ref="P35" si="375">O35/O$12</f>
        <v>1.7876714013856734E-3</v>
      </c>
      <c r="Q35" s="212">
        <v>41921.504071243326</v>
      </c>
      <c r="R35" s="98">
        <f t="shared" ref="R35" si="376">Q35/Q$12</f>
        <v>4.678673961943422E-3</v>
      </c>
      <c r="S35" s="212">
        <v>173350.69155449999</v>
      </c>
      <c r="T35" s="98">
        <f t="shared" ref="T35" si="377">S35/S$12</f>
        <v>7.6889465758356295E-3</v>
      </c>
      <c r="U35" s="212">
        <v>53948.24314999998</v>
      </c>
      <c r="V35" s="98">
        <f t="shared" ref="V35" si="378">U35/U$12</f>
        <v>114053069992139.52</v>
      </c>
      <c r="W35" s="212">
        <v>50333.202461249995</v>
      </c>
      <c r="X35" s="98">
        <f t="shared" ref="X35" si="379">W35/W$12</f>
        <v>3.0395613651807854E-3</v>
      </c>
      <c r="Y35" s="212">
        <v>30766.012596674998</v>
      </c>
      <c r="Z35" s="98">
        <f t="shared" ref="Z35" si="380">Y35/Y$12</f>
        <v>2.6975491555965175E-3</v>
      </c>
      <c r="AA35" s="212">
        <v>102823.95553584999</v>
      </c>
      <c r="AB35" s="98">
        <f t="shared" ref="AB35" si="381">AA35/AA$12</f>
        <v>8.295535780752334E-3</v>
      </c>
      <c r="AC35" s="212">
        <v>0</v>
      </c>
      <c r="AD35" s="98" t="e">
        <f t="shared" ref="AD35" si="382">AC35/AC$12</f>
        <v>#DIV/0!</v>
      </c>
      <c r="AE35" s="212">
        <v>31217.858553774997</v>
      </c>
      <c r="AF35" s="98">
        <f t="shared" ref="AF35" si="383">AE35/AE$12</f>
        <v>2.5324287553125384E-3</v>
      </c>
      <c r="AG35" s="212">
        <v>26355.277428574998</v>
      </c>
      <c r="AH35" s="98">
        <f t="shared" ref="AH35" si="384">AG35/AG$12</f>
        <v>2.2633289293965083E-3</v>
      </c>
      <c r="AI35" s="212">
        <v>29351.106258549145</v>
      </c>
      <c r="AJ35" s="98">
        <f t="shared" ref="AJ35" si="385">AI35/AI$12</f>
        <v>1.7547956002011416E-3</v>
      </c>
      <c r="AK35" s="212">
        <v>0</v>
      </c>
      <c r="AL35" s="98" t="e">
        <f t="shared" ref="AL35" si="386">AK35/AK$12</f>
        <v>#DIV/0!</v>
      </c>
      <c r="AM35" s="212">
        <v>0</v>
      </c>
      <c r="AN35" s="98" t="e">
        <f t="shared" ref="AN35" si="387">AM35/AM$12</f>
        <v>#DIV/0!</v>
      </c>
      <c r="AO35" s="212">
        <v>12733.612296900003</v>
      </c>
      <c r="AP35" s="98">
        <f t="shared" ref="AP35" si="388">AO35/AO$12</f>
        <v>1.8682257737988738E-3</v>
      </c>
      <c r="AQ35" s="212"/>
      <c r="AR35" s="98" t="e">
        <f t="shared" si="25"/>
        <v>#DIV/0!</v>
      </c>
      <c r="AS35" s="280">
        <f t="shared" si="26"/>
        <v>780695.15998145414</v>
      </c>
      <c r="AT35" s="281">
        <f t="shared" ref="AT35" si="389">AS35/AS$12</f>
        <v>3.9490431379776538E-3</v>
      </c>
      <c r="AU35" s="39">
        <f t="shared" si="28"/>
        <v>65057.929998454514</v>
      </c>
      <c r="AV35" s="51">
        <f t="shared" ref="AV35" si="390">AU35/AU$12</f>
        <v>3.9490431379776538E-3</v>
      </c>
      <c r="AX35" s="228">
        <f t="shared" si="0"/>
        <v>780695.15998145414</v>
      </c>
      <c r="AY35" s="228">
        <f t="shared" si="3"/>
        <v>0</v>
      </c>
      <c r="AZ35" s="24">
        <v>0</v>
      </c>
      <c r="BA35" s="24">
        <v>164223.33647217497</v>
      </c>
      <c r="BB35" s="24">
        <v>413770.02569623</v>
      </c>
      <c r="BC35" s="24">
        <v>173350.69155449999</v>
      </c>
      <c r="BD35" s="24">
        <v>29351.106258549145</v>
      </c>
      <c r="BE35" s="24">
        <f t="shared" si="4"/>
        <v>780695.15998145414</v>
      </c>
      <c r="BF35" s="24">
        <f>SUM(BE22:BE34)</f>
        <v>780695.15998145402</v>
      </c>
      <c r="BG35" s="24">
        <f>AS35-CONSOLIDATED!AA35</f>
        <v>-204850.50498675299</v>
      </c>
    </row>
    <row r="36" spans="1:59" s="1" customFormat="1">
      <c r="A36" s="6">
        <v>5999</v>
      </c>
      <c r="B36" s="6" t="s">
        <v>97</v>
      </c>
      <c r="C36" s="212">
        <v>0</v>
      </c>
      <c r="D36" s="98" t="e">
        <f t="shared" si="30"/>
        <v>#DIV/0!</v>
      </c>
      <c r="E36" s="212">
        <v>7230263.0923995152</v>
      </c>
      <c r="F36" s="98">
        <f t="shared" si="30"/>
        <v>0.59039292527509735</v>
      </c>
      <c r="G36" s="212">
        <v>6067252.1549637942</v>
      </c>
      <c r="H36" s="98">
        <f t="shared" ref="H36" si="391">G36/G$12</f>
        <v>0.50328504334930879</v>
      </c>
      <c r="I36" s="212">
        <v>7380297.6729712989</v>
      </c>
      <c r="J36" s="98">
        <f t="shared" ref="J36" si="392">I36/I$12</f>
        <v>0.52389694960850353</v>
      </c>
      <c r="K36" s="212">
        <v>7756178.706304078</v>
      </c>
      <c r="L36" s="98">
        <f t="shared" ref="L36" si="393">K36/K$12</f>
        <v>0.52809674280889052</v>
      </c>
      <c r="M36" s="212">
        <v>1643522.0856514198</v>
      </c>
      <c r="N36" s="98">
        <f t="shared" ref="N36" si="394">M36/M$12</f>
        <v>0.78263205375716116</v>
      </c>
      <c r="O36" s="212">
        <v>11416260.187501878</v>
      </c>
      <c r="P36" s="98">
        <f t="shared" ref="P36" si="395">O36/O$12</f>
        <v>0.49341920230053865</v>
      </c>
      <c r="Q36" s="212">
        <v>5084797.4308189945</v>
      </c>
      <c r="R36" s="98">
        <f t="shared" ref="R36" si="396">Q36/Q$12</f>
        <v>0.56749178896109342</v>
      </c>
      <c r="S36" s="212">
        <v>11799023.7974601</v>
      </c>
      <c r="T36" s="98">
        <f t="shared" ref="T36" si="397">S36/S$12</f>
        <v>0.52334411136261139</v>
      </c>
      <c r="U36" s="212">
        <v>62771.360950000308</v>
      </c>
      <c r="V36" s="98">
        <f t="shared" ref="V36" si="398">U36/U$12</f>
        <v>132706201461024.59</v>
      </c>
      <c r="W36" s="212">
        <v>8004623.3037224011</v>
      </c>
      <c r="X36" s="98">
        <f t="shared" ref="X36" si="399">W36/W$12</f>
        <v>0.48338954302682685</v>
      </c>
      <c r="Y36" s="212">
        <v>6282402.2172725778</v>
      </c>
      <c r="Z36" s="98">
        <f t="shared" ref="Z36" si="400">Y36/Y$12</f>
        <v>0.55083799836163583</v>
      </c>
      <c r="AA36" s="212">
        <v>7390563.0597150996</v>
      </c>
      <c r="AB36" s="98">
        <f t="shared" ref="AB36" si="401">AA36/AA$12</f>
        <v>0.59624899647434337</v>
      </c>
      <c r="AC36" s="212">
        <v>0</v>
      </c>
      <c r="AD36" s="98" t="e">
        <f t="shared" ref="AD36" si="402">AC36/AC$12</f>
        <v>#DIV/0!</v>
      </c>
      <c r="AE36" s="212">
        <v>6568267.2069668462</v>
      </c>
      <c r="AF36" s="98">
        <f t="shared" ref="AF36" si="403">AE36/AE$12</f>
        <v>0.53282542487168139</v>
      </c>
      <c r="AG36" s="212">
        <v>6040634.8137279507</v>
      </c>
      <c r="AH36" s="98">
        <f t="shared" ref="AH36" si="404">AG36/AG$12</f>
        <v>0.51875543950854874</v>
      </c>
      <c r="AI36" s="212">
        <v>8813576.621738052</v>
      </c>
      <c r="AJ36" s="98">
        <f t="shared" ref="AJ36" si="405">AI36/AI$12</f>
        <v>0.5269316032460194</v>
      </c>
      <c r="AK36" s="212">
        <v>0</v>
      </c>
      <c r="AL36" s="98" t="e">
        <f t="shared" ref="AL36" si="406">AK36/AK$12</f>
        <v>#DIV/0!</v>
      </c>
      <c r="AM36" s="212">
        <v>0</v>
      </c>
      <c r="AN36" s="98" t="e">
        <f t="shared" ref="AN36" si="407">AM36/AM$12</f>
        <v>#DIV/0!</v>
      </c>
      <c r="AO36" s="212">
        <v>3534448.9979280606</v>
      </c>
      <c r="AP36" s="98">
        <f t="shared" ref="AP36" si="408">AO36/AO$12</f>
        <v>0.51856052784914308</v>
      </c>
      <c r="AQ36" s="212"/>
      <c r="AR36" s="98" t="e">
        <f t="shared" si="25"/>
        <v>#DIV/0!</v>
      </c>
      <c r="AS36" s="280">
        <f t="shared" si="26"/>
        <v>105074882.71009207</v>
      </c>
      <c r="AT36" s="281">
        <f t="shared" ref="AT36" si="409">AS36/AS$12</f>
        <v>0.53150738701896549</v>
      </c>
      <c r="AU36" s="39">
        <f t="shared" si="28"/>
        <v>8756240.2258410063</v>
      </c>
      <c r="AV36" s="51">
        <f t="shared" ref="AV36" si="410">AU36/AU$12</f>
        <v>0.53150738701896549</v>
      </c>
      <c r="AX36" s="228">
        <f t="shared" si="0"/>
        <v>105074882.71009207</v>
      </c>
      <c r="AY36" s="228">
        <f t="shared" si="3"/>
        <v>0</v>
      </c>
      <c r="AZ36" s="24">
        <v>0</v>
      </c>
      <c r="BA36" s="24">
        <v>16264348.237766033</v>
      </c>
      <c r="BB36" s="24">
        <v>68197934.0531279</v>
      </c>
      <c r="BC36" s="24">
        <v>11799023.7974601</v>
      </c>
      <c r="BD36" s="24">
        <v>8813576.621738052</v>
      </c>
      <c r="BE36" s="24">
        <f t="shared" si="4"/>
        <v>105074882.71009207</v>
      </c>
      <c r="BF36" s="24">
        <f>BF21+BF35</f>
        <v>105074882.71009207</v>
      </c>
      <c r="BG36" s="24">
        <f>AS36-CONSOLIDATED!AA36</f>
        <v>-28680044.016825229</v>
      </c>
    </row>
    <row r="37" spans="1:59" s="1" customFormat="1" ht="15.75" thickBot="1">
      <c r="A37" s="238"/>
      <c r="B37" s="238" t="s">
        <v>67</v>
      </c>
      <c r="C37" s="239">
        <v>0</v>
      </c>
      <c r="D37" s="240" t="e">
        <f t="shared" si="30"/>
        <v>#DIV/0!</v>
      </c>
      <c r="E37" s="239">
        <v>5016264.2335004834</v>
      </c>
      <c r="F37" s="240">
        <f t="shared" si="30"/>
        <v>0.40960707472490271</v>
      </c>
      <c r="G37" s="239">
        <v>5988077.3588531064</v>
      </c>
      <c r="H37" s="240">
        <f t="shared" ref="H37" si="411">G37/G$12</f>
        <v>0.49671740948887327</v>
      </c>
      <c r="I37" s="239">
        <v>6707010.2956786994</v>
      </c>
      <c r="J37" s="240">
        <f t="shared" ref="J37" si="412">I37/I$12</f>
        <v>0.47610305039149642</v>
      </c>
      <c r="K37" s="239">
        <v>6930862.7078477144</v>
      </c>
      <c r="L37" s="240">
        <f t="shared" ref="L37" si="413">K37/K$12</f>
        <v>0.47190326054440568</v>
      </c>
      <c r="M37" s="239">
        <v>456471.23529858002</v>
      </c>
      <c r="N37" s="240">
        <f t="shared" ref="N37" si="414">M37/M$12</f>
        <v>0.21736794624283876</v>
      </c>
      <c r="O37" s="239">
        <v>11720780.556502856</v>
      </c>
      <c r="P37" s="240">
        <f t="shared" ref="P37" si="415">O37/O$12</f>
        <v>0.50658079769946129</v>
      </c>
      <c r="Q37" s="239">
        <v>3875327.684167651</v>
      </c>
      <c r="R37" s="240">
        <f t="shared" ref="R37" si="416">Q37/Q$12</f>
        <v>0.43250821103890658</v>
      </c>
      <c r="S37" s="239">
        <v>10746417.225539902</v>
      </c>
      <c r="T37" s="240">
        <f t="shared" ref="T37" si="417">S37/S$12</f>
        <v>0.47665588863738861</v>
      </c>
      <c r="U37" s="239">
        <v>-62771.360949999835</v>
      </c>
      <c r="V37" s="240">
        <f t="shared" ref="V37" si="418">U37/U$12</f>
        <v>-132706201461023.59</v>
      </c>
      <c r="W37" s="239">
        <v>8554740.5037776008</v>
      </c>
      <c r="X37" s="240">
        <f t="shared" ref="X37" si="419">W37/W$12</f>
        <v>0.5166104569731732</v>
      </c>
      <c r="Y37" s="239">
        <v>5122825.4329274204</v>
      </c>
      <c r="Z37" s="240">
        <f t="shared" ref="Z37" si="420">Y37/Y$12</f>
        <v>0.44916686481351847</v>
      </c>
      <c r="AA37" s="239">
        <v>5004532.1159848999</v>
      </c>
      <c r="AB37" s="240">
        <f t="shared" ref="AB37" si="421">AA37/AA$12</f>
        <v>0.40375100352565663</v>
      </c>
      <c r="AC37" s="239">
        <v>0</v>
      </c>
      <c r="AD37" s="240" t="e">
        <f t="shared" ref="AD37" si="422">AC37/AC$12</f>
        <v>#DIV/0!</v>
      </c>
      <c r="AE37" s="239">
        <v>5758973.3869831534</v>
      </c>
      <c r="AF37" s="240">
        <f t="shared" ref="AF37" si="423">AE37/AE$12</f>
        <v>0.46717457512831861</v>
      </c>
      <c r="AG37" s="239">
        <v>5603840.3159220479</v>
      </c>
      <c r="AH37" s="240">
        <f t="shared" ref="AH37" si="424">AG37/AG$12</f>
        <v>0.4812445604914512</v>
      </c>
      <c r="AI37" s="239">
        <v>7912648.5039602388</v>
      </c>
      <c r="AJ37" s="240">
        <f t="shared" ref="AJ37" si="425">AI37/AI$12</f>
        <v>0.47306839675398066</v>
      </c>
      <c r="AK37" s="239">
        <v>0</v>
      </c>
      <c r="AL37" s="240" t="e">
        <f t="shared" ref="AL37" si="426">AK37/AK$12</f>
        <v>#DIV/0!</v>
      </c>
      <c r="AM37" s="239">
        <v>0</v>
      </c>
      <c r="AN37" s="240" t="e">
        <f t="shared" ref="AN37" si="427">AM37/AM$12</f>
        <v>#DIV/0!</v>
      </c>
      <c r="AO37" s="239">
        <v>3281436.1458719396</v>
      </c>
      <c r="AP37" s="240">
        <f t="shared" ref="AP37" si="428">AO37/AO$12</f>
        <v>0.48143947215085697</v>
      </c>
      <c r="AQ37" s="239"/>
      <c r="AR37" s="240" t="e">
        <f t="shared" si="25"/>
        <v>#DIV/0!</v>
      </c>
      <c r="AS37" s="241">
        <f t="shared" si="26"/>
        <v>92617436.3418663</v>
      </c>
      <c r="AT37" s="240">
        <f t="shared" ref="AT37" si="429">AS37/AS$12</f>
        <v>0.46849304336870473</v>
      </c>
      <c r="AU37" s="242">
        <f t="shared" si="28"/>
        <v>7718119.6951555246</v>
      </c>
      <c r="AV37" s="240">
        <f t="shared" ref="AV37" si="430">AU37/AU$12</f>
        <v>0.46849304336870473</v>
      </c>
      <c r="AX37" s="228">
        <f t="shared" ref="AX37:AX68" si="431">C37+E37+G37+I37+K37+M37+O37+Q37+S37+U37+W37+Y37+AA37+AC37+AE37+AG37+AI37+AK37+AM37+AO37</f>
        <v>92617436.3418663</v>
      </c>
      <c r="AY37" s="228">
        <f t="shared" si="3"/>
        <v>0</v>
      </c>
      <c r="AZ37" s="223">
        <v>0</v>
      </c>
      <c r="BA37" s="223">
        <v>10477267.584783968</v>
      </c>
      <c r="BB37" s="223">
        <v>63481103.027582183</v>
      </c>
      <c r="BC37" s="223">
        <v>10746417.225539902</v>
      </c>
      <c r="BD37" s="223">
        <v>7912648.5039602425</v>
      </c>
      <c r="BE37" s="223">
        <f t="shared" si="4"/>
        <v>92617436.3418663</v>
      </c>
      <c r="BF37" s="25">
        <f>BF16-BF36</f>
        <v>92617436.341866344</v>
      </c>
      <c r="BG37" s="24">
        <f>AS37-CONSOLIDATED!AA37</f>
        <v>-45047773.67824547</v>
      </c>
    </row>
    <row r="38" spans="1:59" s="1" customFormat="1" ht="15.75" thickTop="1">
      <c r="A38" s="2">
        <v>6002</v>
      </c>
      <c r="B38" s="2" t="s">
        <v>44</v>
      </c>
      <c r="C38" s="211">
        <v>0</v>
      </c>
      <c r="D38" s="22" t="e">
        <f t="shared" si="30"/>
        <v>#DIV/0!</v>
      </c>
      <c r="E38" s="211">
        <v>0</v>
      </c>
      <c r="F38" s="22">
        <f t="shared" si="30"/>
        <v>0</v>
      </c>
      <c r="G38" s="211">
        <v>0</v>
      </c>
      <c r="H38" s="22">
        <f t="shared" ref="H38" si="432">G38/G$12</f>
        <v>0</v>
      </c>
      <c r="I38" s="211">
        <v>0</v>
      </c>
      <c r="J38" s="22">
        <f t="shared" ref="J38" si="433">I38/I$12</f>
        <v>0</v>
      </c>
      <c r="K38" s="211">
        <v>0</v>
      </c>
      <c r="L38" s="22">
        <f t="shared" ref="L38" si="434">K38/K$12</f>
        <v>0</v>
      </c>
      <c r="M38" s="211">
        <v>0</v>
      </c>
      <c r="N38" s="22">
        <f t="shared" ref="N38" si="435">M38/M$12</f>
        <v>0</v>
      </c>
      <c r="O38" s="211">
        <v>0</v>
      </c>
      <c r="P38" s="22">
        <f t="shared" ref="P38" si="436">O38/O$12</f>
        <v>0</v>
      </c>
      <c r="Q38" s="211">
        <v>0</v>
      </c>
      <c r="R38" s="22">
        <f t="shared" ref="R38" si="437">Q38/Q$12</f>
        <v>0</v>
      </c>
      <c r="S38" s="211">
        <v>0</v>
      </c>
      <c r="T38" s="22">
        <f t="shared" ref="T38" si="438">S38/S$12</f>
        <v>0</v>
      </c>
      <c r="U38" s="211">
        <v>0</v>
      </c>
      <c r="V38" s="22">
        <f t="shared" ref="V38" si="439">U38/U$12</f>
        <v>0</v>
      </c>
      <c r="W38" s="211">
        <v>0</v>
      </c>
      <c r="X38" s="22">
        <f t="shared" ref="X38" si="440">W38/W$12</f>
        <v>0</v>
      </c>
      <c r="Y38" s="211">
        <v>0</v>
      </c>
      <c r="Z38" s="22">
        <f t="shared" ref="Z38" si="441">Y38/Y$12</f>
        <v>0</v>
      </c>
      <c r="AA38" s="211">
        <v>0</v>
      </c>
      <c r="AB38" s="22">
        <f t="shared" ref="AB38" si="442">AA38/AA$12</f>
        <v>0</v>
      </c>
      <c r="AC38" s="211">
        <v>0</v>
      </c>
      <c r="AD38" s="22" t="e">
        <f t="shared" ref="AD38" si="443">AC38/AC$12</f>
        <v>#DIV/0!</v>
      </c>
      <c r="AE38" s="211">
        <v>0</v>
      </c>
      <c r="AF38" s="22">
        <f t="shared" ref="AF38" si="444">AE38/AE$12</f>
        <v>0</v>
      </c>
      <c r="AG38" s="211">
        <v>0</v>
      </c>
      <c r="AH38" s="22">
        <f t="shared" ref="AH38" si="445">AG38/AG$12</f>
        <v>0</v>
      </c>
      <c r="AI38" s="211">
        <v>0</v>
      </c>
      <c r="AJ38" s="22">
        <f t="shared" ref="AJ38" si="446">AI38/AI$12</f>
        <v>0</v>
      </c>
      <c r="AK38" s="211">
        <v>0</v>
      </c>
      <c r="AL38" s="22" t="e">
        <f t="shared" ref="AL38" si="447">AK38/AK$12</f>
        <v>#DIV/0!</v>
      </c>
      <c r="AM38" s="211">
        <v>0</v>
      </c>
      <c r="AN38" s="22" t="e">
        <f t="shared" ref="AN38" si="448">AM38/AM$12</f>
        <v>#DIV/0!</v>
      </c>
      <c r="AO38" s="211">
        <v>0</v>
      </c>
      <c r="AP38" s="22">
        <f t="shared" ref="AP38" si="449">AO38/AO$12</f>
        <v>0</v>
      </c>
      <c r="AQ38" s="211"/>
      <c r="AR38" s="22" t="e">
        <f t="shared" si="25"/>
        <v>#DIV/0!</v>
      </c>
      <c r="AS38" s="282">
        <f t="shared" si="26"/>
        <v>0</v>
      </c>
      <c r="AT38" s="278">
        <f t="shared" ref="AT38" si="450">AS38/AS$12</f>
        <v>0</v>
      </c>
      <c r="AU38" s="37">
        <f t="shared" si="28"/>
        <v>0</v>
      </c>
      <c r="AV38" s="38">
        <f t="shared" ref="AV38" si="451">AU38/AU$12</f>
        <v>0</v>
      </c>
      <c r="AX38" s="228">
        <f t="shared" si="431"/>
        <v>0</v>
      </c>
      <c r="AY38" s="228">
        <f t="shared" si="3"/>
        <v>0</v>
      </c>
      <c r="AZ38" s="24">
        <v>0</v>
      </c>
      <c r="BA38" s="24">
        <v>0</v>
      </c>
      <c r="BB38" s="24">
        <v>0</v>
      </c>
      <c r="BC38" s="24">
        <v>0</v>
      </c>
      <c r="BD38" s="24">
        <v>0</v>
      </c>
      <c r="BE38" s="24">
        <f t="shared" si="4"/>
        <v>0</v>
      </c>
      <c r="BG38" s="24">
        <f>AS38-CONSOLIDATED!AA38</f>
        <v>0</v>
      </c>
    </row>
    <row r="39" spans="1:59" s="1" customFormat="1">
      <c r="A39" s="2">
        <v>6003</v>
      </c>
      <c r="B39" s="2" t="s">
        <v>0</v>
      </c>
      <c r="C39" s="211">
        <v>442221.99</v>
      </c>
      <c r="D39" s="22" t="e">
        <f t="shared" si="30"/>
        <v>#DIV/0!</v>
      </c>
      <c r="E39" s="211">
        <v>0</v>
      </c>
      <c r="F39" s="22">
        <f t="shared" si="30"/>
        <v>0</v>
      </c>
      <c r="G39" s="211">
        <v>0</v>
      </c>
      <c r="H39" s="22">
        <f t="shared" ref="H39" si="452">G39/G$12</f>
        <v>0</v>
      </c>
      <c r="I39" s="211">
        <v>0</v>
      </c>
      <c r="J39" s="22">
        <f t="shared" ref="J39" si="453">I39/I$12</f>
        <v>0</v>
      </c>
      <c r="K39" s="211">
        <v>0</v>
      </c>
      <c r="L39" s="22">
        <f t="shared" ref="L39" si="454">K39/K$12</f>
        <v>0</v>
      </c>
      <c r="M39" s="211">
        <v>0</v>
      </c>
      <c r="N39" s="22">
        <f t="shared" ref="N39" si="455">M39/M$12</f>
        <v>0</v>
      </c>
      <c r="O39" s="211">
        <v>0</v>
      </c>
      <c r="P39" s="22">
        <f t="shared" ref="P39" si="456">O39/O$12</f>
        <v>0</v>
      </c>
      <c r="Q39" s="211">
        <v>0</v>
      </c>
      <c r="R39" s="22">
        <f t="shared" ref="R39" si="457">Q39/Q$12</f>
        <v>0</v>
      </c>
      <c r="S39" s="211">
        <v>0</v>
      </c>
      <c r="T39" s="22">
        <f t="shared" ref="T39" si="458">S39/S$12</f>
        <v>0</v>
      </c>
      <c r="U39" s="211">
        <v>0</v>
      </c>
      <c r="V39" s="22">
        <f t="shared" ref="V39" si="459">U39/U$12</f>
        <v>0</v>
      </c>
      <c r="W39" s="211">
        <v>0</v>
      </c>
      <c r="X39" s="22">
        <f t="shared" ref="X39" si="460">W39/W$12</f>
        <v>0</v>
      </c>
      <c r="Y39" s="211">
        <v>0</v>
      </c>
      <c r="Z39" s="22">
        <f t="shared" ref="Z39" si="461">Y39/Y$12</f>
        <v>0</v>
      </c>
      <c r="AA39" s="211">
        <v>0</v>
      </c>
      <c r="AB39" s="22">
        <f t="shared" ref="AB39" si="462">AA39/AA$12</f>
        <v>0</v>
      </c>
      <c r="AC39" s="211">
        <v>0</v>
      </c>
      <c r="AD39" s="22" t="e">
        <f t="shared" ref="AD39" si="463">AC39/AC$12</f>
        <v>#DIV/0!</v>
      </c>
      <c r="AE39" s="211">
        <v>0</v>
      </c>
      <c r="AF39" s="22">
        <f t="shared" ref="AF39" si="464">AE39/AE$12</f>
        <v>0</v>
      </c>
      <c r="AG39" s="211">
        <v>0</v>
      </c>
      <c r="AH39" s="22">
        <f t="shared" ref="AH39" si="465">AG39/AG$12</f>
        <v>0</v>
      </c>
      <c r="AI39" s="211">
        <v>0</v>
      </c>
      <c r="AJ39" s="22">
        <f t="shared" ref="AJ39" si="466">AI39/AI$12</f>
        <v>0</v>
      </c>
      <c r="AK39" s="211">
        <v>0</v>
      </c>
      <c r="AL39" s="22" t="e">
        <f t="shared" ref="AL39" si="467">AK39/AK$12</f>
        <v>#DIV/0!</v>
      </c>
      <c r="AM39" s="211">
        <v>0</v>
      </c>
      <c r="AN39" s="22" t="e">
        <f t="shared" ref="AN39" si="468">AM39/AM$12</f>
        <v>#DIV/0!</v>
      </c>
      <c r="AO39" s="211">
        <v>0</v>
      </c>
      <c r="AP39" s="22">
        <f t="shared" ref="AP39" si="469">AO39/AO$12</f>
        <v>0</v>
      </c>
      <c r="AQ39" s="211"/>
      <c r="AR39" s="22" t="e">
        <f t="shared" si="25"/>
        <v>#DIV/0!</v>
      </c>
      <c r="AS39" s="282">
        <f t="shared" si="26"/>
        <v>442221.99</v>
      </c>
      <c r="AT39" s="278">
        <f t="shared" ref="AT39" si="470">AS39/AS$12</f>
        <v>2.2369214061911287E-3</v>
      </c>
      <c r="AU39" s="37">
        <f t="shared" si="28"/>
        <v>36851.832499999997</v>
      </c>
      <c r="AV39" s="38">
        <f t="shared" ref="AV39" si="471">AU39/AU$12</f>
        <v>2.2369214061911287E-3</v>
      </c>
      <c r="AX39" s="228">
        <f t="shared" si="431"/>
        <v>442221.99</v>
      </c>
      <c r="AY39" s="228">
        <f t="shared" si="3"/>
        <v>0</v>
      </c>
      <c r="AZ39" s="24">
        <v>442221.99</v>
      </c>
      <c r="BA39" s="24">
        <v>0</v>
      </c>
      <c r="BB39" s="24">
        <v>0</v>
      </c>
      <c r="BC39" s="24">
        <v>0</v>
      </c>
      <c r="BD39" s="24">
        <v>0</v>
      </c>
      <c r="BE39" s="24">
        <f t="shared" si="4"/>
        <v>442221.99</v>
      </c>
      <c r="BG39" s="24">
        <f>AS39-CONSOLIDATED!AA39</f>
        <v>4221.9899999999907</v>
      </c>
    </row>
    <row r="40" spans="1:59" s="1" customFormat="1">
      <c r="A40" s="2">
        <v>6004</v>
      </c>
      <c r="B40" s="2" t="s">
        <v>1</v>
      </c>
      <c r="C40" s="211">
        <v>0</v>
      </c>
      <c r="D40" s="22" t="e">
        <f t="shared" si="30"/>
        <v>#DIV/0!</v>
      </c>
      <c r="E40" s="211">
        <v>0</v>
      </c>
      <c r="F40" s="22">
        <f t="shared" si="30"/>
        <v>0</v>
      </c>
      <c r="G40" s="211">
        <v>0</v>
      </c>
      <c r="H40" s="22">
        <f t="shared" ref="H40" si="472">G40/G$12</f>
        <v>0</v>
      </c>
      <c r="I40" s="211">
        <v>0</v>
      </c>
      <c r="J40" s="22">
        <f t="shared" ref="J40" si="473">I40/I$12</f>
        <v>0</v>
      </c>
      <c r="K40" s="211">
        <v>0</v>
      </c>
      <c r="L40" s="22">
        <f t="shared" ref="L40" si="474">K40/K$12</f>
        <v>0</v>
      </c>
      <c r="M40" s="211">
        <v>0</v>
      </c>
      <c r="N40" s="22">
        <f t="shared" ref="N40" si="475">M40/M$12</f>
        <v>0</v>
      </c>
      <c r="O40" s="211">
        <v>0</v>
      </c>
      <c r="P40" s="22">
        <f t="shared" ref="P40" si="476">O40/O$12</f>
        <v>0</v>
      </c>
      <c r="Q40" s="211">
        <v>0</v>
      </c>
      <c r="R40" s="22">
        <f t="shared" ref="R40" si="477">Q40/Q$12</f>
        <v>0</v>
      </c>
      <c r="S40" s="211">
        <v>0</v>
      </c>
      <c r="T40" s="22">
        <f t="shared" ref="T40" si="478">S40/S$12</f>
        <v>0</v>
      </c>
      <c r="U40" s="211">
        <v>0</v>
      </c>
      <c r="V40" s="22">
        <f t="shared" ref="V40" si="479">U40/U$12</f>
        <v>0</v>
      </c>
      <c r="W40" s="211">
        <v>0</v>
      </c>
      <c r="X40" s="22">
        <f t="shared" ref="X40" si="480">W40/W$12</f>
        <v>0</v>
      </c>
      <c r="Y40" s="211">
        <v>0</v>
      </c>
      <c r="Z40" s="22">
        <f t="shared" ref="Z40" si="481">Y40/Y$12</f>
        <v>0</v>
      </c>
      <c r="AA40" s="211">
        <v>0</v>
      </c>
      <c r="AB40" s="22">
        <f t="shared" ref="AB40" si="482">AA40/AA$12</f>
        <v>0</v>
      </c>
      <c r="AC40" s="211">
        <v>0</v>
      </c>
      <c r="AD40" s="22" t="e">
        <f t="shared" ref="AD40" si="483">AC40/AC$12</f>
        <v>#DIV/0!</v>
      </c>
      <c r="AE40" s="211">
        <v>0</v>
      </c>
      <c r="AF40" s="22">
        <f t="shared" ref="AF40" si="484">AE40/AE$12</f>
        <v>0</v>
      </c>
      <c r="AG40" s="211">
        <v>0</v>
      </c>
      <c r="AH40" s="22">
        <f t="shared" ref="AH40" si="485">AG40/AG$12</f>
        <v>0</v>
      </c>
      <c r="AI40" s="211">
        <v>0</v>
      </c>
      <c r="AJ40" s="22">
        <f t="shared" ref="AJ40" si="486">AI40/AI$12</f>
        <v>0</v>
      </c>
      <c r="AK40" s="211">
        <v>0</v>
      </c>
      <c r="AL40" s="22" t="e">
        <f t="shared" ref="AL40" si="487">AK40/AK$12</f>
        <v>#DIV/0!</v>
      </c>
      <c r="AM40" s="211">
        <v>0</v>
      </c>
      <c r="AN40" s="22" t="e">
        <f t="shared" ref="AN40" si="488">AM40/AM$12</f>
        <v>#DIV/0!</v>
      </c>
      <c r="AO40" s="211">
        <v>0</v>
      </c>
      <c r="AP40" s="22">
        <f t="shared" ref="AP40" si="489">AO40/AO$12</f>
        <v>0</v>
      </c>
      <c r="AQ40" s="211"/>
      <c r="AR40" s="22" t="e">
        <f t="shared" si="25"/>
        <v>#DIV/0!</v>
      </c>
      <c r="AS40" s="282">
        <f t="shared" si="26"/>
        <v>0</v>
      </c>
      <c r="AT40" s="278">
        <f t="shared" ref="AT40" si="490">AS40/AS$12</f>
        <v>0</v>
      </c>
      <c r="AU40" s="37">
        <f t="shared" si="28"/>
        <v>0</v>
      </c>
      <c r="AV40" s="38">
        <f t="shared" ref="AV40" si="491">AU40/AU$12</f>
        <v>0</v>
      </c>
      <c r="AX40" s="228">
        <f t="shared" si="431"/>
        <v>0</v>
      </c>
      <c r="AY40" s="228">
        <f t="shared" si="3"/>
        <v>0</v>
      </c>
      <c r="AZ40" s="24">
        <v>0</v>
      </c>
      <c r="BA40" s="24">
        <v>0</v>
      </c>
      <c r="BB40" s="24">
        <v>0</v>
      </c>
      <c r="BC40" s="24">
        <v>0</v>
      </c>
      <c r="BD40" s="24">
        <v>0</v>
      </c>
      <c r="BE40" s="24">
        <f t="shared" si="4"/>
        <v>0</v>
      </c>
      <c r="BG40" s="24">
        <f>AS40-CONSOLIDATED!AA40</f>
        <v>0</v>
      </c>
    </row>
    <row r="41" spans="1:59" s="1" customFormat="1" ht="15.75" thickBot="1">
      <c r="A41" s="257">
        <v>6099</v>
      </c>
      <c r="B41" s="257" t="s">
        <v>98</v>
      </c>
      <c r="C41" s="252">
        <v>442221.99</v>
      </c>
      <c r="D41" s="253" t="e">
        <f t="shared" si="30"/>
        <v>#DIV/0!</v>
      </c>
      <c r="E41" s="252">
        <v>0</v>
      </c>
      <c r="F41" s="253">
        <f t="shared" si="30"/>
        <v>0</v>
      </c>
      <c r="G41" s="252">
        <v>0</v>
      </c>
      <c r="H41" s="253">
        <f t="shared" ref="H41" si="492">G41/G$12</f>
        <v>0</v>
      </c>
      <c r="I41" s="252">
        <v>0</v>
      </c>
      <c r="J41" s="253">
        <f t="shared" ref="J41" si="493">I41/I$12</f>
        <v>0</v>
      </c>
      <c r="K41" s="252">
        <v>0</v>
      </c>
      <c r="L41" s="253">
        <f t="shared" ref="L41" si="494">K41/K$12</f>
        <v>0</v>
      </c>
      <c r="M41" s="252">
        <v>0</v>
      </c>
      <c r="N41" s="253">
        <f t="shared" ref="N41" si="495">M41/M$12</f>
        <v>0</v>
      </c>
      <c r="O41" s="252">
        <v>0</v>
      </c>
      <c r="P41" s="253">
        <f t="shared" ref="P41" si="496">O41/O$12</f>
        <v>0</v>
      </c>
      <c r="Q41" s="252">
        <v>0</v>
      </c>
      <c r="R41" s="253">
        <f t="shared" ref="R41" si="497">Q41/Q$12</f>
        <v>0</v>
      </c>
      <c r="S41" s="252">
        <v>0</v>
      </c>
      <c r="T41" s="253">
        <f t="shared" ref="T41" si="498">S41/S$12</f>
        <v>0</v>
      </c>
      <c r="U41" s="252">
        <v>0</v>
      </c>
      <c r="V41" s="253">
        <f t="shared" ref="V41" si="499">U41/U$12</f>
        <v>0</v>
      </c>
      <c r="W41" s="252">
        <v>0</v>
      </c>
      <c r="X41" s="253">
        <f t="shared" ref="X41" si="500">W41/W$12</f>
        <v>0</v>
      </c>
      <c r="Y41" s="252">
        <v>0</v>
      </c>
      <c r="Z41" s="253">
        <f t="shared" ref="Z41" si="501">Y41/Y$12</f>
        <v>0</v>
      </c>
      <c r="AA41" s="252">
        <v>0</v>
      </c>
      <c r="AB41" s="253">
        <f t="shared" ref="AB41" si="502">AA41/AA$12</f>
        <v>0</v>
      </c>
      <c r="AC41" s="252">
        <v>0</v>
      </c>
      <c r="AD41" s="253" t="e">
        <f t="shared" ref="AD41" si="503">AC41/AC$12</f>
        <v>#DIV/0!</v>
      </c>
      <c r="AE41" s="252">
        <v>0</v>
      </c>
      <c r="AF41" s="253">
        <f t="shared" ref="AF41" si="504">AE41/AE$12</f>
        <v>0</v>
      </c>
      <c r="AG41" s="252">
        <v>0</v>
      </c>
      <c r="AH41" s="253">
        <f t="shared" ref="AH41" si="505">AG41/AG$12</f>
        <v>0</v>
      </c>
      <c r="AI41" s="252">
        <v>0</v>
      </c>
      <c r="AJ41" s="253">
        <f t="shared" ref="AJ41" si="506">AI41/AI$12</f>
        <v>0</v>
      </c>
      <c r="AK41" s="252">
        <v>0</v>
      </c>
      <c r="AL41" s="253" t="e">
        <f t="shared" ref="AL41" si="507">AK41/AK$12</f>
        <v>#DIV/0!</v>
      </c>
      <c r="AM41" s="252">
        <v>0</v>
      </c>
      <c r="AN41" s="253" t="e">
        <f t="shared" ref="AN41" si="508">AM41/AM$12</f>
        <v>#DIV/0!</v>
      </c>
      <c r="AO41" s="252">
        <v>0</v>
      </c>
      <c r="AP41" s="253">
        <f t="shared" ref="AP41" si="509">AO41/AO$12</f>
        <v>0</v>
      </c>
      <c r="AQ41" s="252"/>
      <c r="AR41" s="253" t="e">
        <f t="shared" si="25"/>
        <v>#DIV/0!</v>
      </c>
      <c r="AS41" s="255">
        <f t="shared" si="26"/>
        <v>442221.99</v>
      </c>
      <c r="AT41" s="258">
        <f t="shared" ref="AT41" si="510">AS41/AS$12</f>
        <v>2.2369214061911287E-3</v>
      </c>
      <c r="AU41" s="255">
        <f t="shared" si="28"/>
        <v>36851.832499999997</v>
      </c>
      <c r="AV41" s="253">
        <f t="shared" ref="AV41" si="511">AU41/AU$12</f>
        <v>2.2369214061911287E-3</v>
      </c>
      <c r="AX41" s="228">
        <f t="shared" si="431"/>
        <v>442221.99</v>
      </c>
      <c r="AY41" s="228">
        <f t="shared" si="3"/>
        <v>0</v>
      </c>
      <c r="AZ41" s="224">
        <v>442221.99</v>
      </c>
      <c r="BA41" s="224">
        <v>0</v>
      </c>
      <c r="BB41" s="224">
        <v>0</v>
      </c>
      <c r="BC41" s="224">
        <v>0</v>
      </c>
      <c r="BD41" s="224">
        <v>0</v>
      </c>
      <c r="BE41" s="224">
        <f t="shared" si="4"/>
        <v>442221.99</v>
      </c>
      <c r="BG41" s="24">
        <f>AS41-CONSOLIDATED!AA41</f>
        <v>4221.9899999999907</v>
      </c>
    </row>
    <row r="42" spans="1:59" s="1" customFormat="1" ht="15.75" thickTop="1">
      <c r="A42" s="54">
        <v>6101</v>
      </c>
      <c r="B42" s="2" t="s">
        <v>2</v>
      </c>
      <c r="C42" s="211">
        <v>0</v>
      </c>
      <c r="D42" s="22" t="e">
        <f t="shared" si="30"/>
        <v>#DIV/0!</v>
      </c>
      <c r="E42" s="211">
        <v>1904169</v>
      </c>
      <c r="F42" s="22">
        <f t="shared" si="30"/>
        <v>0.15548644520417648</v>
      </c>
      <c r="G42" s="211">
        <v>1993324.8</v>
      </c>
      <c r="H42" s="22">
        <f t="shared" ref="H42" si="512">G42/G$12</f>
        <v>0.16534842013389814</v>
      </c>
      <c r="I42" s="211">
        <v>2104211.0272500003</v>
      </c>
      <c r="J42" s="22">
        <f t="shared" ref="J42" si="513">I42/I$12</f>
        <v>0.14936927849754739</v>
      </c>
      <c r="K42" s="211">
        <v>2964850</v>
      </c>
      <c r="L42" s="22">
        <f t="shared" ref="L42" si="514">K42/K$12</f>
        <v>0.20186843124750911</v>
      </c>
      <c r="M42" s="211">
        <v>276187.26839999988</v>
      </c>
      <c r="N42" s="22">
        <f t="shared" ref="N42" si="515">M42/M$12</f>
        <v>0.13151816515066705</v>
      </c>
      <c r="O42" s="211">
        <v>1895275.23065</v>
      </c>
      <c r="P42" s="22">
        <f t="shared" ref="P42" si="516">O42/O$12</f>
        <v>8.1915196140245519E-2</v>
      </c>
      <c r="Q42" s="211">
        <v>1640216.1293999997</v>
      </c>
      <c r="R42" s="22">
        <f t="shared" ref="R42" si="517">Q42/Q$12</f>
        <v>0.18305727970880509</v>
      </c>
      <c r="S42" s="211">
        <v>849572.02820000006</v>
      </c>
      <c r="T42" s="22">
        <f t="shared" ref="T42" si="518">S42/S$12</f>
        <v>3.7682652884603096E-2</v>
      </c>
      <c r="U42" s="211">
        <v>0</v>
      </c>
      <c r="V42" s="22">
        <f t="shared" ref="V42" si="519">U42/U$12</f>
        <v>0</v>
      </c>
      <c r="W42" s="211">
        <v>1525732.889</v>
      </c>
      <c r="X42" s="22">
        <f t="shared" ref="X42" si="520">W42/W$12</f>
        <v>9.2137168235229605E-2</v>
      </c>
      <c r="Y42" s="211">
        <v>1749911.6164166669</v>
      </c>
      <c r="Z42" s="22">
        <f t="shared" ref="Z42" si="521">Y42/Y$12</f>
        <v>0.15343140708924613</v>
      </c>
      <c r="AA42" s="211">
        <v>1949979</v>
      </c>
      <c r="AB42" s="22">
        <f t="shared" ref="AB42" si="522">AA42/AA$12</f>
        <v>0.15731859839389067</v>
      </c>
      <c r="AC42" s="211">
        <v>0</v>
      </c>
      <c r="AD42" s="22" t="e">
        <f t="shared" ref="AD42" si="523">AC42/AC$12</f>
        <v>#DIV/0!</v>
      </c>
      <c r="AE42" s="211">
        <v>405555.68838333327</v>
      </c>
      <c r="AF42" s="22">
        <f t="shared" ref="AF42" si="524">AE42/AE$12</f>
        <v>3.289914602481054E-2</v>
      </c>
      <c r="AG42" s="211">
        <v>454187.15740750008</v>
      </c>
      <c r="AH42" s="22">
        <f t="shared" ref="AH42" si="525">AG42/AG$12</f>
        <v>3.9004519512521103E-2</v>
      </c>
      <c r="AI42" s="211">
        <v>2727462.15</v>
      </c>
      <c r="AJ42" s="22">
        <f t="shared" ref="AJ42" si="526">AI42/AI$12</f>
        <v>0.16306501493929482</v>
      </c>
      <c r="AK42" s="211">
        <v>0</v>
      </c>
      <c r="AL42" s="22" t="e">
        <f t="shared" ref="AL42" si="527">AK42/AK$12</f>
        <v>#DIV/0!</v>
      </c>
      <c r="AM42" s="211">
        <v>0</v>
      </c>
      <c r="AN42" s="22" t="e">
        <f t="shared" ref="AN42" si="528">AM42/AM$12</f>
        <v>#DIV/0!</v>
      </c>
      <c r="AO42" s="211">
        <v>322852.43293999997</v>
      </c>
      <c r="AP42" s="22">
        <f t="shared" ref="AP42" si="529">AO42/AO$12</f>
        <v>4.7367645746448556E-2</v>
      </c>
      <c r="AQ42" s="211"/>
      <c r="AR42" s="22" t="e">
        <f t="shared" si="25"/>
        <v>#DIV/0!</v>
      </c>
      <c r="AS42" s="282">
        <f t="shared" si="26"/>
        <v>22763486.418047499</v>
      </c>
      <c r="AT42" s="278">
        <f t="shared" ref="AT42" si="530">AS42/AS$12</f>
        <v>0.11514608318792892</v>
      </c>
      <c r="AU42" s="37">
        <f t="shared" si="28"/>
        <v>1896957.2015039583</v>
      </c>
      <c r="AV42" s="38">
        <f t="shared" ref="AV42" si="531">AU42/AU$12</f>
        <v>0.11514608318792892</v>
      </c>
      <c r="AX42" s="228">
        <f t="shared" si="431"/>
        <v>22763486.418047499</v>
      </c>
      <c r="AY42" s="228">
        <f t="shared" si="3"/>
        <v>0</v>
      </c>
      <c r="AZ42" s="24">
        <v>0</v>
      </c>
      <c r="BA42" s="24">
        <v>4130335.2683999999</v>
      </c>
      <c r="BB42" s="24">
        <v>15056116.971447503</v>
      </c>
      <c r="BC42" s="24">
        <v>849572.02820000006</v>
      </c>
      <c r="BD42" s="24">
        <v>2727462.15</v>
      </c>
      <c r="BE42" s="24">
        <f t="shared" si="4"/>
        <v>22763486.418047503</v>
      </c>
      <c r="BG42" s="24">
        <f>AS42-CONSOLIDATED!AA42</f>
        <v>-7854032.6965790354</v>
      </c>
    </row>
    <row r="43" spans="1:59" s="1" customFormat="1">
      <c r="A43" s="54">
        <v>6102</v>
      </c>
      <c r="B43" s="2" t="s">
        <v>3</v>
      </c>
      <c r="C43" s="211">
        <v>0</v>
      </c>
      <c r="D43" s="22" t="e">
        <f t="shared" si="30"/>
        <v>#DIV/0!</v>
      </c>
      <c r="E43" s="211">
        <v>429844.88572999998</v>
      </c>
      <c r="F43" s="22">
        <f t="shared" si="30"/>
        <v>3.5099328510942648E-2</v>
      </c>
      <c r="G43" s="211">
        <v>166403.56160999998</v>
      </c>
      <c r="H43" s="22">
        <f t="shared" ref="H43" si="532">G43/G$12</f>
        <v>1.3803353079672353E-2</v>
      </c>
      <c r="I43" s="211">
        <v>65195.394237499997</v>
      </c>
      <c r="J43" s="22">
        <f t="shared" ref="J43" si="533">I43/I$12</f>
        <v>4.6279526494761329E-3</v>
      </c>
      <c r="K43" s="211">
        <v>206556.06615</v>
      </c>
      <c r="L43" s="22">
        <f t="shared" ref="L43" si="534">K43/K$12</f>
        <v>1.4063830898142308E-2</v>
      </c>
      <c r="M43" s="211">
        <v>128319.13413999999</v>
      </c>
      <c r="N43" s="22">
        <f t="shared" ref="N43" si="535">M43/M$12</f>
        <v>6.1104543933478167E-2</v>
      </c>
      <c r="O43" s="211">
        <v>75528.684487499995</v>
      </c>
      <c r="P43" s="22">
        <f t="shared" ref="P43" si="536">O43/O$12</f>
        <v>3.2644055617644611E-3</v>
      </c>
      <c r="Q43" s="211">
        <v>265950</v>
      </c>
      <c r="R43" s="22">
        <f t="shared" ref="R43" si="537">Q43/Q$12</f>
        <v>2.9681505178445981E-2</v>
      </c>
      <c r="S43" s="211">
        <v>106645.52860000001</v>
      </c>
      <c r="T43" s="22">
        <f t="shared" ref="T43" si="538">S43/S$12</f>
        <v>4.7302480572992247E-3</v>
      </c>
      <c r="U43" s="211">
        <v>0</v>
      </c>
      <c r="V43" s="22">
        <f t="shared" ref="V43" si="539">U43/U$12</f>
        <v>0</v>
      </c>
      <c r="W43" s="211">
        <v>157073.37566000002</v>
      </c>
      <c r="X43" s="22">
        <f t="shared" ref="X43" si="540">W43/W$12</f>
        <v>9.4854716332072476E-3</v>
      </c>
      <c r="Y43" s="211">
        <v>186887.005</v>
      </c>
      <c r="Z43" s="22">
        <f t="shared" ref="Z43" si="541">Y43/Y$12</f>
        <v>1.638616252091752E-2</v>
      </c>
      <c r="AA43" s="211">
        <v>416352.16103000002</v>
      </c>
      <c r="AB43" s="22">
        <f t="shared" ref="AB43" si="542">AA43/AA$12</f>
        <v>3.3590073745156782E-2</v>
      </c>
      <c r="AC43" s="211">
        <v>0</v>
      </c>
      <c r="AD43" s="22" t="e">
        <f t="shared" ref="AD43" si="543">AC43/AC$12</f>
        <v>#DIV/0!</v>
      </c>
      <c r="AE43" s="211">
        <v>163453.97320000001</v>
      </c>
      <c r="AF43" s="22">
        <f t="shared" ref="AF43" si="544">AE43/AE$12</f>
        <v>1.3259575162362E-2</v>
      </c>
      <c r="AG43" s="211">
        <v>65027.877749999992</v>
      </c>
      <c r="AH43" s="22">
        <f t="shared" ref="AH43" si="545">AG43/AG$12</f>
        <v>5.5844404342812615E-3</v>
      </c>
      <c r="AI43" s="211">
        <v>102139.69279999999</v>
      </c>
      <c r="AJ43" s="22">
        <f t="shared" ref="AJ43" si="546">AI43/AI$12</f>
        <v>6.106559730747127E-3</v>
      </c>
      <c r="AK43" s="211">
        <v>0</v>
      </c>
      <c r="AL43" s="22" t="e">
        <f t="shared" ref="AL43" si="547">AK43/AK$12</f>
        <v>#DIV/0!</v>
      </c>
      <c r="AM43" s="211">
        <v>0</v>
      </c>
      <c r="AN43" s="22" t="e">
        <f t="shared" ref="AN43" si="548">AM43/AM$12</f>
        <v>#DIV/0!</v>
      </c>
      <c r="AO43" s="211">
        <v>208288.3167</v>
      </c>
      <c r="AP43" s="22">
        <f t="shared" ref="AP43" si="549">AO43/AO$12</f>
        <v>3.0559246863111733E-2</v>
      </c>
      <c r="AQ43" s="211"/>
      <c r="AR43" s="22" t="e">
        <f t="shared" si="25"/>
        <v>#DIV/0!</v>
      </c>
      <c r="AS43" s="282">
        <f t="shared" si="26"/>
        <v>2743665.6570949997</v>
      </c>
      <c r="AT43" s="278">
        <f t="shared" ref="AT43" si="550">AS43/AS$12</f>
        <v>1.3878469588966514E-2</v>
      </c>
      <c r="AU43" s="37">
        <f t="shared" si="28"/>
        <v>228638.80475791663</v>
      </c>
      <c r="AV43" s="38">
        <f t="shared" ref="AV43" si="551">AU43/AU$12</f>
        <v>1.3878469588966514E-2</v>
      </c>
      <c r="AX43" s="228">
        <f t="shared" si="431"/>
        <v>2743665.6570949997</v>
      </c>
      <c r="AY43" s="228">
        <f t="shared" si="3"/>
        <v>0</v>
      </c>
      <c r="AZ43" s="24">
        <v>0</v>
      </c>
      <c r="BA43" s="24">
        <v>974516.18090000004</v>
      </c>
      <c r="BB43" s="24">
        <v>1560364.2547950002</v>
      </c>
      <c r="BC43" s="24">
        <v>106645.52860000001</v>
      </c>
      <c r="BD43" s="24">
        <v>102139.69279999999</v>
      </c>
      <c r="BE43" s="24">
        <f t="shared" si="4"/>
        <v>2743665.6570949997</v>
      </c>
      <c r="BG43" s="24">
        <f>AS43-CONSOLIDATED!AA43</f>
        <v>-1538394.2828199998</v>
      </c>
    </row>
    <row r="44" spans="1:59" s="1" customFormat="1">
      <c r="A44" s="2">
        <v>6103</v>
      </c>
      <c r="B44" s="2" t="s">
        <v>4</v>
      </c>
      <c r="C44" s="211">
        <v>0</v>
      </c>
      <c r="D44" s="22" t="e">
        <f t="shared" si="30"/>
        <v>#DIV/0!</v>
      </c>
      <c r="E44" s="211">
        <v>520.40159999999992</v>
      </c>
      <c r="F44" s="22">
        <f t="shared" si="30"/>
        <v>4.2493809563418874E-5</v>
      </c>
      <c r="G44" s="211">
        <v>0</v>
      </c>
      <c r="H44" s="22">
        <f t="shared" ref="H44" si="552">G44/G$12</f>
        <v>0</v>
      </c>
      <c r="I44" s="211">
        <v>0</v>
      </c>
      <c r="J44" s="22">
        <f t="shared" ref="J44" si="553">I44/I$12</f>
        <v>0</v>
      </c>
      <c r="K44" s="211">
        <v>0</v>
      </c>
      <c r="L44" s="22">
        <f t="shared" ref="L44" si="554">K44/K$12</f>
        <v>0</v>
      </c>
      <c r="M44" s="211">
        <v>0</v>
      </c>
      <c r="N44" s="22">
        <f t="shared" ref="N44" si="555">M44/M$12</f>
        <v>0</v>
      </c>
      <c r="O44" s="211">
        <v>0</v>
      </c>
      <c r="P44" s="22">
        <f t="shared" ref="P44" si="556">O44/O$12</f>
        <v>0</v>
      </c>
      <c r="Q44" s="211">
        <v>0</v>
      </c>
      <c r="R44" s="22">
        <f t="shared" ref="R44" si="557">Q44/Q$12</f>
        <v>0</v>
      </c>
      <c r="S44" s="211">
        <v>0</v>
      </c>
      <c r="T44" s="22">
        <f t="shared" ref="T44" si="558">S44/S$12</f>
        <v>0</v>
      </c>
      <c r="U44" s="211">
        <v>0</v>
      </c>
      <c r="V44" s="22">
        <f t="shared" ref="V44" si="559">U44/U$12</f>
        <v>0</v>
      </c>
      <c r="W44" s="211">
        <v>0</v>
      </c>
      <c r="X44" s="22">
        <f t="shared" ref="X44" si="560">W44/W$12</f>
        <v>0</v>
      </c>
      <c r="Y44" s="211">
        <v>0</v>
      </c>
      <c r="Z44" s="22">
        <f t="shared" ref="Z44" si="561">Y44/Y$12</f>
        <v>0</v>
      </c>
      <c r="AA44" s="211">
        <v>98.338799999999992</v>
      </c>
      <c r="AB44" s="22">
        <f t="shared" ref="AB44" si="562">AA44/AA$12</f>
        <v>7.9336865595666074E-6</v>
      </c>
      <c r="AC44" s="211">
        <v>0</v>
      </c>
      <c r="AD44" s="22" t="e">
        <f t="shared" ref="AD44" si="563">AC44/AC$12</f>
        <v>#DIV/0!</v>
      </c>
      <c r="AE44" s="211">
        <v>0</v>
      </c>
      <c r="AF44" s="22">
        <f t="shared" ref="AF44" si="564">AE44/AE$12</f>
        <v>0</v>
      </c>
      <c r="AG44" s="211">
        <v>0</v>
      </c>
      <c r="AH44" s="22">
        <f t="shared" ref="AH44" si="565">AG44/AG$12</f>
        <v>0</v>
      </c>
      <c r="AI44" s="211">
        <v>0</v>
      </c>
      <c r="AJ44" s="22">
        <f t="shared" ref="AJ44" si="566">AI44/AI$12</f>
        <v>0</v>
      </c>
      <c r="AK44" s="211">
        <v>0</v>
      </c>
      <c r="AL44" s="22" t="e">
        <f t="shared" ref="AL44" si="567">AK44/AK$12</f>
        <v>#DIV/0!</v>
      </c>
      <c r="AM44" s="211">
        <v>0</v>
      </c>
      <c r="AN44" s="22" t="e">
        <f t="shared" ref="AN44" si="568">AM44/AM$12</f>
        <v>#DIV/0!</v>
      </c>
      <c r="AO44" s="211">
        <v>0</v>
      </c>
      <c r="AP44" s="22">
        <f t="shared" ref="AP44" si="569">AO44/AO$12</f>
        <v>0</v>
      </c>
      <c r="AQ44" s="211"/>
      <c r="AR44" s="22" t="e">
        <f t="shared" si="25"/>
        <v>#DIV/0!</v>
      </c>
      <c r="AS44" s="282">
        <f t="shared" si="26"/>
        <v>618.74039999999991</v>
      </c>
      <c r="AT44" s="278">
        <f t="shared" ref="AT44" si="570">AS44/AS$12</f>
        <v>3.1298164201089623E-6</v>
      </c>
      <c r="AU44" s="37">
        <f t="shared" si="28"/>
        <v>51.561699999999995</v>
      </c>
      <c r="AV44" s="97">
        <f t="shared" ref="AV44" si="571">AU44/AU$12</f>
        <v>3.1298164201089623E-6</v>
      </c>
      <c r="AX44" s="228">
        <f t="shared" si="431"/>
        <v>618.74039999999991</v>
      </c>
      <c r="AY44" s="228">
        <f t="shared" si="3"/>
        <v>0</v>
      </c>
      <c r="AZ44" s="24">
        <v>0</v>
      </c>
      <c r="BA44" s="24">
        <v>618.74039999999979</v>
      </c>
      <c r="BB44" s="24">
        <v>0</v>
      </c>
      <c r="BC44" s="24">
        <v>0</v>
      </c>
      <c r="BD44" s="24">
        <v>0</v>
      </c>
      <c r="BE44" s="24">
        <f t="shared" si="4"/>
        <v>618.74039999999979</v>
      </c>
      <c r="BG44" s="24">
        <f>AS44-CONSOLIDATED!AA44</f>
        <v>-0.79404000000033648</v>
      </c>
    </row>
    <row r="45" spans="1:59" s="1" customFormat="1">
      <c r="A45" s="2">
        <v>6104</v>
      </c>
      <c r="B45" s="2" t="s">
        <v>5</v>
      </c>
      <c r="C45" s="211">
        <v>130935.54</v>
      </c>
      <c r="D45" s="22" t="e">
        <f t="shared" si="30"/>
        <v>#DIV/0!</v>
      </c>
      <c r="E45" s="211">
        <v>30190.378080000002</v>
      </c>
      <c r="F45" s="22">
        <f t="shared" si="30"/>
        <v>2.4652195088930087E-3</v>
      </c>
      <c r="G45" s="211">
        <v>35224.190999999999</v>
      </c>
      <c r="H45" s="22">
        <f t="shared" ref="H45" si="572">G45/G$12</f>
        <v>2.9218842470352412E-3</v>
      </c>
      <c r="I45" s="211">
        <v>37464.031750000002</v>
      </c>
      <c r="J45" s="22">
        <f t="shared" ref="J45" si="573">I45/I$12</f>
        <v>2.6594173871525165E-3</v>
      </c>
      <c r="K45" s="211">
        <v>38382.327550000002</v>
      </c>
      <c r="L45" s="22">
        <f t="shared" ref="L45" si="574">K45/K$12</f>
        <v>2.6133464593981318E-3</v>
      </c>
      <c r="M45" s="211">
        <v>11469.297</v>
      </c>
      <c r="N45" s="22">
        <f t="shared" ref="N45" si="575">M45/M$12</f>
        <v>5.4615873705786324E-3</v>
      </c>
      <c r="O45" s="211">
        <v>34108.589850000004</v>
      </c>
      <c r="P45" s="22">
        <f t="shared" ref="P45" si="576">O45/O$12</f>
        <v>1.4741984607015146E-3</v>
      </c>
      <c r="Q45" s="211">
        <v>33494.363550000002</v>
      </c>
      <c r="R45" s="22">
        <f t="shared" ref="R45" si="577">Q45/Q$12</f>
        <v>3.7381580190189033E-3</v>
      </c>
      <c r="S45" s="211">
        <v>17745.207200000001</v>
      </c>
      <c r="T45" s="22">
        <f t="shared" ref="T45" si="578">S45/S$12</f>
        <v>7.8708627530936362E-4</v>
      </c>
      <c r="U45" s="211">
        <v>0</v>
      </c>
      <c r="V45" s="22">
        <f t="shared" ref="V45" si="579">U45/U$12</f>
        <v>0</v>
      </c>
      <c r="W45" s="211">
        <v>33827.027599999994</v>
      </c>
      <c r="X45" s="22">
        <f t="shared" ref="X45" si="580">W45/W$12</f>
        <v>2.042773381467662E-3</v>
      </c>
      <c r="Y45" s="211">
        <v>34813.140649999994</v>
      </c>
      <c r="Z45" s="22">
        <f t="shared" ref="Z45" si="581">Y45/Y$12</f>
        <v>3.05239939264081E-3</v>
      </c>
      <c r="AA45" s="211">
        <v>19654.63798</v>
      </c>
      <c r="AB45" s="22">
        <f t="shared" ref="AB45" si="582">AA45/AA$12</f>
        <v>1.5856786657461083E-3</v>
      </c>
      <c r="AC45" s="211">
        <v>0</v>
      </c>
      <c r="AD45" s="22" t="e">
        <f t="shared" ref="AD45" si="583">AC45/AC$12</f>
        <v>#DIV/0!</v>
      </c>
      <c r="AE45" s="211">
        <v>34702.731999999996</v>
      </c>
      <c r="AF45" s="22">
        <f t="shared" ref="AF45" si="584">AE45/AE$12</f>
        <v>2.8151257157284257E-3</v>
      </c>
      <c r="AG45" s="211">
        <v>34144.828000000001</v>
      </c>
      <c r="AH45" s="22">
        <f t="shared" ref="AH45" si="585">AG45/AG$12</f>
        <v>2.9322771202506146E-3</v>
      </c>
      <c r="AI45" s="211">
        <v>24628.508000000002</v>
      </c>
      <c r="AJ45" s="22">
        <f t="shared" ref="AJ45" si="586">AI45/AI$12</f>
        <v>1.4724486735599766E-3</v>
      </c>
      <c r="AK45" s="211">
        <v>0</v>
      </c>
      <c r="AL45" s="22" t="e">
        <f t="shared" ref="AL45" si="587">AK45/AK$12</f>
        <v>#DIV/0!</v>
      </c>
      <c r="AM45" s="211">
        <v>0</v>
      </c>
      <c r="AN45" s="22" t="e">
        <f t="shared" ref="AN45" si="588">AM45/AM$12</f>
        <v>#DIV/0!</v>
      </c>
      <c r="AO45" s="211">
        <v>31692.99555</v>
      </c>
      <c r="AP45" s="22">
        <f t="shared" ref="AP45" si="589">AO45/AO$12</f>
        <v>4.6498723029142017E-3</v>
      </c>
      <c r="AQ45" s="211"/>
      <c r="AR45" s="22" t="e">
        <f t="shared" si="25"/>
        <v>#DIV/0!</v>
      </c>
      <c r="AS45" s="282">
        <f t="shared" si="26"/>
        <v>582477.79576000001</v>
      </c>
      <c r="AT45" s="278">
        <f t="shared" ref="AT45" si="590">AS45/AS$12</f>
        <v>2.9463868360923625E-3</v>
      </c>
      <c r="AU45" s="37">
        <f t="shared" si="28"/>
        <v>48539.816313333336</v>
      </c>
      <c r="AV45" s="38">
        <f t="shared" ref="AV45" si="591">AU45/AU$12</f>
        <v>2.9463868360923625E-3</v>
      </c>
      <c r="AX45" s="228">
        <f t="shared" si="431"/>
        <v>582477.79576000001</v>
      </c>
      <c r="AY45" s="228">
        <f t="shared" si="3"/>
        <v>0</v>
      </c>
      <c r="AZ45" s="24">
        <v>130935.54</v>
      </c>
      <c r="BA45" s="24">
        <v>61314.313060000008</v>
      </c>
      <c r="BB45" s="24">
        <v>347854.22749999998</v>
      </c>
      <c r="BC45" s="24">
        <v>17745.207200000001</v>
      </c>
      <c r="BD45" s="24">
        <v>24628.508000000002</v>
      </c>
      <c r="BE45" s="24">
        <f t="shared" si="4"/>
        <v>582477.79575999989</v>
      </c>
      <c r="BG45" s="24">
        <f>AS45-CONSOLIDATED!AA45</f>
        <v>-166511.85018999979</v>
      </c>
    </row>
    <row r="46" spans="1:59" s="1" customFormat="1">
      <c r="A46" s="2">
        <v>6105</v>
      </c>
      <c r="B46" s="2" t="s">
        <v>38</v>
      </c>
      <c r="C46" s="211">
        <v>0</v>
      </c>
      <c r="D46" s="22" t="e">
        <f t="shared" si="30"/>
        <v>#DIV/0!</v>
      </c>
      <c r="E46" s="211">
        <v>16438.714899999999</v>
      </c>
      <c r="F46" s="22">
        <f t="shared" si="30"/>
        <v>1.3423164348993863E-3</v>
      </c>
      <c r="G46" s="211">
        <v>23866.924300000002</v>
      </c>
      <c r="H46" s="22">
        <f t="shared" ref="H46" si="592">G46/G$12</f>
        <v>1.9797868498201312E-3</v>
      </c>
      <c r="I46" s="211">
        <v>27366.836149999999</v>
      </c>
      <c r="J46" s="22">
        <f t="shared" ref="J46" si="593">I46/I$12</f>
        <v>1.9426590382564477E-3</v>
      </c>
      <c r="K46" s="211">
        <v>27258.436899999997</v>
      </c>
      <c r="L46" s="22">
        <f t="shared" ref="L46" si="594">K46/K$12</f>
        <v>1.8559515305199977E-3</v>
      </c>
      <c r="M46" s="211">
        <v>4930.0722000000005</v>
      </c>
      <c r="N46" s="22">
        <f t="shared" ref="N46" si="595">M46/M$12</f>
        <v>2.3476608953069064E-3</v>
      </c>
      <c r="O46" s="211">
        <v>46382.812749999997</v>
      </c>
      <c r="P46" s="22">
        <f t="shared" ref="P46" si="596">O46/O$12</f>
        <v>2.0046994454992564E-3</v>
      </c>
      <c r="Q46" s="211">
        <v>0</v>
      </c>
      <c r="R46" s="22">
        <f t="shared" ref="R46" si="597">Q46/Q$12</f>
        <v>0</v>
      </c>
      <c r="S46" s="211">
        <v>56552.026200000008</v>
      </c>
      <c r="T46" s="22">
        <f t="shared" ref="T46" si="598">S46/S$12</f>
        <v>2.5083575052848948E-3</v>
      </c>
      <c r="U46" s="211">
        <v>0</v>
      </c>
      <c r="V46" s="22">
        <f t="shared" ref="V46" si="599">U46/U$12</f>
        <v>0</v>
      </c>
      <c r="W46" s="211">
        <v>26719.356250000001</v>
      </c>
      <c r="X46" s="22">
        <f t="shared" ref="X46" si="600">W46/W$12</f>
        <v>1.613549684674382E-3</v>
      </c>
      <c r="Y46" s="211">
        <v>30099.521649999999</v>
      </c>
      <c r="Z46" s="22">
        <f t="shared" ref="Z46" si="601">Y46/Y$12</f>
        <v>2.6391115506333648E-3</v>
      </c>
      <c r="AA46" s="211">
        <v>16438.765799999997</v>
      </c>
      <c r="AB46" s="22">
        <f t="shared" ref="AB46" si="602">AA46/AA$12</f>
        <v>1.3262315106887944E-3</v>
      </c>
      <c r="AC46" s="211">
        <v>0</v>
      </c>
      <c r="AD46" s="22" t="e">
        <f t="shared" ref="AD46" si="603">AC46/AC$12</f>
        <v>#DIV/0!</v>
      </c>
      <c r="AE46" s="211">
        <v>24415.864799999999</v>
      </c>
      <c r="AF46" s="22">
        <f t="shared" ref="AF46" si="604">AE46/AE$12</f>
        <v>1.9806431629137578E-3</v>
      </c>
      <c r="AG46" s="211">
        <v>23971.551000000003</v>
      </c>
      <c r="AH46" s="22">
        <f t="shared" ref="AH46" si="605">AG46/AG$12</f>
        <v>2.0586201381427591E-3</v>
      </c>
      <c r="AI46" s="211">
        <v>49638.917399999998</v>
      </c>
      <c r="AJ46" s="22">
        <f t="shared" ref="AJ46" si="606">AI46/AI$12</f>
        <v>2.967729839037884E-3</v>
      </c>
      <c r="AK46" s="211">
        <v>0</v>
      </c>
      <c r="AL46" s="22" t="e">
        <f t="shared" ref="AL46" si="607">AK46/AK$12</f>
        <v>#DIV/0!</v>
      </c>
      <c r="AM46" s="211">
        <v>0</v>
      </c>
      <c r="AN46" s="22" t="e">
        <f t="shared" ref="AN46" si="608">AM46/AM$12</f>
        <v>#DIV/0!</v>
      </c>
      <c r="AO46" s="211">
        <v>16529.698699999997</v>
      </c>
      <c r="AP46" s="22">
        <f t="shared" ref="AP46" si="609">AO46/AO$12</f>
        <v>2.4251727180344389E-3</v>
      </c>
      <c r="AQ46" s="211"/>
      <c r="AR46" s="22" t="e">
        <f t="shared" si="25"/>
        <v>#DIV/0!</v>
      </c>
      <c r="AS46" s="282">
        <f t="shared" si="26"/>
        <v>390609.49899999995</v>
      </c>
      <c r="AT46" s="278">
        <f t="shared" ref="AT46" si="610">AS46/AS$12</f>
        <v>1.9758464516309833E-3</v>
      </c>
      <c r="AU46" s="37">
        <f t="shared" si="28"/>
        <v>32550.791583333328</v>
      </c>
      <c r="AV46" s="38">
        <f t="shared" ref="AV46" si="611">AU46/AU$12</f>
        <v>1.9758464516309833E-3</v>
      </c>
      <c r="AX46" s="228">
        <f t="shared" si="431"/>
        <v>390609.49899999995</v>
      </c>
      <c r="AY46" s="228">
        <f t="shared" si="3"/>
        <v>0</v>
      </c>
      <c r="AZ46" s="24">
        <v>0</v>
      </c>
      <c r="BA46" s="24">
        <v>37807.552900000002</v>
      </c>
      <c r="BB46" s="24">
        <v>256911.92564999999</v>
      </c>
      <c r="BC46" s="24">
        <v>56552.026200000008</v>
      </c>
      <c r="BD46" s="24">
        <v>49638.917399999998</v>
      </c>
      <c r="BE46" s="24">
        <f t="shared" si="4"/>
        <v>400910.42215</v>
      </c>
      <c r="BG46" s="24">
        <f>AS46-CONSOLIDATED!AA46</f>
        <v>-373576.98474881682</v>
      </c>
    </row>
    <row r="47" spans="1:59" s="1" customFormat="1">
      <c r="A47" s="2">
        <v>6106</v>
      </c>
      <c r="B47" s="2" t="s">
        <v>6</v>
      </c>
      <c r="C47" s="211">
        <v>134882</v>
      </c>
      <c r="D47" s="22" t="e">
        <f t="shared" si="30"/>
        <v>#DIV/0!</v>
      </c>
      <c r="E47" s="211">
        <v>0</v>
      </c>
      <c r="F47" s="22">
        <f t="shared" si="30"/>
        <v>0</v>
      </c>
      <c r="G47" s="211">
        <v>1023.66125</v>
      </c>
      <c r="H47" s="22">
        <f t="shared" ref="H47" si="612">G47/G$12</f>
        <v>8.4913793497071481E-5</v>
      </c>
      <c r="I47" s="211">
        <v>979.58249999999998</v>
      </c>
      <c r="J47" s="22">
        <f t="shared" ref="J47" si="613">I47/I$12</f>
        <v>6.9536529064315923E-5</v>
      </c>
      <c r="K47" s="211">
        <v>2817.1</v>
      </c>
      <c r="L47" s="22">
        <f t="shared" ref="L47" si="614">K47/K$12</f>
        <v>1.918085426471349E-4</v>
      </c>
      <c r="M47" s="211">
        <v>0</v>
      </c>
      <c r="N47" s="22">
        <f t="shared" ref="N47" si="615">M47/M$12</f>
        <v>0</v>
      </c>
      <c r="O47" s="211">
        <v>1657.50875</v>
      </c>
      <c r="P47" s="22">
        <f t="shared" ref="P47" si="616">O47/O$12</f>
        <v>7.1638753129200125E-5</v>
      </c>
      <c r="Q47" s="211">
        <v>890.19375000000002</v>
      </c>
      <c r="R47" s="22">
        <f t="shared" ref="R47" si="617">Q47/Q$12</f>
        <v>9.9350593722298352E-5</v>
      </c>
      <c r="S47" s="211">
        <v>1358.3</v>
      </c>
      <c r="T47" s="22">
        <f t="shared" ref="T47" si="618">S47/S$12</f>
        <v>6.0247213554807553E-5</v>
      </c>
      <c r="U47" s="211">
        <v>0</v>
      </c>
      <c r="V47" s="22">
        <f t="shared" ref="V47" si="619">U47/U$12</f>
        <v>0</v>
      </c>
      <c r="W47" s="211">
        <v>679.65</v>
      </c>
      <c r="X47" s="22">
        <f t="shared" ref="X47" si="620">W47/W$12</f>
        <v>4.1043243442249615E-5</v>
      </c>
      <c r="Y47" s="211">
        <v>617.10249999999996</v>
      </c>
      <c r="Z47" s="22">
        <f t="shared" ref="Z47" si="621">Y47/Y$12</f>
        <v>5.4107249763377083E-5</v>
      </c>
      <c r="AA47" s="211">
        <v>0</v>
      </c>
      <c r="AB47" s="22">
        <f t="shared" ref="AB47" si="622">AA47/AA$12</f>
        <v>0</v>
      </c>
      <c r="AC47" s="211">
        <v>0</v>
      </c>
      <c r="AD47" s="22" t="e">
        <f t="shared" ref="AD47" si="623">AC47/AC$12</f>
        <v>#DIV/0!</v>
      </c>
      <c r="AE47" s="211">
        <v>0</v>
      </c>
      <c r="AF47" s="22">
        <f t="shared" ref="AF47" si="624">AE47/AE$12</f>
        <v>0</v>
      </c>
      <c r="AG47" s="211">
        <v>154.39875000000001</v>
      </c>
      <c r="AH47" s="22">
        <f t="shared" ref="AH47" si="625">AG47/AG$12</f>
        <v>1.3259399696501462E-5</v>
      </c>
      <c r="AI47" s="211">
        <v>2258.35</v>
      </c>
      <c r="AJ47" s="22">
        <f t="shared" ref="AJ47" si="626">AI47/AI$12</f>
        <v>1.3501851033502203E-4</v>
      </c>
      <c r="AK47" s="211">
        <v>0</v>
      </c>
      <c r="AL47" s="22" t="e">
        <f t="shared" ref="AL47" si="627">AK47/AK$12</f>
        <v>#DIV/0!</v>
      </c>
      <c r="AM47" s="211">
        <v>0</v>
      </c>
      <c r="AN47" s="22" t="e">
        <f t="shared" ref="AN47" si="628">AM47/AM$12</f>
        <v>#DIV/0!</v>
      </c>
      <c r="AO47" s="211">
        <v>939.44375000000002</v>
      </c>
      <c r="AP47" s="22">
        <f t="shared" ref="AP47" si="629">AO47/AO$12</f>
        <v>1.3783151126813741E-4</v>
      </c>
      <c r="AQ47" s="211"/>
      <c r="AR47" s="22" t="e">
        <f t="shared" si="25"/>
        <v>#DIV/0!</v>
      </c>
      <c r="AS47" s="282">
        <f t="shared" si="26"/>
        <v>148257.29125000001</v>
      </c>
      <c r="AT47" s="278">
        <f t="shared" ref="AT47" si="630">AS47/AS$12</f>
        <v>7.4993988521701008E-4</v>
      </c>
      <c r="AU47" s="37">
        <f t="shared" si="28"/>
        <v>12354.774270833334</v>
      </c>
      <c r="AV47" s="38">
        <f t="shared" ref="AV47" si="631">AU47/AU$12</f>
        <v>7.4993988521700997E-4</v>
      </c>
      <c r="AX47" s="228">
        <f t="shared" si="431"/>
        <v>148257.29125000001</v>
      </c>
      <c r="AY47" s="228">
        <f t="shared" si="3"/>
        <v>0</v>
      </c>
      <c r="AZ47" s="24">
        <v>134882</v>
      </c>
      <c r="BA47" s="24">
        <v>0</v>
      </c>
      <c r="BB47" s="24">
        <v>9758.6412500000006</v>
      </c>
      <c r="BC47" s="24">
        <v>1358.3</v>
      </c>
      <c r="BD47" s="24">
        <v>2258.35</v>
      </c>
      <c r="BE47" s="24">
        <f t="shared" si="4"/>
        <v>148257.29124999998</v>
      </c>
      <c r="BG47" s="24">
        <f>AS47-CONSOLIDATED!AA47</f>
        <v>-194453.70874999999</v>
      </c>
    </row>
    <row r="48" spans="1:59" s="1" customFormat="1">
      <c r="A48" s="2">
        <v>6107</v>
      </c>
      <c r="B48" s="2" t="s">
        <v>7</v>
      </c>
      <c r="C48" s="211">
        <v>74143.600000000006</v>
      </c>
      <c r="D48" s="22" t="e">
        <f t="shared" si="30"/>
        <v>#DIV/0!</v>
      </c>
      <c r="E48" s="211">
        <v>0</v>
      </c>
      <c r="F48" s="22">
        <f t="shared" si="30"/>
        <v>0</v>
      </c>
      <c r="G48" s="211">
        <v>0</v>
      </c>
      <c r="H48" s="22">
        <f t="shared" ref="H48" si="632">G48/G$12</f>
        <v>0</v>
      </c>
      <c r="I48" s="211">
        <v>0</v>
      </c>
      <c r="J48" s="22">
        <f t="shared" ref="J48" si="633">I48/I$12</f>
        <v>0</v>
      </c>
      <c r="K48" s="211">
        <v>0</v>
      </c>
      <c r="L48" s="22">
        <f t="shared" ref="L48" si="634">K48/K$12</f>
        <v>0</v>
      </c>
      <c r="M48" s="211">
        <v>0</v>
      </c>
      <c r="N48" s="22">
        <f t="shared" ref="N48" si="635">M48/M$12</f>
        <v>0</v>
      </c>
      <c r="O48" s="211">
        <v>0</v>
      </c>
      <c r="P48" s="22">
        <f t="shared" ref="P48" si="636">O48/O$12</f>
        <v>0</v>
      </c>
      <c r="Q48" s="211">
        <v>492.5</v>
      </c>
      <c r="R48" s="22">
        <f t="shared" ref="R48" si="637">Q48/Q$12</f>
        <v>5.4965750330455523E-5</v>
      </c>
      <c r="S48" s="211">
        <v>0</v>
      </c>
      <c r="T48" s="22">
        <f t="shared" ref="T48" si="638">S48/S$12</f>
        <v>0</v>
      </c>
      <c r="U48" s="211">
        <v>0</v>
      </c>
      <c r="V48" s="22">
        <f t="shared" ref="V48" si="639">U48/U$12</f>
        <v>0</v>
      </c>
      <c r="W48" s="211">
        <v>0</v>
      </c>
      <c r="X48" s="22">
        <f t="shared" ref="X48" si="640">W48/W$12</f>
        <v>0</v>
      </c>
      <c r="Y48" s="211">
        <v>0</v>
      </c>
      <c r="Z48" s="22">
        <f t="shared" ref="Z48" si="641">Y48/Y$12</f>
        <v>0</v>
      </c>
      <c r="AA48" s="211">
        <v>0</v>
      </c>
      <c r="AB48" s="22">
        <f t="shared" ref="AB48" si="642">AA48/AA$12</f>
        <v>0</v>
      </c>
      <c r="AC48" s="211">
        <v>0</v>
      </c>
      <c r="AD48" s="22" t="e">
        <f t="shared" ref="AD48" si="643">AC48/AC$12</f>
        <v>#DIV/0!</v>
      </c>
      <c r="AE48" s="211">
        <v>0</v>
      </c>
      <c r="AF48" s="22">
        <f t="shared" ref="AF48" si="644">AE48/AE$12</f>
        <v>0</v>
      </c>
      <c r="AG48" s="211">
        <v>270.875</v>
      </c>
      <c r="AH48" s="22">
        <f t="shared" ref="AH48" si="645">AG48/AG$12</f>
        <v>2.3262104730704319E-5</v>
      </c>
      <c r="AI48" s="211">
        <v>0</v>
      </c>
      <c r="AJ48" s="22">
        <f t="shared" ref="AJ48" si="646">AI48/AI$12</f>
        <v>0</v>
      </c>
      <c r="AK48" s="211">
        <v>0</v>
      </c>
      <c r="AL48" s="22" t="e">
        <f t="shared" ref="AL48" si="647">AK48/AK$12</f>
        <v>#DIV/0!</v>
      </c>
      <c r="AM48" s="211">
        <v>0</v>
      </c>
      <c r="AN48" s="22" t="e">
        <f t="shared" ref="AN48" si="648">AM48/AM$12</f>
        <v>#DIV/0!</v>
      </c>
      <c r="AO48" s="211">
        <v>2716.63</v>
      </c>
      <c r="AP48" s="22">
        <f t="shared" ref="AP48" si="649">AO48/AO$12</f>
        <v>3.985733243276781E-4</v>
      </c>
      <c r="AQ48" s="211"/>
      <c r="AR48" s="22" t="e">
        <f t="shared" si="25"/>
        <v>#DIV/0!</v>
      </c>
      <c r="AS48" s="282">
        <f t="shared" si="26"/>
        <v>77623.60500000001</v>
      </c>
      <c r="AT48" s="278">
        <f t="shared" ref="AT48" si="650">AS48/AS$12</f>
        <v>3.9264873203212881E-4</v>
      </c>
      <c r="AU48" s="37">
        <f t="shared" si="28"/>
        <v>6468.6337500000009</v>
      </c>
      <c r="AV48" s="38">
        <f t="shared" ref="AV48" si="651">AU48/AU$12</f>
        <v>3.9264873203212881E-4</v>
      </c>
      <c r="AX48" s="228">
        <f t="shared" si="431"/>
        <v>77623.60500000001</v>
      </c>
      <c r="AY48" s="228">
        <f t="shared" si="3"/>
        <v>0</v>
      </c>
      <c r="AZ48" s="24">
        <v>74143.600000000006</v>
      </c>
      <c r="BA48" s="24">
        <v>0</v>
      </c>
      <c r="BB48" s="24">
        <v>3480.0050000000001</v>
      </c>
      <c r="BC48" s="24">
        <v>0</v>
      </c>
      <c r="BD48" s="24">
        <v>0</v>
      </c>
      <c r="BE48" s="24">
        <f t="shared" si="4"/>
        <v>77623.60500000001</v>
      </c>
      <c r="BG48" s="24">
        <f>AS48-CONSOLIDATED!AA48</f>
        <v>-62678.89499999999</v>
      </c>
    </row>
    <row r="49" spans="1:59" s="1" customFormat="1">
      <c r="A49" s="2">
        <v>6108</v>
      </c>
      <c r="B49" s="2" t="s">
        <v>8</v>
      </c>
      <c r="C49" s="211">
        <v>125790.98999999999</v>
      </c>
      <c r="D49" s="22" t="e">
        <f t="shared" si="30"/>
        <v>#DIV/0!</v>
      </c>
      <c r="E49" s="211">
        <v>0</v>
      </c>
      <c r="F49" s="22">
        <f t="shared" si="30"/>
        <v>0</v>
      </c>
      <c r="G49" s="211">
        <v>0</v>
      </c>
      <c r="H49" s="22">
        <f t="shared" ref="H49" si="652">G49/G$12</f>
        <v>0</v>
      </c>
      <c r="I49" s="211">
        <v>0</v>
      </c>
      <c r="J49" s="22">
        <f t="shared" ref="J49" si="653">I49/I$12</f>
        <v>0</v>
      </c>
      <c r="K49" s="211">
        <v>0</v>
      </c>
      <c r="L49" s="22">
        <f t="shared" ref="L49" si="654">K49/K$12</f>
        <v>0</v>
      </c>
      <c r="M49" s="211">
        <v>0</v>
      </c>
      <c r="N49" s="22">
        <f t="shared" ref="N49" si="655">M49/M$12</f>
        <v>0</v>
      </c>
      <c r="O49" s="211">
        <v>0</v>
      </c>
      <c r="P49" s="22">
        <f t="shared" ref="P49" si="656">O49/O$12</f>
        <v>0</v>
      </c>
      <c r="Q49" s="211">
        <v>0</v>
      </c>
      <c r="R49" s="22">
        <f t="shared" ref="R49" si="657">Q49/Q$12</f>
        <v>0</v>
      </c>
      <c r="S49" s="211">
        <v>0</v>
      </c>
      <c r="T49" s="22">
        <f t="shared" ref="T49" si="658">S49/S$12</f>
        <v>0</v>
      </c>
      <c r="U49" s="211">
        <v>0</v>
      </c>
      <c r="V49" s="22">
        <f t="shared" ref="V49" si="659">U49/U$12</f>
        <v>0</v>
      </c>
      <c r="W49" s="211">
        <v>0</v>
      </c>
      <c r="X49" s="22">
        <f t="shared" ref="X49" si="660">W49/W$12</f>
        <v>0</v>
      </c>
      <c r="Y49" s="211">
        <v>0</v>
      </c>
      <c r="Z49" s="22">
        <f t="shared" ref="Z49" si="661">Y49/Y$12</f>
        <v>0</v>
      </c>
      <c r="AA49" s="211">
        <v>0</v>
      </c>
      <c r="AB49" s="22">
        <f t="shared" ref="AB49" si="662">AA49/AA$12</f>
        <v>0</v>
      </c>
      <c r="AC49" s="211">
        <v>0</v>
      </c>
      <c r="AD49" s="22" t="e">
        <f t="shared" ref="AD49" si="663">AC49/AC$12</f>
        <v>#DIV/0!</v>
      </c>
      <c r="AE49" s="211">
        <v>0</v>
      </c>
      <c r="AF49" s="22">
        <f t="shared" ref="AF49" si="664">AE49/AE$12</f>
        <v>0</v>
      </c>
      <c r="AG49" s="211">
        <v>0</v>
      </c>
      <c r="AH49" s="22">
        <f t="shared" ref="AH49" si="665">AG49/AG$12</f>
        <v>0</v>
      </c>
      <c r="AI49" s="211">
        <v>3595.1010000000001</v>
      </c>
      <c r="AJ49" s="22">
        <f t="shared" ref="AJ49" si="666">AI49/AI$12</f>
        <v>2.1493797751630532E-4</v>
      </c>
      <c r="AK49" s="211">
        <v>0</v>
      </c>
      <c r="AL49" s="22" t="e">
        <f t="shared" ref="AL49" si="667">AK49/AK$12</f>
        <v>#DIV/0!</v>
      </c>
      <c r="AM49" s="211">
        <v>0</v>
      </c>
      <c r="AN49" s="22" t="e">
        <f t="shared" ref="AN49" si="668">AM49/AM$12</f>
        <v>#DIV/0!</v>
      </c>
      <c r="AO49" s="211">
        <v>0</v>
      </c>
      <c r="AP49" s="22">
        <f t="shared" ref="AP49" si="669">AO49/AO$12</f>
        <v>0</v>
      </c>
      <c r="AQ49" s="211"/>
      <c r="AR49" s="22" t="e">
        <f t="shared" si="25"/>
        <v>#DIV/0!</v>
      </c>
      <c r="AS49" s="282">
        <f t="shared" si="26"/>
        <v>129386.09099999999</v>
      </c>
      <c r="AT49" s="278">
        <f t="shared" ref="AT49" si="670">AS49/AS$12</f>
        <v>6.544824164472086E-4</v>
      </c>
      <c r="AU49" s="37">
        <f t="shared" si="28"/>
        <v>10782.174249999998</v>
      </c>
      <c r="AV49" s="38">
        <f t="shared" ref="AV49" si="671">AU49/AU$12</f>
        <v>6.544824164472086E-4</v>
      </c>
      <c r="AX49" s="228">
        <f t="shared" si="431"/>
        <v>129386.09099999999</v>
      </c>
      <c r="AY49" s="228">
        <f t="shared" si="3"/>
        <v>0</v>
      </c>
      <c r="AZ49" s="24">
        <v>125790.98999999999</v>
      </c>
      <c r="BA49" s="24">
        <v>0</v>
      </c>
      <c r="BB49" s="24">
        <v>0</v>
      </c>
      <c r="BC49" s="24">
        <v>0</v>
      </c>
      <c r="BD49" s="24">
        <v>3595.1010000000001</v>
      </c>
      <c r="BE49" s="24">
        <f t="shared" si="4"/>
        <v>129386.09099999999</v>
      </c>
      <c r="BG49" s="24">
        <f>AS49-CONSOLIDATED!AA49</f>
        <v>-386613.90899999999</v>
      </c>
    </row>
    <row r="50" spans="1:59" s="1" customFormat="1">
      <c r="A50" s="54">
        <v>6109</v>
      </c>
      <c r="B50" s="2" t="s">
        <v>78</v>
      </c>
      <c r="C50" s="211">
        <v>2560</v>
      </c>
      <c r="D50" s="22" t="e">
        <f t="shared" si="30"/>
        <v>#DIV/0!</v>
      </c>
      <c r="E50" s="211">
        <v>0</v>
      </c>
      <c r="F50" s="22">
        <f t="shared" si="30"/>
        <v>0</v>
      </c>
      <c r="G50" s="211">
        <v>0</v>
      </c>
      <c r="H50" s="22">
        <f t="shared" ref="H50" si="672">G50/G$12</f>
        <v>0</v>
      </c>
      <c r="I50" s="211">
        <v>0</v>
      </c>
      <c r="J50" s="22">
        <f t="shared" ref="J50" si="673">I50/I$12</f>
        <v>0</v>
      </c>
      <c r="K50" s="211">
        <v>0</v>
      </c>
      <c r="L50" s="22">
        <f t="shared" ref="L50" si="674">K50/K$12</f>
        <v>0</v>
      </c>
      <c r="M50" s="211">
        <v>0</v>
      </c>
      <c r="N50" s="22">
        <f t="shared" ref="N50" si="675">M50/M$12</f>
        <v>0</v>
      </c>
      <c r="O50" s="211">
        <v>0</v>
      </c>
      <c r="P50" s="22">
        <f t="shared" ref="P50" si="676">O50/O$12</f>
        <v>0</v>
      </c>
      <c r="Q50" s="211">
        <v>0</v>
      </c>
      <c r="R50" s="22">
        <f t="shared" ref="R50" si="677">Q50/Q$12</f>
        <v>0</v>
      </c>
      <c r="S50" s="211">
        <v>0</v>
      </c>
      <c r="T50" s="22">
        <f t="shared" ref="T50" si="678">S50/S$12</f>
        <v>0</v>
      </c>
      <c r="U50" s="211">
        <v>0</v>
      </c>
      <c r="V50" s="22">
        <f t="shared" ref="V50" si="679">U50/U$12</f>
        <v>0</v>
      </c>
      <c r="W50" s="211">
        <v>0</v>
      </c>
      <c r="X50" s="22">
        <f t="shared" ref="X50" si="680">W50/W$12</f>
        <v>0</v>
      </c>
      <c r="Y50" s="211">
        <v>0</v>
      </c>
      <c r="Z50" s="22">
        <f t="shared" ref="Z50" si="681">Y50/Y$12</f>
        <v>0</v>
      </c>
      <c r="AA50" s="211">
        <v>0</v>
      </c>
      <c r="AB50" s="22">
        <f t="shared" ref="AB50" si="682">AA50/AA$12</f>
        <v>0</v>
      </c>
      <c r="AC50" s="211">
        <v>0</v>
      </c>
      <c r="AD50" s="22" t="e">
        <f t="shared" ref="AD50" si="683">AC50/AC$12</f>
        <v>#DIV/0!</v>
      </c>
      <c r="AE50" s="211">
        <v>0</v>
      </c>
      <c r="AF50" s="22">
        <f t="shared" ref="AF50" si="684">AE50/AE$12</f>
        <v>0</v>
      </c>
      <c r="AG50" s="211">
        <v>0</v>
      </c>
      <c r="AH50" s="22">
        <f t="shared" ref="AH50" si="685">AG50/AG$12</f>
        <v>0</v>
      </c>
      <c r="AI50" s="211">
        <v>0</v>
      </c>
      <c r="AJ50" s="22">
        <f t="shared" ref="AJ50" si="686">AI50/AI$12</f>
        <v>0</v>
      </c>
      <c r="AK50" s="211">
        <v>0</v>
      </c>
      <c r="AL50" s="22" t="e">
        <f t="shared" ref="AL50" si="687">AK50/AK$12</f>
        <v>#DIV/0!</v>
      </c>
      <c r="AM50" s="211">
        <v>0</v>
      </c>
      <c r="AN50" s="22" t="e">
        <f t="shared" ref="AN50" si="688">AM50/AM$12</f>
        <v>#DIV/0!</v>
      </c>
      <c r="AO50" s="211">
        <v>0</v>
      </c>
      <c r="AP50" s="22">
        <f t="shared" ref="AP50" si="689">AO50/AO$12</f>
        <v>0</v>
      </c>
      <c r="AQ50" s="211"/>
      <c r="AR50" s="22" t="e">
        <f t="shared" si="25"/>
        <v>#DIV/0!</v>
      </c>
      <c r="AS50" s="282">
        <f t="shared" si="26"/>
        <v>2560</v>
      </c>
      <c r="AT50" s="278">
        <f t="shared" ref="AT50" si="690">AS50/AS$12</f>
        <v>1.294942117159142E-5</v>
      </c>
      <c r="AU50" s="37">
        <f t="shared" si="28"/>
        <v>213.33333333333334</v>
      </c>
      <c r="AV50" s="38">
        <f t="shared" ref="AV50" si="691">AU50/AU$12</f>
        <v>1.2949421171591422E-5</v>
      </c>
      <c r="AX50" s="228">
        <f t="shared" si="431"/>
        <v>2560</v>
      </c>
      <c r="AY50" s="228">
        <f t="shared" si="3"/>
        <v>0</v>
      </c>
      <c r="AZ50" s="24">
        <v>2560</v>
      </c>
      <c r="BA50" s="24">
        <v>0</v>
      </c>
      <c r="BB50" s="24">
        <v>0</v>
      </c>
      <c r="BC50" s="24">
        <v>0</v>
      </c>
      <c r="BD50" s="24">
        <v>0</v>
      </c>
      <c r="BE50" s="24">
        <f t="shared" si="4"/>
        <v>2560</v>
      </c>
      <c r="BG50" s="24">
        <f>AS50-CONSOLIDATED!AA50</f>
        <v>-14894</v>
      </c>
    </row>
    <row r="51" spans="1:59" s="1" customFormat="1">
      <c r="A51" s="2">
        <v>6110</v>
      </c>
      <c r="B51" s="2" t="s">
        <v>9</v>
      </c>
      <c r="C51" s="211">
        <v>16999</v>
      </c>
      <c r="D51" s="22" t="e">
        <f t="shared" si="30"/>
        <v>#DIV/0!</v>
      </c>
      <c r="E51" s="211">
        <v>1880.35798</v>
      </c>
      <c r="F51" s="22">
        <f t="shared" si="30"/>
        <v>1.535421372900756E-4</v>
      </c>
      <c r="G51" s="211">
        <v>2319.6750000000002</v>
      </c>
      <c r="H51" s="22">
        <f t="shared" ref="H51" si="692">G51/G$12</f>
        <v>1.9241951761905544E-4</v>
      </c>
      <c r="I51" s="211">
        <v>2314.75</v>
      </c>
      <c r="J51" s="22">
        <f t="shared" ref="J51" si="693">I51/I$12</f>
        <v>1.6431457345514574E-4</v>
      </c>
      <c r="K51" s="211">
        <v>4656.0950000000003</v>
      </c>
      <c r="L51" s="22">
        <f t="shared" ref="L51" si="694">K51/K$12</f>
        <v>3.1702062275979257E-4</v>
      </c>
      <c r="M51" s="211">
        <v>941.65</v>
      </c>
      <c r="N51" s="22">
        <f t="shared" ref="N51" si="695">M51/M$12</f>
        <v>4.48406188060643E-4</v>
      </c>
      <c r="O51" s="211">
        <v>2959.9250000000002</v>
      </c>
      <c r="P51" s="22">
        <f t="shared" ref="P51" si="696">O51/O$12</f>
        <v>1.2793014598320987E-4</v>
      </c>
      <c r="Q51" s="211">
        <v>1305.125</v>
      </c>
      <c r="R51" s="22">
        <f t="shared" ref="R51" si="697">Q51/Q$12</f>
        <v>1.4565923837570714E-4</v>
      </c>
      <c r="S51" s="211">
        <v>2058.6</v>
      </c>
      <c r="T51" s="22">
        <f t="shared" ref="T51" si="698">S51/S$12</f>
        <v>9.1308925733583757E-5</v>
      </c>
      <c r="U51" s="211">
        <v>0</v>
      </c>
      <c r="V51" s="22">
        <f t="shared" ref="V51" si="699">U51/U$12</f>
        <v>0</v>
      </c>
      <c r="W51" s="211">
        <v>2304.9</v>
      </c>
      <c r="X51" s="22">
        <f t="shared" ref="X51" si="700">W51/W$12</f>
        <v>1.3919012993458566E-4</v>
      </c>
      <c r="Y51" s="211">
        <v>2196.5500000000002</v>
      </c>
      <c r="Z51" s="22">
        <f t="shared" ref="Z51" si="701">Y51/Y$12</f>
        <v>1.9259244528704056E-4</v>
      </c>
      <c r="AA51" s="211">
        <v>3951.8251</v>
      </c>
      <c r="AB51" s="22">
        <f t="shared" ref="AB51" si="702">AA51/AA$12</f>
        <v>3.1882168260775982E-4</v>
      </c>
      <c r="AC51" s="211">
        <v>0</v>
      </c>
      <c r="AD51" s="22" t="e">
        <f t="shared" ref="AD51" si="703">AC51/AC$12</f>
        <v>#DIV/0!</v>
      </c>
      <c r="AE51" s="211">
        <v>1735.57</v>
      </c>
      <c r="AF51" s="22">
        <f t="shared" ref="AF51" si="704">AE51/AE$12</f>
        <v>1.4079144369517606E-4</v>
      </c>
      <c r="AG51" s="211">
        <v>2782.625</v>
      </c>
      <c r="AH51" s="22">
        <f t="shared" ref="AH51" si="705">AG51/AG$12</f>
        <v>2.3896525768814434E-4</v>
      </c>
      <c r="AI51" s="211">
        <v>2152.7360999999996</v>
      </c>
      <c r="AJ51" s="22">
        <f t="shared" ref="AJ51" si="706">AI51/AI$12</f>
        <v>1.2870424042616291E-4</v>
      </c>
      <c r="AK51" s="211">
        <v>0</v>
      </c>
      <c r="AL51" s="22" t="e">
        <f t="shared" ref="AL51" si="707">AK51/AK$12</f>
        <v>#DIV/0!</v>
      </c>
      <c r="AM51" s="211">
        <v>0</v>
      </c>
      <c r="AN51" s="22" t="e">
        <f t="shared" ref="AN51" si="708">AM51/AM$12</f>
        <v>#DIV/0!</v>
      </c>
      <c r="AO51" s="211">
        <v>1861.6499999999999</v>
      </c>
      <c r="AP51" s="22">
        <f t="shared" ref="AP51" si="709">AO51/AO$12</f>
        <v>2.7313400398089614E-4</v>
      </c>
      <c r="AQ51" s="211"/>
      <c r="AR51" s="22" t="e">
        <f t="shared" si="25"/>
        <v>#DIV/0!</v>
      </c>
      <c r="AS51" s="282">
        <f t="shared" si="26"/>
        <v>52421.03418000001</v>
      </c>
      <c r="AT51" s="278">
        <f t="shared" ref="AT51" si="710">AS51/AS$12</f>
        <v>2.6516486322156625E-4</v>
      </c>
      <c r="AU51" s="37">
        <f t="shared" si="28"/>
        <v>4368.4195150000005</v>
      </c>
      <c r="AV51" s="38">
        <f t="shared" ref="AV51" si="711">AU51/AU$12</f>
        <v>2.6516486322156625E-4</v>
      </c>
      <c r="AX51" s="228">
        <f t="shared" si="431"/>
        <v>52421.03418000001</v>
      </c>
      <c r="AY51" s="228">
        <f t="shared" si="3"/>
        <v>0</v>
      </c>
      <c r="AZ51" s="24">
        <v>16999</v>
      </c>
      <c r="BA51" s="24">
        <v>6773.8330799999994</v>
      </c>
      <c r="BB51" s="24">
        <v>24436.864999999998</v>
      </c>
      <c r="BC51" s="24">
        <v>2058.6</v>
      </c>
      <c r="BD51" s="24">
        <v>2152.7360999999996</v>
      </c>
      <c r="BE51" s="24">
        <f t="shared" si="4"/>
        <v>52421.034180000002</v>
      </c>
      <c r="BG51" s="24">
        <f>AS51-CONSOLIDATED!AA51</f>
        <v>-35835.96581999999</v>
      </c>
    </row>
    <row r="52" spans="1:59" s="1" customFormat="1">
      <c r="A52" s="54">
        <v>6111</v>
      </c>
      <c r="B52" s="2" t="s">
        <v>10</v>
      </c>
      <c r="C52" s="211">
        <v>0</v>
      </c>
      <c r="D52" s="22" t="e">
        <f t="shared" si="30"/>
        <v>#DIV/0!</v>
      </c>
      <c r="E52" s="211">
        <v>610800</v>
      </c>
      <c r="F52" s="22">
        <f t="shared" si="30"/>
        <v>4.9875363337346108E-2</v>
      </c>
      <c r="G52" s="211">
        <v>308342.43</v>
      </c>
      <c r="H52" s="22">
        <f t="shared" ref="H52" si="712">G52/G$12</f>
        <v>2.5577333739462364E-2</v>
      </c>
      <c r="I52" s="211">
        <v>652568.13419999997</v>
      </c>
      <c r="J52" s="22">
        <f t="shared" ref="J52" si="713">I52/I$12</f>
        <v>4.6323125443997533E-2</v>
      </c>
      <c r="K52" s="211">
        <v>0</v>
      </c>
      <c r="L52" s="22">
        <f t="shared" ref="L52" si="714">K52/K$12</f>
        <v>0</v>
      </c>
      <c r="M52" s="211">
        <v>41428.731600000006</v>
      </c>
      <c r="N52" s="22">
        <f t="shared" ref="N52" si="715">M52/M$12</f>
        <v>1.9728030173571397E-2</v>
      </c>
      <c r="O52" s="211">
        <v>351157.42499999999</v>
      </c>
      <c r="P52" s="22">
        <f t="shared" ref="P52" si="716">O52/O$12</f>
        <v>1.5177283425538845E-2</v>
      </c>
      <c r="Q52" s="211">
        <v>0</v>
      </c>
      <c r="R52" s="22">
        <f t="shared" ref="R52" si="717">Q52/Q$12</f>
        <v>0</v>
      </c>
      <c r="S52" s="211">
        <v>0</v>
      </c>
      <c r="T52" s="22">
        <f t="shared" ref="T52" si="718">S52/S$12</f>
        <v>0</v>
      </c>
      <c r="U52" s="211">
        <v>0</v>
      </c>
      <c r="V52" s="22">
        <f t="shared" ref="V52" si="719">U52/U$12</f>
        <v>0</v>
      </c>
      <c r="W52" s="211">
        <v>533947.41114999994</v>
      </c>
      <c r="X52" s="22">
        <f t="shared" ref="X52" si="720">W52/W$12</f>
        <v>3.2244439904639731E-2</v>
      </c>
      <c r="Y52" s="211">
        <v>656216.85</v>
      </c>
      <c r="Z52" s="22">
        <f t="shared" ref="Z52" si="721">Y52/Y$12</f>
        <v>5.7536777118690263E-2</v>
      </c>
      <c r="AA52" s="211">
        <v>757414.39600000007</v>
      </c>
      <c r="AB52" s="22">
        <f t="shared" ref="AB52" si="722">AA52/AA$12</f>
        <v>6.1105976619273993E-2</v>
      </c>
      <c r="AC52" s="211">
        <v>0</v>
      </c>
      <c r="AD52" s="22" t="e">
        <f t="shared" ref="AD52" si="723">AC52/AC$12</f>
        <v>#DIV/0!</v>
      </c>
      <c r="AE52" s="211">
        <v>223056.31335000001</v>
      </c>
      <c r="AF52" s="22">
        <f t="shared" ref="AF52" si="724">AE52/AE$12</f>
        <v>1.8094585860478157E-2</v>
      </c>
      <c r="AG52" s="211">
        <v>176204.49285000001</v>
      </c>
      <c r="AH52" s="22">
        <f t="shared" ref="AH52" si="725">AG52/AG$12</f>
        <v>1.51320253500594E-2</v>
      </c>
      <c r="AI52" s="211">
        <v>548923.19999999995</v>
      </c>
      <c r="AJ52" s="22">
        <f t="shared" ref="AJ52" si="726">AI52/AI$12</f>
        <v>3.2818116214197696E-2</v>
      </c>
      <c r="AK52" s="211">
        <v>0</v>
      </c>
      <c r="AL52" s="22" t="e">
        <f t="shared" ref="AL52" si="727">AK52/AK$12</f>
        <v>#DIV/0!</v>
      </c>
      <c r="AM52" s="211">
        <v>0</v>
      </c>
      <c r="AN52" s="22" t="e">
        <f t="shared" ref="AN52" si="728">AM52/AM$12</f>
        <v>#DIV/0!</v>
      </c>
      <c r="AO52" s="211">
        <v>0</v>
      </c>
      <c r="AP52" s="22">
        <f t="shared" ref="AP52" si="729">AO52/AO$12</f>
        <v>0</v>
      </c>
      <c r="AQ52" s="211"/>
      <c r="AR52" s="22" t="e">
        <f t="shared" si="25"/>
        <v>#DIV/0!</v>
      </c>
      <c r="AS52" s="282">
        <f t="shared" si="26"/>
        <v>4860059.3841500003</v>
      </c>
      <c r="AT52" s="278">
        <f t="shared" ref="AT52" si="730">AS52/AS$12</f>
        <v>2.4583967142306085E-2</v>
      </c>
      <c r="AU52" s="37">
        <f t="shared" si="28"/>
        <v>405004.94867916667</v>
      </c>
      <c r="AV52" s="38">
        <f t="shared" ref="AV52" si="731">AU52/AU$12</f>
        <v>2.4583967142306082E-2</v>
      </c>
      <c r="AX52" s="228">
        <f t="shared" si="431"/>
        <v>4860059.3841500003</v>
      </c>
      <c r="AY52" s="228">
        <f t="shared" si="3"/>
        <v>0</v>
      </c>
      <c r="AZ52" s="24">
        <v>0</v>
      </c>
      <c r="BA52" s="24">
        <v>1409643.1276</v>
      </c>
      <c r="BB52" s="24">
        <v>2901493.0565500003</v>
      </c>
      <c r="BC52" s="24">
        <v>0</v>
      </c>
      <c r="BD52" s="24">
        <v>548923.19999999995</v>
      </c>
      <c r="BE52" s="24">
        <f t="shared" si="4"/>
        <v>4860059.3841500003</v>
      </c>
      <c r="BG52" s="24">
        <f>AS52-CONSOLIDATED!AA52</f>
        <v>-2306320.8570499998</v>
      </c>
    </row>
    <row r="53" spans="1:59" s="1" customFormat="1">
      <c r="A53" s="2">
        <v>6112</v>
      </c>
      <c r="B53" s="2" t="s">
        <v>11</v>
      </c>
      <c r="C53" s="211">
        <v>0</v>
      </c>
      <c r="D53" s="22" t="e">
        <f t="shared" si="30"/>
        <v>#DIV/0!</v>
      </c>
      <c r="E53" s="211">
        <v>46319</v>
      </c>
      <c r="F53" s="22">
        <f t="shared" si="30"/>
        <v>3.7822150530820798E-3</v>
      </c>
      <c r="G53" s="211">
        <v>25708.5</v>
      </c>
      <c r="H53" s="22">
        <f t="shared" ref="H53" si="732">G53/G$12</f>
        <v>2.1325475201092767E-3</v>
      </c>
      <c r="I53" s="211">
        <v>31027.5</v>
      </c>
      <c r="J53" s="22">
        <f t="shared" ref="J53" si="733">I53/I$12</f>
        <v>2.202514495249826E-3</v>
      </c>
      <c r="K53" s="211">
        <v>25708.5</v>
      </c>
      <c r="L53" s="22">
        <f t="shared" ref="L53" si="734">K53/K$12</f>
        <v>1.7504206164651124E-3</v>
      </c>
      <c r="M53" s="211">
        <v>0</v>
      </c>
      <c r="N53" s="22">
        <f t="shared" ref="N53" si="735">M53/M$12</f>
        <v>0</v>
      </c>
      <c r="O53" s="211">
        <v>30879.75</v>
      </c>
      <c r="P53" s="22">
        <f t="shared" ref="P53" si="736">O53/O$12</f>
        <v>1.3346456161642693E-3</v>
      </c>
      <c r="Q53" s="211">
        <v>26004</v>
      </c>
      <c r="R53" s="22">
        <f t="shared" ref="R53" si="737">Q53/Q$12</f>
        <v>2.9021916174480516E-3</v>
      </c>
      <c r="S53" s="211">
        <v>52029</v>
      </c>
      <c r="T53" s="22">
        <f t="shared" ref="T53" si="738">S53/S$12</f>
        <v>2.3077392873761923E-3</v>
      </c>
      <c r="U53" s="211">
        <v>0</v>
      </c>
      <c r="V53" s="22">
        <f t="shared" ref="V53" si="739">U53/U$12</f>
        <v>0</v>
      </c>
      <c r="W53" s="211">
        <v>30295.645</v>
      </c>
      <c r="X53" s="22">
        <f t="shared" ref="X53" si="740">W53/W$12</f>
        <v>1.8295174471786543E-3</v>
      </c>
      <c r="Y53" s="211">
        <v>26949.599999999999</v>
      </c>
      <c r="Z53" s="22">
        <f t="shared" ref="Z53" si="741">Y53/Y$12</f>
        <v>2.3629279385889816E-3</v>
      </c>
      <c r="AA53" s="211">
        <v>46369.9</v>
      </c>
      <c r="AB53" s="22">
        <f t="shared" ref="AB53" si="742">AA53/AA$12</f>
        <v>3.7409878135430544E-3</v>
      </c>
      <c r="AC53" s="211">
        <v>0</v>
      </c>
      <c r="AD53" s="22" t="e">
        <f t="shared" ref="AD53" si="743">AC53/AC$12</f>
        <v>#DIV/0!</v>
      </c>
      <c r="AE53" s="211">
        <v>29586.9375</v>
      </c>
      <c r="AF53" s="22">
        <f t="shared" ref="AF53" si="744">AE53/AE$12</f>
        <v>2.4001265550475884E-3</v>
      </c>
      <c r="AG53" s="211">
        <v>26329.05</v>
      </c>
      <c r="AH53" s="22">
        <f t="shared" ref="AH53" si="745">AG53/AG$12</f>
        <v>2.2610765798244596E-3</v>
      </c>
      <c r="AI53" s="211">
        <v>35641.087500000001</v>
      </c>
      <c r="AJ53" s="22">
        <f t="shared" ref="AJ53" si="746">AI53/AI$12</f>
        <v>2.130850639170268E-3</v>
      </c>
      <c r="AK53" s="211">
        <v>0</v>
      </c>
      <c r="AL53" s="22" t="e">
        <f t="shared" ref="AL53" si="747">AK53/AK$12</f>
        <v>#DIV/0!</v>
      </c>
      <c r="AM53" s="211">
        <v>0</v>
      </c>
      <c r="AN53" s="22" t="e">
        <f t="shared" ref="AN53" si="748">AM53/AM$12</f>
        <v>#DIV/0!</v>
      </c>
      <c r="AO53" s="211">
        <v>33623.96</v>
      </c>
      <c r="AP53" s="22">
        <f t="shared" ref="AP53" si="749">AO53/AO$12</f>
        <v>4.9331758517946406E-3</v>
      </c>
      <c r="AQ53" s="211"/>
      <c r="AR53" s="22" t="e">
        <f t="shared" si="25"/>
        <v>#DIV/0!</v>
      </c>
      <c r="AS53" s="282">
        <f t="shared" si="26"/>
        <v>466472.43000000005</v>
      </c>
      <c r="AT53" s="278">
        <f t="shared" ref="AT53" si="750">AS53/AS$12</f>
        <v>2.3595890472678507E-3</v>
      </c>
      <c r="AU53" s="37">
        <f t="shared" si="28"/>
        <v>38872.702500000007</v>
      </c>
      <c r="AV53" s="38">
        <f t="shared" ref="AV53" si="751">AU53/AU$12</f>
        <v>2.3595890472678507E-3</v>
      </c>
      <c r="AX53" s="228">
        <f t="shared" si="431"/>
        <v>466472.43000000005</v>
      </c>
      <c r="AY53" s="228">
        <f t="shared" si="3"/>
        <v>0</v>
      </c>
      <c r="AZ53" s="24">
        <v>0</v>
      </c>
      <c r="BA53" s="24">
        <v>92688.9</v>
      </c>
      <c r="BB53" s="24">
        <v>286113.4425</v>
      </c>
      <c r="BC53" s="24">
        <v>52029</v>
      </c>
      <c r="BD53" s="24">
        <v>35641.087500000001</v>
      </c>
      <c r="BE53" s="24">
        <f t="shared" si="4"/>
        <v>466472.43000000005</v>
      </c>
      <c r="BG53" s="24">
        <f>AS53-CONSOLIDATED!AA53</f>
        <v>-418844.84999999974</v>
      </c>
    </row>
    <row r="54" spans="1:59" s="1" customFormat="1">
      <c r="A54" s="2">
        <v>6113</v>
      </c>
      <c r="B54" s="2" t="s">
        <v>12</v>
      </c>
      <c r="C54" s="211">
        <v>0</v>
      </c>
      <c r="D54" s="22" t="e">
        <f t="shared" si="30"/>
        <v>#DIV/0!</v>
      </c>
      <c r="E54" s="211">
        <v>0</v>
      </c>
      <c r="F54" s="22">
        <f t="shared" si="30"/>
        <v>0</v>
      </c>
      <c r="G54" s="211">
        <v>0</v>
      </c>
      <c r="H54" s="22">
        <f t="shared" ref="H54" si="752">G54/G$12</f>
        <v>0</v>
      </c>
      <c r="I54" s="211">
        <v>0</v>
      </c>
      <c r="J54" s="22">
        <f t="shared" ref="J54" si="753">I54/I$12</f>
        <v>0</v>
      </c>
      <c r="K54" s="211">
        <v>0</v>
      </c>
      <c r="L54" s="22">
        <f t="shared" ref="L54" si="754">K54/K$12</f>
        <v>0</v>
      </c>
      <c r="M54" s="211">
        <v>27791.399999999998</v>
      </c>
      <c r="N54" s="22">
        <f t="shared" ref="N54" si="755">M54/M$12</f>
        <v>1.3234042090870868E-2</v>
      </c>
      <c r="O54" s="211">
        <v>184629.11904999998</v>
      </c>
      <c r="P54" s="22">
        <f t="shared" ref="P54" si="756">O54/O$12</f>
        <v>7.9798069724124534E-3</v>
      </c>
      <c r="Q54" s="211">
        <v>0</v>
      </c>
      <c r="R54" s="22">
        <f t="shared" ref="R54" si="757">Q54/Q$12</f>
        <v>0</v>
      </c>
      <c r="S54" s="211">
        <v>0</v>
      </c>
      <c r="T54" s="22">
        <f t="shared" ref="T54" si="758">S54/S$12</f>
        <v>0</v>
      </c>
      <c r="U54" s="211">
        <v>0</v>
      </c>
      <c r="V54" s="22">
        <f t="shared" ref="V54" si="759">U54/U$12</f>
        <v>0</v>
      </c>
      <c r="W54" s="211">
        <v>0</v>
      </c>
      <c r="X54" s="22">
        <f t="shared" ref="X54" si="760">W54/W$12</f>
        <v>0</v>
      </c>
      <c r="Y54" s="211">
        <v>0</v>
      </c>
      <c r="Z54" s="22">
        <f t="shared" ref="Z54" si="761">Y54/Y$12</f>
        <v>0</v>
      </c>
      <c r="AA54" s="211">
        <v>0</v>
      </c>
      <c r="AB54" s="22">
        <f t="shared" ref="AB54" si="762">AA54/AA$12</f>
        <v>0</v>
      </c>
      <c r="AC54" s="211">
        <v>0</v>
      </c>
      <c r="AD54" s="22" t="e">
        <f t="shared" ref="AD54" si="763">AC54/AC$12</f>
        <v>#DIV/0!</v>
      </c>
      <c r="AE54" s="211">
        <v>0</v>
      </c>
      <c r="AF54" s="22">
        <f t="shared" ref="AF54" si="764">AE54/AE$12</f>
        <v>0</v>
      </c>
      <c r="AG54" s="211">
        <v>0</v>
      </c>
      <c r="AH54" s="22">
        <f t="shared" ref="AH54" si="765">AG54/AG$12</f>
        <v>0</v>
      </c>
      <c r="AI54" s="211">
        <v>41082.75</v>
      </c>
      <c r="AJ54" s="22">
        <f t="shared" ref="AJ54" si="766">AI54/AI$12</f>
        <v>2.4561877943924224E-3</v>
      </c>
      <c r="AK54" s="211">
        <v>0</v>
      </c>
      <c r="AL54" s="22" t="e">
        <f t="shared" ref="AL54" si="767">AK54/AK$12</f>
        <v>#DIV/0!</v>
      </c>
      <c r="AM54" s="211">
        <v>0</v>
      </c>
      <c r="AN54" s="22" t="e">
        <f t="shared" ref="AN54" si="768">AM54/AM$12</f>
        <v>#DIV/0!</v>
      </c>
      <c r="AO54" s="211">
        <v>0</v>
      </c>
      <c r="AP54" s="22">
        <f t="shared" ref="AP54" si="769">AO54/AO$12</f>
        <v>0</v>
      </c>
      <c r="AQ54" s="211"/>
      <c r="AR54" s="22" t="e">
        <f t="shared" si="25"/>
        <v>#DIV/0!</v>
      </c>
      <c r="AS54" s="282">
        <f t="shared" si="26"/>
        <v>253503.26904999997</v>
      </c>
      <c r="AT54" s="278">
        <f t="shared" ref="AT54" si="770">AS54/AS$12</f>
        <v>1.28231273410301E-3</v>
      </c>
      <c r="AU54" s="37">
        <f t="shared" si="28"/>
        <v>21125.272420833331</v>
      </c>
      <c r="AV54" s="38">
        <f t="shared" ref="AV54" si="771">AU54/AU$12</f>
        <v>1.28231273410301E-3</v>
      </c>
      <c r="AX54" s="228">
        <f t="shared" si="431"/>
        <v>253503.26904999997</v>
      </c>
      <c r="AY54" s="228">
        <f t="shared" si="3"/>
        <v>0</v>
      </c>
      <c r="AZ54" s="24">
        <v>0</v>
      </c>
      <c r="BA54" s="24">
        <v>27791.399999999998</v>
      </c>
      <c r="BB54" s="24">
        <v>184629.11904999998</v>
      </c>
      <c r="BC54" s="24">
        <v>0</v>
      </c>
      <c r="BD54" s="24">
        <v>41082.75</v>
      </c>
      <c r="BE54" s="24">
        <f t="shared" si="4"/>
        <v>253503.26904999997</v>
      </c>
      <c r="BG54" s="24">
        <f>AS54-CONSOLIDATED!AA54</f>
        <v>53358.525049999967</v>
      </c>
    </row>
    <row r="55" spans="1:59" s="1" customFormat="1">
      <c r="A55" s="54">
        <v>6114</v>
      </c>
      <c r="B55" s="2" t="s">
        <v>87</v>
      </c>
      <c r="C55" s="211">
        <v>863</v>
      </c>
      <c r="D55" s="22" t="e">
        <f t="shared" si="30"/>
        <v>#DIV/0!</v>
      </c>
      <c r="E55" s="211">
        <v>53088.7</v>
      </c>
      <c r="F55" s="22">
        <f t="shared" si="30"/>
        <v>4.3350003300709986E-3</v>
      </c>
      <c r="G55" s="211">
        <v>21952.202499999999</v>
      </c>
      <c r="H55" s="22">
        <f t="shared" ref="H55" si="772">G55/G$12</f>
        <v>1.8209586324488655E-3</v>
      </c>
      <c r="I55" s="211">
        <v>20904.073849999997</v>
      </c>
      <c r="J55" s="22">
        <f t="shared" ref="J55" si="773">I55/I$12</f>
        <v>1.4838941475915825E-3</v>
      </c>
      <c r="K55" s="211">
        <v>13571.8225</v>
      </c>
      <c r="L55" s="22">
        <f t="shared" ref="L55" si="774">K55/K$12</f>
        <v>9.2406783386837354E-4</v>
      </c>
      <c r="M55" s="211">
        <v>2775.3224999999998</v>
      </c>
      <c r="N55" s="22">
        <f t="shared" ref="N55" si="775">M55/M$12</f>
        <v>1.3215863461625166E-3</v>
      </c>
      <c r="O55" s="211">
        <v>25821.065799999997</v>
      </c>
      <c r="P55" s="22">
        <f t="shared" ref="P55" si="776">O55/O$12</f>
        <v>1.1160055465040725E-3</v>
      </c>
      <c r="Q55" s="211">
        <v>9494.9074999999993</v>
      </c>
      <c r="R55" s="22">
        <f t="shared" ref="R55" si="777">Q55/Q$12</f>
        <v>1.0596847006208519E-3</v>
      </c>
      <c r="S55" s="211">
        <v>5850.9642000000003</v>
      </c>
      <c r="T55" s="22">
        <f t="shared" ref="T55" si="778">S55/S$12</f>
        <v>2.5951872904287254E-4</v>
      </c>
      <c r="U55" s="211">
        <v>0</v>
      </c>
      <c r="V55" s="22">
        <f t="shared" ref="V55" si="779">U55/U$12</f>
        <v>0</v>
      </c>
      <c r="W55" s="211">
        <v>18855.362499999999</v>
      </c>
      <c r="X55" s="22">
        <f t="shared" ref="X55" si="780">W55/W$12</f>
        <v>1.1386525907148741E-3</v>
      </c>
      <c r="Y55" s="211">
        <v>16394.09375</v>
      </c>
      <c r="Z55" s="22">
        <f t="shared" ref="Z55" si="781">Y55/Y$12</f>
        <v>1.4374262382269871E-3</v>
      </c>
      <c r="AA55" s="211">
        <v>17118.433499999999</v>
      </c>
      <c r="AB55" s="22">
        <f t="shared" ref="AB55" si="782">AA55/AA$12</f>
        <v>1.3810651114289046E-3</v>
      </c>
      <c r="AC55" s="211">
        <v>0</v>
      </c>
      <c r="AD55" s="22" t="e">
        <f t="shared" ref="AD55" si="783">AC55/AC$12</f>
        <v>#DIV/0!</v>
      </c>
      <c r="AE55" s="211">
        <v>4576.8024999999998</v>
      </c>
      <c r="AF55" s="22">
        <f t="shared" ref="AF55" si="784">AE55/AE$12</f>
        <v>3.7127550688401562E-4</v>
      </c>
      <c r="AG55" s="211">
        <v>7123.7662499999997</v>
      </c>
      <c r="AH55" s="22">
        <f t="shared" ref="AH55" si="785">AG55/AG$12</f>
        <v>6.1177220704958647E-4</v>
      </c>
      <c r="AI55" s="211">
        <v>24263.616299999998</v>
      </c>
      <c r="AJ55" s="22">
        <f t="shared" ref="AJ55" si="786">AI55/AI$12</f>
        <v>1.4506331295709518E-3</v>
      </c>
      <c r="AK55" s="211">
        <v>0</v>
      </c>
      <c r="AL55" s="22" t="e">
        <f t="shared" ref="AL55" si="787">AK55/AK$12</f>
        <v>#DIV/0!</v>
      </c>
      <c r="AM55" s="211">
        <v>0</v>
      </c>
      <c r="AN55" s="22" t="e">
        <f t="shared" ref="AN55" si="788">AM55/AM$12</f>
        <v>#DIV/0!</v>
      </c>
      <c r="AO55" s="211">
        <v>6247.5102499999994</v>
      </c>
      <c r="AP55" s="22">
        <f t="shared" ref="AP55" si="789">AO55/AO$12</f>
        <v>9.1661025944414325E-4</v>
      </c>
      <c r="AQ55" s="211"/>
      <c r="AR55" s="22" t="e">
        <f t="shared" si="25"/>
        <v>#DIV/0!</v>
      </c>
      <c r="AS55" s="282">
        <f t="shared" si="26"/>
        <v>248901.64389999991</v>
      </c>
      <c r="AT55" s="278">
        <f t="shared" ref="AT55" si="790">AS55/AS$12</f>
        <v>1.259036022329128E-3</v>
      </c>
      <c r="AU55" s="37">
        <f t="shared" si="28"/>
        <v>20741.803658333327</v>
      </c>
      <c r="AV55" s="38">
        <f t="shared" ref="AV55" si="791">AU55/AU$12</f>
        <v>1.259036022329128E-3</v>
      </c>
      <c r="AX55" s="228">
        <f t="shared" si="431"/>
        <v>248901.64389999991</v>
      </c>
      <c r="AY55" s="228">
        <f t="shared" si="3"/>
        <v>0</v>
      </c>
      <c r="AZ55" s="24">
        <v>863</v>
      </c>
      <c r="BA55" s="24">
        <v>72982.455999999991</v>
      </c>
      <c r="BB55" s="24">
        <v>144941.60740000001</v>
      </c>
      <c r="BC55" s="24">
        <v>5850.9642000000003</v>
      </c>
      <c r="BD55" s="24">
        <v>24263.616299999998</v>
      </c>
      <c r="BE55" s="24">
        <f t="shared" si="4"/>
        <v>248901.64389999997</v>
      </c>
      <c r="BG55" s="24">
        <f>AS55-CONSOLIDATED!AA55</f>
        <v>-468078.05450000009</v>
      </c>
    </row>
    <row r="56" spans="1:59" s="1" customFormat="1">
      <c r="A56" s="2">
        <v>6115</v>
      </c>
      <c r="B56" s="2" t="s">
        <v>13</v>
      </c>
      <c r="C56" s="211">
        <v>11326</v>
      </c>
      <c r="D56" s="22" t="e">
        <f t="shared" si="30"/>
        <v>#DIV/0!</v>
      </c>
      <c r="E56" s="211">
        <v>4516.4587999999994</v>
      </c>
      <c r="F56" s="22">
        <f t="shared" si="30"/>
        <v>3.6879506163744953E-4</v>
      </c>
      <c r="G56" s="211">
        <v>3857.0826999999999</v>
      </c>
      <c r="H56" s="22">
        <f t="shared" ref="H56" si="792">G56/G$12</f>
        <v>3.1994912759365161E-4</v>
      </c>
      <c r="I56" s="211">
        <v>2500.2747500000005</v>
      </c>
      <c r="J56" s="22">
        <f t="shared" ref="J56" si="793">I56/I$12</f>
        <v>1.7748421171483799E-4</v>
      </c>
      <c r="K56" s="211">
        <v>3895.8424500000001</v>
      </c>
      <c r="L56" s="22">
        <f t="shared" ref="L56" si="794">K56/K$12</f>
        <v>2.6525713063694709E-4</v>
      </c>
      <c r="M56" s="211">
        <v>762.38019999999995</v>
      </c>
      <c r="N56" s="22">
        <f t="shared" ref="N56" si="795">M56/M$12</f>
        <v>3.6303934512282762E-4</v>
      </c>
      <c r="O56" s="211">
        <v>2503.7222499999998</v>
      </c>
      <c r="P56" s="22">
        <f t="shared" ref="P56" si="796">O56/O$12</f>
        <v>1.0821272597917536E-4</v>
      </c>
      <c r="Q56" s="211">
        <v>2459.5646999999999</v>
      </c>
      <c r="R56" s="22">
        <f t="shared" ref="R56" si="797">Q56/Q$12</f>
        <v>2.7450115578030811E-4</v>
      </c>
      <c r="S56" s="211">
        <v>5365.9900000000007</v>
      </c>
      <c r="T56" s="22">
        <f t="shared" ref="T56" si="798">S56/S$12</f>
        <v>2.3800776372153562E-4</v>
      </c>
      <c r="U56" s="211">
        <v>1221.4000000000001</v>
      </c>
      <c r="V56" s="22">
        <f t="shared" ref="V56" si="799">U56/U$12</f>
        <v>2582186398564.8486</v>
      </c>
      <c r="W56" s="211">
        <v>2652.6739500000003</v>
      </c>
      <c r="X56" s="22">
        <f t="shared" ref="X56" si="800">W56/W$12</f>
        <v>1.6019177915510026E-4</v>
      </c>
      <c r="Y56" s="211">
        <v>2450.9951999999998</v>
      </c>
      <c r="Z56" s="22">
        <f t="shared" ref="Z56" si="801">Y56/Y$12</f>
        <v>2.1490207778325054E-4</v>
      </c>
      <c r="AA56" s="211">
        <v>3789.5050000000001</v>
      </c>
      <c r="AB56" s="22">
        <f t="shared" ref="AB56" si="802">AA56/AA$12</f>
        <v>3.0572617202884785E-4</v>
      </c>
      <c r="AC56" s="211">
        <v>0</v>
      </c>
      <c r="AD56" s="22" t="e">
        <f t="shared" ref="AD56" si="803">AC56/AC$12</f>
        <v>#DIV/0!</v>
      </c>
      <c r="AE56" s="211">
        <v>3915.4242499999996</v>
      </c>
      <c r="AF56" s="22">
        <f t="shared" ref="AF56" si="804">AE56/AE$12</f>
        <v>3.176237390808794E-4</v>
      </c>
      <c r="AG56" s="211">
        <v>3538.1988000000001</v>
      </c>
      <c r="AH56" s="22">
        <f t="shared" ref="AH56" si="805">AG56/AG$12</f>
        <v>3.0385214967661227E-4</v>
      </c>
      <c r="AI56" s="211">
        <v>4589.8320999999996</v>
      </c>
      <c r="AJ56" s="22">
        <f t="shared" ref="AJ56" si="806">AI56/AI$12</f>
        <v>2.7440932221748884E-4</v>
      </c>
      <c r="AK56" s="211">
        <v>0</v>
      </c>
      <c r="AL56" s="22" t="e">
        <f t="shared" ref="AL56" si="807">AK56/AK$12</f>
        <v>#DIV/0!</v>
      </c>
      <c r="AM56" s="211">
        <v>0</v>
      </c>
      <c r="AN56" s="22" t="e">
        <f t="shared" ref="AN56" si="808">AM56/AM$12</f>
        <v>#DIV/0!</v>
      </c>
      <c r="AO56" s="211">
        <v>6397.4765000000007</v>
      </c>
      <c r="AP56" s="22">
        <f t="shared" ref="AP56" si="809">AO56/AO$12</f>
        <v>9.3861272087593785E-4</v>
      </c>
      <c r="AQ56" s="211"/>
      <c r="AR56" s="22" t="e">
        <f t="shared" si="25"/>
        <v>#DIV/0!</v>
      </c>
      <c r="AS56" s="282">
        <f t="shared" si="26"/>
        <v>65742.821649999998</v>
      </c>
      <c r="AT56" s="278">
        <f t="shared" ref="AT56" si="810">AS56/AS$12</f>
        <v>3.325513619354175E-4</v>
      </c>
      <c r="AU56" s="37">
        <f t="shared" si="28"/>
        <v>5478.5684708333329</v>
      </c>
      <c r="AV56" s="38">
        <f t="shared" ref="AV56" si="811">AU56/AU$12</f>
        <v>3.325513619354175E-4</v>
      </c>
      <c r="AX56" s="228">
        <f t="shared" si="431"/>
        <v>65742.821649999998</v>
      </c>
      <c r="AY56" s="228">
        <f t="shared" si="3"/>
        <v>0</v>
      </c>
      <c r="AZ56" s="24">
        <v>11326</v>
      </c>
      <c r="BA56" s="24">
        <v>9068.3439999999991</v>
      </c>
      <c r="BB56" s="24">
        <v>35392.655549999996</v>
      </c>
      <c r="BC56" s="24">
        <v>5365.9900000000007</v>
      </c>
      <c r="BD56" s="24">
        <v>4589.8320999999996</v>
      </c>
      <c r="BE56" s="24">
        <f t="shared" si="4"/>
        <v>65742.821649999998</v>
      </c>
      <c r="BG56" s="24">
        <f>AS56-CONSOLIDATED!AA56</f>
        <v>-107211.99970000001</v>
      </c>
    </row>
    <row r="57" spans="1:59" s="1" customFormat="1">
      <c r="A57" s="2">
        <v>6116</v>
      </c>
      <c r="B57" s="2" t="s">
        <v>14</v>
      </c>
      <c r="C57" s="211">
        <v>0</v>
      </c>
      <c r="D57" s="22" t="e">
        <f t="shared" si="30"/>
        <v>#DIV/0!</v>
      </c>
      <c r="E57" s="211">
        <v>10720.761599999998</v>
      </c>
      <c r="F57" s="22">
        <f t="shared" si="30"/>
        <v>8.7541237729709873E-4</v>
      </c>
      <c r="G57" s="211">
        <v>23652.450400000002</v>
      </c>
      <c r="H57" s="22">
        <f t="shared" ref="H57" si="812">G57/G$12</f>
        <v>1.9619960108535183E-3</v>
      </c>
      <c r="I57" s="211">
        <v>7975.5351500000006</v>
      </c>
      <c r="J57" s="22">
        <f t="shared" ref="J57" si="813">I57/I$12</f>
        <v>5.6615040771088531E-4</v>
      </c>
      <c r="K57" s="211">
        <v>34860.883600000001</v>
      </c>
      <c r="L57" s="22">
        <f t="shared" ref="L57" si="814">K57/K$12</f>
        <v>2.3735810864745329E-3</v>
      </c>
      <c r="M57" s="211">
        <v>1820.4893999999997</v>
      </c>
      <c r="N57" s="22">
        <f t="shared" ref="N57" si="815">M57/M$12</f>
        <v>8.6690247146902464E-4</v>
      </c>
      <c r="O57" s="211">
        <v>33113.621650000001</v>
      </c>
      <c r="P57" s="22">
        <f t="shared" ref="P57" si="816">O57/O$12</f>
        <v>1.4311951997828588E-3</v>
      </c>
      <c r="Q57" s="211">
        <v>44744.14705</v>
      </c>
      <c r="R57" s="22">
        <f t="shared" ref="R57" si="817">Q57/Q$12</f>
        <v>4.9936966812172343E-3</v>
      </c>
      <c r="S57" s="211">
        <v>8101.4557999999997</v>
      </c>
      <c r="T57" s="22">
        <f t="shared" ref="T57" si="818">S57/S$12</f>
        <v>3.5933898084917489E-4</v>
      </c>
      <c r="U57" s="211">
        <v>0</v>
      </c>
      <c r="V57" s="22">
        <f t="shared" ref="V57" si="819">U57/U$12</f>
        <v>0</v>
      </c>
      <c r="W57" s="211">
        <v>8367.2499499999994</v>
      </c>
      <c r="X57" s="22">
        <f t="shared" ref="X57" si="820">W57/W$12</f>
        <v>5.052881286544558E-4</v>
      </c>
      <c r="Y57" s="211">
        <v>10606.273149999999</v>
      </c>
      <c r="Z57" s="22">
        <f t="shared" ref="Z57" si="821">Y57/Y$12</f>
        <v>9.2995291768490685E-4</v>
      </c>
      <c r="AA57" s="211">
        <v>14646.220500000003</v>
      </c>
      <c r="AB57" s="22">
        <f t="shared" ref="AB57" si="822">AA57/AA$12</f>
        <v>1.1816142024236513E-3</v>
      </c>
      <c r="AC57" s="211">
        <v>0</v>
      </c>
      <c r="AD57" s="22" t="e">
        <f t="shared" ref="AD57" si="823">AC57/AC$12</f>
        <v>#DIV/0!</v>
      </c>
      <c r="AE57" s="211">
        <v>10098.614000000001</v>
      </c>
      <c r="AF57" s="22">
        <f t="shared" ref="AF57" si="824">AE57/AE$12</f>
        <v>8.1921123572101207E-4</v>
      </c>
      <c r="AG57" s="211">
        <v>26838.363950000003</v>
      </c>
      <c r="AH57" s="22">
        <f t="shared" ref="AH57" si="825">AG57/AG$12</f>
        <v>2.3048152579812063E-3</v>
      </c>
      <c r="AI57" s="211">
        <v>18858.135450000002</v>
      </c>
      <c r="AJ57" s="22">
        <f t="shared" ref="AJ57" si="826">AI57/AI$12</f>
        <v>1.1274591432484206E-3</v>
      </c>
      <c r="AK57" s="211">
        <v>0</v>
      </c>
      <c r="AL57" s="22" t="e">
        <f t="shared" ref="AL57" si="827">AK57/AK$12</f>
        <v>#DIV/0!</v>
      </c>
      <c r="AM57" s="211">
        <v>0</v>
      </c>
      <c r="AN57" s="22" t="e">
        <f t="shared" ref="AN57" si="828">AM57/AM$12</f>
        <v>#DIV/0!</v>
      </c>
      <c r="AO57" s="211">
        <v>30017.481</v>
      </c>
      <c r="AP57" s="22">
        <f t="shared" ref="AP57" si="829">AO57/AO$12</f>
        <v>4.4040473638710144E-3</v>
      </c>
      <c r="AQ57" s="211"/>
      <c r="AR57" s="22" t="e">
        <f t="shared" si="25"/>
        <v>#DIV/0!</v>
      </c>
      <c r="AS57" s="282">
        <f t="shared" si="26"/>
        <v>284421.68264999997</v>
      </c>
      <c r="AT57" s="278">
        <f t="shared" ref="AT57" si="830">AS57/AS$12</f>
        <v>1.4387094370967054E-3</v>
      </c>
      <c r="AU57" s="37">
        <f t="shared" si="28"/>
        <v>23701.806887499999</v>
      </c>
      <c r="AV57" s="38">
        <f t="shared" ref="AV57" si="831">AU57/AU$12</f>
        <v>1.4387094370967054E-3</v>
      </c>
      <c r="AX57" s="228">
        <f t="shared" si="431"/>
        <v>284421.68264999997</v>
      </c>
      <c r="AY57" s="228">
        <f t="shared" si="3"/>
        <v>0</v>
      </c>
      <c r="AZ57" s="24">
        <v>0</v>
      </c>
      <c r="BA57" s="24">
        <v>27187.4715</v>
      </c>
      <c r="BB57" s="24">
        <v>230274.61990000002</v>
      </c>
      <c r="BC57" s="24">
        <v>8101.4557999999997</v>
      </c>
      <c r="BD57" s="24">
        <v>18858.135450000002</v>
      </c>
      <c r="BE57" s="24">
        <f t="shared" si="4"/>
        <v>284421.68265000003</v>
      </c>
      <c r="BG57" s="24">
        <f>AS57-CONSOLIDATED!AA57</f>
        <v>-174008.53456599999</v>
      </c>
    </row>
    <row r="58" spans="1:59" s="1" customFormat="1">
      <c r="A58" s="2">
        <v>6117</v>
      </c>
      <c r="B58" s="2" t="s">
        <v>15</v>
      </c>
      <c r="C58" s="211">
        <v>0</v>
      </c>
      <c r="D58" s="22" t="e">
        <f t="shared" si="30"/>
        <v>#DIV/0!</v>
      </c>
      <c r="E58" s="211">
        <v>0</v>
      </c>
      <c r="F58" s="22">
        <f t="shared" si="30"/>
        <v>0</v>
      </c>
      <c r="G58" s="211">
        <v>0</v>
      </c>
      <c r="H58" s="22">
        <f t="shared" ref="H58" si="832">G58/G$12</f>
        <v>0</v>
      </c>
      <c r="I58" s="211">
        <v>0</v>
      </c>
      <c r="J58" s="22">
        <f t="shared" ref="J58" si="833">I58/I$12</f>
        <v>0</v>
      </c>
      <c r="K58" s="211">
        <v>0</v>
      </c>
      <c r="L58" s="22">
        <f t="shared" ref="L58" si="834">K58/K$12</f>
        <v>0</v>
      </c>
      <c r="M58" s="211">
        <v>0</v>
      </c>
      <c r="N58" s="22">
        <f t="shared" ref="N58" si="835">M58/M$12</f>
        <v>0</v>
      </c>
      <c r="O58" s="211">
        <v>0</v>
      </c>
      <c r="P58" s="22">
        <f t="shared" ref="P58" si="836">O58/O$12</f>
        <v>0</v>
      </c>
      <c r="Q58" s="211">
        <v>0</v>
      </c>
      <c r="R58" s="22">
        <f t="shared" ref="R58" si="837">Q58/Q$12</f>
        <v>0</v>
      </c>
      <c r="S58" s="211">
        <v>0</v>
      </c>
      <c r="T58" s="22">
        <f t="shared" ref="T58" si="838">S58/S$12</f>
        <v>0</v>
      </c>
      <c r="U58" s="211">
        <v>0</v>
      </c>
      <c r="V58" s="22">
        <f t="shared" ref="V58" si="839">U58/U$12</f>
        <v>0</v>
      </c>
      <c r="W58" s="211">
        <v>0</v>
      </c>
      <c r="X58" s="22">
        <f t="shared" ref="X58" si="840">W58/W$12</f>
        <v>0</v>
      </c>
      <c r="Y58" s="211">
        <v>0</v>
      </c>
      <c r="Z58" s="22">
        <f t="shared" ref="Z58" si="841">Y58/Y$12</f>
        <v>0</v>
      </c>
      <c r="AA58" s="211">
        <v>0</v>
      </c>
      <c r="AB58" s="22">
        <f t="shared" ref="AB58" si="842">AA58/AA$12</f>
        <v>0</v>
      </c>
      <c r="AC58" s="211">
        <v>0</v>
      </c>
      <c r="AD58" s="22" t="e">
        <f t="shared" ref="AD58" si="843">AC58/AC$12</f>
        <v>#DIV/0!</v>
      </c>
      <c r="AE58" s="211">
        <v>0</v>
      </c>
      <c r="AF58" s="22">
        <f t="shared" ref="AF58" si="844">AE58/AE$12</f>
        <v>0</v>
      </c>
      <c r="AG58" s="211">
        <v>0</v>
      </c>
      <c r="AH58" s="22">
        <f t="shared" ref="AH58" si="845">AG58/AG$12</f>
        <v>0</v>
      </c>
      <c r="AI58" s="211">
        <v>0</v>
      </c>
      <c r="AJ58" s="22">
        <f t="shared" ref="AJ58" si="846">AI58/AI$12</f>
        <v>0</v>
      </c>
      <c r="AK58" s="211">
        <v>0</v>
      </c>
      <c r="AL58" s="22" t="e">
        <f t="shared" ref="AL58" si="847">AK58/AK$12</f>
        <v>#DIV/0!</v>
      </c>
      <c r="AM58" s="211">
        <v>0</v>
      </c>
      <c r="AN58" s="22" t="e">
        <f t="shared" ref="AN58" si="848">AM58/AM$12</f>
        <v>#DIV/0!</v>
      </c>
      <c r="AO58" s="211">
        <v>0</v>
      </c>
      <c r="AP58" s="22">
        <f t="shared" ref="AP58" si="849">AO58/AO$12</f>
        <v>0</v>
      </c>
      <c r="AQ58" s="211"/>
      <c r="AR58" s="22" t="e">
        <f t="shared" si="25"/>
        <v>#DIV/0!</v>
      </c>
      <c r="AS58" s="282">
        <f t="shared" si="26"/>
        <v>0</v>
      </c>
      <c r="AT58" s="278">
        <f t="shared" ref="AT58" si="850">AS58/AS$12</f>
        <v>0</v>
      </c>
      <c r="AU58" s="37">
        <f t="shared" si="28"/>
        <v>0</v>
      </c>
      <c r="AV58" s="38">
        <f t="shared" ref="AV58" si="851">AU58/AU$12</f>
        <v>0</v>
      </c>
      <c r="AX58" s="228">
        <f t="shared" si="431"/>
        <v>0</v>
      </c>
      <c r="AY58" s="228">
        <f t="shared" si="3"/>
        <v>0</v>
      </c>
      <c r="AZ58" s="24">
        <v>0</v>
      </c>
      <c r="BA58" s="24">
        <v>0</v>
      </c>
      <c r="BB58" s="24">
        <v>0</v>
      </c>
      <c r="BC58" s="24">
        <v>0</v>
      </c>
      <c r="BD58" s="24">
        <v>0</v>
      </c>
      <c r="BE58" s="24">
        <f t="shared" si="4"/>
        <v>0</v>
      </c>
      <c r="BG58" s="24">
        <f>AS58-CONSOLIDATED!AA58</f>
        <v>0</v>
      </c>
    </row>
    <row r="59" spans="1:59" s="1" customFormat="1">
      <c r="A59" s="2">
        <v>6118</v>
      </c>
      <c r="B59" s="2" t="s">
        <v>16</v>
      </c>
      <c r="C59" s="211">
        <v>0</v>
      </c>
      <c r="D59" s="22" t="e">
        <f t="shared" si="30"/>
        <v>#DIV/0!</v>
      </c>
      <c r="E59" s="211">
        <v>388861.94905499998</v>
      </c>
      <c r="F59" s="22">
        <f t="shared" si="30"/>
        <v>3.1752833983606246E-2</v>
      </c>
      <c r="G59" s="211">
        <v>270967.58999999997</v>
      </c>
      <c r="H59" s="22">
        <f t="shared" ref="H59" si="852">G59/G$12</f>
        <v>2.2477050861951772E-2</v>
      </c>
      <c r="I59" s="211">
        <v>190005.51499999998</v>
      </c>
      <c r="J59" s="22">
        <f t="shared" ref="J59" si="853">I59/I$12</f>
        <v>1.3487709321244322E-2</v>
      </c>
      <c r="K59" s="211">
        <v>0</v>
      </c>
      <c r="L59" s="22">
        <f t="shared" ref="L59" si="854">K59/K$12</f>
        <v>0</v>
      </c>
      <c r="M59" s="211">
        <v>0</v>
      </c>
      <c r="N59" s="22">
        <f t="shared" ref="N59" si="855">M59/M$12</f>
        <v>0</v>
      </c>
      <c r="O59" s="211">
        <v>273408.42</v>
      </c>
      <c r="P59" s="22">
        <f t="shared" ref="P59" si="856">O59/O$12</f>
        <v>1.1816913970333286E-2</v>
      </c>
      <c r="Q59" s="211">
        <v>265950</v>
      </c>
      <c r="R59" s="22">
        <f t="shared" ref="R59" si="857">Q59/Q$12</f>
        <v>2.9681505178445981E-2</v>
      </c>
      <c r="S59" s="211">
        <v>0</v>
      </c>
      <c r="T59" s="22">
        <f t="shared" ref="T59" si="858">S59/S$12</f>
        <v>0</v>
      </c>
      <c r="U59" s="211">
        <v>0</v>
      </c>
      <c r="V59" s="22">
        <f t="shared" ref="V59" si="859">U59/U$12</f>
        <v>0</v>
      </c>
      <c r="W59" s="211">
        <v>114307.13225000001</v>
      </c>
      <c r="X59" s="22">
        <f t="shared" ref="X59" si="860">W59/W$12</f>
        <v>6.9028697949270537E-3</v>
      </c>
      <c r="Y59" s="211">
        <v>127577.10149999999</v>
      </c>
      <c r="Z59" s="22">
        <f t="shared" ref="Z59" si="861">Y59/Y$12</f>
        <v>1.1185898768759176E-2</v>
      </c>
      <c r="AA59" s="211">
        <v>231308.99035500002</v>
      </c>
      <c r="AB59" s="22">
        <f t="shared" ref="AB59" si="862">AA59/AA$12</f>
        <v>1.8661332331555664E-2</v>
      </c>
      <c r="AC59" s="211">
        <v>0</v>
      </c>
      <c r="AD59" s="22" t="e">
        <f t="shared" ref="AD59" si="863">AC59/AC$12</f>
        <v>#DIV/0!</v>
      </c>
      <c r="AE59" s="211">
        <v>243333.41500000001</v>
      </c>
      <c r="AF59" s="22">
        <f t="shared" ref="AF59" si="864">AE59/AE$12</f>
        <v>1.9739487774695006E-2</v>
      </c>
      <c r="AG59" s="211">
        <v>60174.605450000003</v>
      </c>
      <c r="AH59" s="22">
        <f t="shared" ref="AH59" si="865">AG59/AG$12</f>
        <v>5.1676528808738747E-3</v>
      </c>
      <c r="AI59" s="211">
        <v>135332.15229999999</v>
      </c>
      <c r="AJ59" s="22">
        <f t="shared" ref="AJ59" si="866">AI59/AI$12</f>
        <v>8.0910158319030812E-3</v>
      </c>
      <c r="AK59" s="211">
        <v>0</v>
      </c>
      <c r="AL59" s="22" t="e">
        <f t="shared" ref="AL59" si="867">AK59/AK$12</f>
        <v>#DIV/0!</v>
      </c>
      <c r="AM59" s="211">
        <v>0</v>
      </c>
      <c r="AN59" s="22" t="e">
        <f t="shared" ref="AN59" si="868">AM59/AM$12</f>
        <v>#DIV/0!</v>
      </c>
      <c r="AO59" s="211">
        <v>323928.36080000002</v>
      </c>
      <c r="AP59" s="22">
        <f t="shared" ref="AP59" si="869">AO59/AO$12</f>
        <v>4.7525501672318837E-2</v>
      </c>
      <c r="AQ59" s="211"/>
      <c r="AR59" s="22" t="e">
        <f t="shared" si="25"/>
        <v>#DIV/0!</v>
      </c>
      <c r="AS59" s="282">
        <f t="shared" si="26"/>
        <v>2625155.23171</v>
      </c>
      <c r="AT59" s="278">
        <f t="shared" ref="AT59" si="870">AS59/AS$12</f>
        <v>1.3279000287585725E-2</v>
      </c>
      <c r="AU59" s="37">
        <f t="shared" si="28"/>
        <v>218762.93597583333</v>
      </c>
      <c r="AV59" s="38">
        <f t="shared" ref="AV59" si="871">AU59/AU$12</f>
        <v>1.3279000287585725E-2</v>
      </c>
      <c r="AX59" s="228">
        <f t="shared" si="431"/>
        <v>2625155.23171</v>
      </c>
      <c r="AY59" s="228">
        <f t="shared" si="3"/>
        <v>0</v>
      </c>
      <c r="AZ59" s="24">
        <v>0</v>
      </c>
      <c r="BA59" s="24">
        <v>620170.93940999999</v>
      </c>
      <c r="BB59" s="24">
        <v>1869652.1400000001</v>
      </c>
      <c r="BC59" s="24">
        <v>0</v>
      </c>
      <c r="BD59" s="24">
        <v>135332.15229999999</v>
      </c>
      <c r="BE59" s="24">
        <f t="shared" si="4"/>
        <v>2625155.2317100004</v>
      </c>
      <c r="BG59" s="24">
        <f>AS59-CONSOLIDATED!AA59</f>
        <v>-1568669.6745566665</v>
      </c>
    </row>
    <row r="60" spans="1:59" s="1" customFormat="1">
      <c r="A60" s="2">
        <v>6119</v>
      </c>
      <c r="B60" s="2" t="s">
        <v>17</v>
      </c>
      <c r="C60" s="211">
        <v>2127.75</v>
      </c>
      <c r="D60" s="22" t="e">
        <f t="shared" si="30"/>
        <v>#DIV/0!</v>
      </c>
      <c r="E60" s="211">
        <v>0</v>
      </c>
      <c r="F60" s="22">
        <f t="shared" si="30"/>
        <v>0</v>
      </c>
      <c r="G60" s="211">
        <v>0</v>
      </c>
      <c r="H60" s="22">
        <f t="shared" ref="H60" si="872">G60/G$12</f>
        <v>0</v>
      </c>
      <c r="I60" s="211">
        <v>0</v>
      </c>
      <c r="J60" s="22">
        <f t="shared" ref="J60" si="873">I60/I$12</f>
        <v>0</v>
      </c>
      <c r="K60" s="211">
        <v>97.515000000000001</v>
      </c>
      <c r="L60" s="22">
        <f t="shared" ref="L60" si="874">K60/K$12</f>
        <v>6.6395264762469775E-6</v>
      </c>
      <c r="M60" s="211">
        <v>0</v>
      </c>
      <c r="N60" s="22">
        <f t="shared" ref="N60" si="875">M60/M$12</f>
        <v>0</v>
      </c>
      <c r="O60" s="211">
        <v>0</v>
      </c>
      <c r="P60" s="22">
        <f t="shared" ref="P60" si="876">O60/O$12</f>
        <v>0</v>
      </c>
      <c r="Q60" s="211">
        <v>0</v>
      </c>
      <c r="R60" s="22">
        <f t="shared" ref="R60" si="877">Q60/Q$12</f>
        <v>0</v>
      </c>
      <c r="S60" s="211">
        <v>0</v>
      </c>
      <c r="T60" s="22">
        <f t="shared" ref="T60" si="878">S60/S$12</f>
        <v>0</v>
      </c>
      <c r="U60" s="211">
        <v>0</v>
      </c>
      <c r="V60" s="22">
        <f t="shared" ref="V60" si="879">U60/U$12</f>
        <v>0</v>
      </c>
      <c r="W60" s="211">
        <v>0</v>
      </c>
      <c r="X60" s="22">
        <f t="shared" ref="X60" si="880">W60/W$12</f>
        <v>0</v>
      </c>
      <c r="Y60" s="211">
        <v>0</v>
      </c>
      <c r="Z60" s="22">
        <f t="shared" ref="Z60" si="881">Y60/Y$12</f>
        <v>0</v>
      </c>
      <c r="AA60" s="211">
        <v>0</v>
      </c>
      <c r="AB60" s="22">
        <f t="shared" ref="AB60" si="882">AA60/AA$12</f>
        <v>0</v>
      </c>
      <c r="AC60" s="211">
        <v>0</v>
      </c>
      <c r="AD60" s="22" t="e">
        <f t="shared" ref="AD60" si="883">AC60/AC$12</f>
        <v>#DIV/0!</v>
      </c>
      <c r="AE60" s="211">
        <v>0</v>
      </c>
      <c r="AF60" s="22">
        <f t="shared" ref="AF60" si="884">AE60/AE$12</f>
        <v>0</v>
      </c>
      <c r="AG60" s="211">
        <v>0</v>
      </c>
      <c r="AH60" s="22">
        <f t="shared" ref="AH60" si="885">AG60/AG$12</f>
        <v>0</v>
      </c>
      <c r="AI60" s="211">
        <v>0</v>
      </c>
      <c r="AJ60" s="22">
        <f t="shared" ref="AJ60" si="886">AI60/AI$12</f>
        <v>0</v>
      </c>
      <c r="AK60" s="211">
        <v>0</v>
      </c>
      <c r="AL60" s="22" t="e">
        <f t="shared" ref="AL60" si="887">AK60/AK$12</f>
        <v>#DIV/0!</v>
      </c>
      <c r="AM60" s="211">
        <v>0</v>
      </c>
      <c r="AN60" s="22" t="e">
        <f t="shared" ref="AN60" si="888">AM60/AM$12</f>
        <v>#DIV/0!</v>
      </c>
      <c r="AO60" s="211">
        <v>0</v>
      </c>
      <c r="AP60" s="22">
        <f t="shared" ref="AP60" si="889">AO60/AO$12</f>
        <v>0</v>
      </c>
      <c r="AQ60" s="211"/>
      <c r="AR60" s="22" t="e">
        <f t="shared" si="25"/>
        <v>#DIV/0!</v>
      </c>
      <c r="AS60" s="282">
        <f t="shared" si="26"/>
        <v>2225.2649999999999</v>
      </c>
      <c r="AT60" s="278">
        <f t="shared" ref="AT60" si="890">AS60/AS$12</f>
        <v>1.1256208477891165E-5</v>
      </c>
      <c r="AU60" s="37">
        <f t="shared" si="28"/>
        <v>185.43875</v>
      </c>
      <c r="AV60" s="38">
        <f t="shared" ref="AV60" si="891">AU60/AU$12</f>
        <v>1.1256208477891165E-5</v>
      </c>
      <c r="AX60" s="228">
        <f t="shared" si="431"/>
        <v>2225.2649999999999</v>
      </c>
      <c r="AY60" s="228">
        <f t="shared" si="3"/>
        <v>0</v>
      </c>
      <c r="AZ60" s="24">
        <v>2127.75</v>
      </c>
      <c r="BA60" s="24">
        <v>0</v>
      </c>
      <c r="BB60" s="24">
        <v>97.515000000000001</v>
      </c>
      <c r="BC60" s="24">
        <v>0</v>
      </c>
      <c r="BD60" s="24">
        <v>0</v>
      </c>
      <c r="BE60" s="24">
        <f t="shared" si="4"/>
        <v>2225.2649999999999</v>
      </c>
      <c r="BG60" s="24">
        <f>AS60-CONSOLIDATED!AA60</f>
        <v>2225.2649999999999</v>
      </c>
    </row>
    <row r="61" spans="1:59" s="1" customFormat="1">
      <c r="A61" s="2">
        <v>6120</v>
      </c>
      <c r="B61" s="2" t="s">
        <v>18</v>
      </c>
      <c r="C61" s="211">
        <v>5562</v>
      </c>
      <c r="D61" s="22" t="e">
        <f t="shared" si="30"/>
        <v>#DIV/0!</v>
      </c>
      <c r="E61" s="211">
        <v>559.9</v>
      </c>
      <c r="F61" s="22">
        <f t="shared" si="30"/>
        <v>4.571908305923393E-5</v>
      </c>
      <c r="G61" s="211">
        <v>0</v>
      </c>
      <c r="H61" s="22">
        <f t="shared" ref="H61" si="892">G61/G$12</f>
        <v>0</v>
      </c>
      <c r="I61" s="211">
        <v>0</v>
      </c>
      <c r="J61" s="22">
        <f t="shared" ref="J61" si="893">I61/I$12</f>
        <v>0</v>
      </c>
      <c r="K61" s="211">
        <v>0</v>
      </c>
      <c r="L61" s="22">
        <f t="shared" ref="L61" si="894">K61/K$12</f>
        <v>0</v>
      </c>
      <c r="M61" s="211">
        <v>0</v>
      </c>
      <c r="N61" s="22">
        <f t="shared" ref="N61" si="895">M61/M$12</f>
        <v>0</v>
      </c>
      <c r="O61" s="211">
        <v>0</v>
      </c>
      <c r="P61" s="22">
        <f t="shared" ref="P61" si="896">O61/O$12</f>
        <v>0</v>
      </c>
      <c r="Q61" s="211">
        <v>0</v>
      </c>
      <c r="R61" s="22">
        <f t="shared" ref="R61" si="897">Q61/Q$12</f>
        <v>0</v>
      </c>
      <c r="S61" s="211">
        <v>0</v>
      </c>
      <c r="T61" s="22">
        <f t="shared" ref="T61" si="898">S61/S$12</f>
        <v>0</v>
      </c>
      <c r="U61" s="211">
        <v>0</v>
      </c>
      <c r="V61" s="22">
        <f t="shared" ref="V61" si="899">U61/U$12</f>
        <v>0</v>
      </c>
      <c r="W61" s="211">
        <v>0</v>
      </c>
      <c r="X61" s="22">
        <f t="shared" ref="X61" si="900">W61/W$12</f>
        <v>0</v>
      </c>
      <c r="Y61" s="211">
        <v>0</v>
      </c>
      <c r="Z61" s="22">
        <f t="shared" ref="Z61" si="901">Y61/Y$12</f>
        <v>0</v>
      </c>
      <c r="AA61" s="211">
        <v>351.21</v>
      </c>
      <c r="AB61" s="22">
        <f t="shared" ref="AB61" si="902">AA61/AA$12</f>
        <v>2.8334594855595029E-5</v>
      </c>
      <c r="AC61" s="211">
        <v>0</v>
      </c>
      <c r="AD61" s="22" t="e">
        <f t="shared" ref="AD61" si="903">AC61/AC$12</f>
        <v>#DIV/0!</v>
      </c>
      <c r="AE61" s="211">
        <v>0</v>
      </c>
      <c r="AF61" s="22">
        <f t="shared" ref="AF61" si="904">AE61/AE$12</f>
        <v>0</v>
      </c>
      <c r="AG61" s="211">
        <v>0</v>
      </c>
      <c r="AH61" s="22">
        <f t="shared" ref="AH61" si="905">AG61/AG$12</f>
        <v>0</v>
      </c>
      <c r="AI61" s="211">
        <v>0</v>
      </c>
      <c r="AJ61" s="22">
        <f t="shared" ref="AJ61" si="906">AI61/AI$12</f>
        <v>0</v>
      </c>
      <c r="AK61" s="211">
        <v>0</v>
      </c>
      <c r="AL61" s="22" t="e">
        <f t="shared" ref="AL61" si="907">AK61/AK$12</f>
        <v>#DIV/0!</v>
      </c>
      <c r="AM61" s="211">
        <v>0</v>
      </c>
      <c r="AN61" s="22" t="e">
        <f t="shared" ref="AN61" si="908">AM61/AM$12</f>
        <v>#DIV/0!</v>
      </c>
      <c r="AO61" s="211">
        <v>0</v>
      </c>
      <c r="AP61" s="22">
        <f t="shared" ref="AP61" si="909">AO61/AO$12</f>
        <v>0</v>
      </c>
      <c r="AQ61" s="211"/>
      <c r="AR61" s="22" t="e">
        <f t="shared" si="25"/>
        <v>#DIV/0!</v>
      </c>
      <c r="AS61" s="282">
        <f t="shared" si="26"/>
        <v>6473.11</v>
      </c>
      <c r="AT61" s="278">
        <f t="shared" ref="AT61" si="910">AS61/AS$12</f>
        <v>3.274337018751568E-5</v>
      </c>
      <c r="AU61" s="37">
        <f t="shared" si="28"/>
        <v>539.42583333333334</v>
      </c>
      <c r="AV61" s="38">
        <f t="shared" ref="AV61" si="911">AU61/AU$12</f>
        <v>3.274337018751568E-5</v>
      </c>
      <c r="AX61" s="228">
        <f t="shared" si="431"/>
        <v>6473.11</v>
      </c>
      <c r="AY61" s="228">
        <f t="shared" si="3"/>
        <v>0</v>
      </c>
      <c r="AZ61" s="24">
        <v>5562</v>
      </c>
      <c r="BA61" s="24">
        <v>911.11</v>
      </c>
      <c r="BB61" s="24">
        <v>0</v>
      </c>
      <c r="BC61" s="24">
        <v>0</v>
      </c>
      <c r="BD61" s="24">
        <v>0</v>
      </c>
      <c r="BE61" s="24">
        <f t="shared" si="4"/>
        <v>6473.11</v>
      </c>
      <c r="BG61" s="24">
        <f>AS61-CONSOLIDATED!AA61</f>
        <v>-16026.89</v>
      </c>
    </row>
    <row r="62" spans="1:59" s="1" customFormat="1">
      <c r="A62" s="2">
        <v>6121</v>
      </c>
      <c r="B62" s="2" t="s">
        <v>19</v>
      </c>
      <c r="C62" s="211">
        <v>22801</v>
      </c>
      <c r="D62" s="22" t="e">
        <f t="shared" si="30"/>
        <v>#DIV/0!</v>
      </c>
      <c r="E62" s="211">
        <v>1812.04</v>
      </c>
      <c r="F62" s="22">
        <f t="shared" si="30"/>
        <v>1.4796357790079344E-4</v>
      </c>
      <c r="G62" s="211">
        <v>2652.8019999999997</v>
      </c>
      <c r="H62" s="22">
        <f t="shared" ref="H62" si="912">G62/G$12</f>
        <v>2.2005275789878557E-4</v>
      </c>
      <c r="I62" s="211">
        <v>3092.6537499999999</v>
      </c>
      <c r="J62" s="22">
        <f t="shared" ref="J62" si="913">I62/I$12</f>
        <v>2.1953475830033779E-4</v>
      </c>
      <c r="K62" s="211">
        <v>4866.441749999999</v>
      </c>
      <c r="L62" s="22">
        <f t="shared" ref="L62" si="914">K62/K$12</f>
        <v>3.3134255083052528E-4</v>
      </c>
      <c r="M62" s="211">
        <v>490.67599999999999</v>
      </c>
      <c r="N62" s="22">
        <f t="shared" ref="N62" si="915">M62/M$12</f>
        <v>2.336559812380864E-4</v>
      </c>
      <c r="O62" s="211">
        <v>4155.8627499999993</v>
      </c>
      <c r="P62" s="22">
        <f t="shared" ref="P62" si="916">O62/O$12</f>
        <v>1.7961945937605982E-4</v>
      </c>
      <c r="Q62" s="211">
        <v>2044.1212499999999</v>
      </c>
      <c r="R62" s="22">
        <f t="shared" ref="R62" si="917">Q62/Q$12</f>
        <v>2.2813534674655562E-4</v>
      </c>
      <c r="S62" s="211">
        <v>2111.2400000000002</v>
      </c>
      <c r="T62" s="22">
        <f t="shared" ref="T62" si="918">S62/S$12</f>
        <v>9.3643765843666286E-5</v>
      </c>
      <c r="U62" s="211">
        <v>0</v>
      </c>
      <c r="V62" s="22">
        <f t="shared" ref="V62" si="919">U62/U$12</f>
        <v>0</v>
      </c>
      <c r="W62" s="211">
        <v>3939.212</v>
      </c>
      <c r="X62" s="22">
        <f t="shared" ref="X62" si="920">W62/W$12</f>
        <v>2.3788425967281832E-4</v>
      </c>
      <c r="Y62" s="211">
        <v>3314.7712499999998</v>
      </c>
      <c r="Z62" s="22">
        <f t="shared" ref="Z62" si="921">Y62/Y$12</f>
        <v>2.9063754551668754E-4</v>
      </c>
      <c r="AA62" s="211">
        <v>2731.2939999999999</v>
      </c>
      <c r="AB62" s="22">
        <f t="shared" ref="AB62" si="922">AA62/AA$12</f>
        <v>2.2035280579003324E-4</v>
      </c>
      <c r="AC62" s="211">
        <v>0</v>
      </c>
      <c r="AD62" s="22" t="e">
        <f t="shared" ref="AD62" si="923">AC62/AC$12</f>
        <v>#DIV/0!</v>
      </c>
      <c r="AE62" s="211">
        <v>3953.5437499999998</v>
      </c>
      <c r="AF62" s="22">
        <f t="shared" ref="AF62" si="924">AE62/AE$12</f>
        <v>3.2071603696453622E-4</v>
      </c>
      <c r="AG62" s="211">
        <v>3352.4474999999998</v>
      </c>
      <c r="AH62" s="22">
        <f t="shared" ref="AH62" si="925">AG62/AG$12</f>
        <v>2.8790026709437142E-4</v>
      </c>
      <c r="AI62" s="211">
        <v>2749.0365999999999</v>
      </c>
      <c r="AJ62" s="22">
        <f t="shared" ref="AJ62" si="926">AI62/AI$12</f>
        <v>1.6435487262313363E-4</v>
      </c>
      <c r="AK62" s="211">
        <v>0</v>
      </c>
      <c r="AL62" s="22" t="e">
        <f t="shared" ref="AL62" si="927">AK62/AK$12</f>
        <v>#DIV/0!</v>
      </c>
      <c r="AM62" s="211">
        <v>0</v>
      </c>
      <c r="AN62" s="22" t="e">
        <f t="shared" ref="AN62" si="928">AM62/AM$12</f>
        <v>#DIV/0!</v>
      </c>
      <c r="AO62" s="211">
        <v>4401.1277499999997</v>
      </c>
      <c r="AP62" s="22">
        <f t="shared" ref="AP62" si="929">AO62/AO$12</f>
        <v>6.4571624332658258E-4</v>
      </c>
      <c r="AQ62" s="211"/>
      <c r="AR62" s="22" t="e">
        <f t="shared" si="25"/>
        <v>#DIV/0!</v>
      </c>
      <c r="AS62" s="282">
        <f t="shared" si="26"/>
        <v>68468.270349999992</v>
      </c>
      <c r="AT62" s="278">
        <f t="shared" ref="AT62" si="930">AS62/AS$12</f>
        <v>3.4633768345802152E-4</v>
      </c>
      <c r="AU62" s="37">
        <f t="shared" si="28"/>
        <v>5705.6891958333326</v>
      </c>
      <c r="AV62" s="38">
        <f t="shared" ref="AV62" si="931">AU62/AU$12</f>
        <v>3.4633768345802152E-4</v>
      </c>
      <c r="AX62" s="228">
        <f t="shared" si="431"/>
        <v>68468.270349999992</v>
      </c>
      <c r="AY62" s="228">
        <f t="shared" si="3"/>
        <v>0</v>
      </c>
      <c r="AZ62" s="24">
        <v>22801</v>
      </c>
      <c r="BA62" s="24">
        <v>5034.01</v>
      </c>
      <c r="BB62" s="24">
        <v>35772.983749999999</v>
      </c>
      <c r="BC62" s="24">
        <v>2111.2400000000002</v>
      </c>
      <c r="BD62" s="24">
        <v>2749.0365999999999</v>
      </c>
      <c r="BE62" s="24">
        <f t="shared" si="4"/>
        <v>68468.270350000006</v>
      </c>
      <c r="BG62" s="24">
        <f>AS62-CONSOLIDATED!AA62</f>
        <v>-48169.629649999988</v>
      </c>
    </row>
    <row r="63" spans="1:59" s="1" customFormat="1">
      <c r="A63" s="2">
        <v>6122</v>
      </c>
      <c r="B63" s="2" t="s">
        <v>193</v>
      </c>
      <c r="C63" s="211">
        <v>0</v>
      </c>
      <c r="D63" s="22" t="e">
        <f t="shared" si="30"/>
        <v>#DIV/0!</v>
      </c>
      <c r="E63" s="211">
        <v>0</v>
      </c>
      <c r="F63" s="22">
        <f t="shared" si="30"/>
        <v>0</v>
      </c>
      <c r="G63" s="211">
        <v>14775</v>
      </c>
      <c r="H63" s="22">
        <f t="shared" ref="H63" si="932">G63/G$12</f>
        <v>1.2256020230513084E-3</v>
      </c>
      <c r="I63" s="211">
        <v>0</v>
      </c>
      <c r="J63" s="22">
        <f t="shared" ref="J63" si="933">I63/I$12</f>
        <v>0</v>
      </c>
      <c r="K63" s="211">
        <v>9849.9606000000003</v>
      </c>
      <c r="L63" s="22">
        <f t="shared" ref="L63" si="934">K63/K$12</f>
        <v>6.7065655738798716E-4</v>
      </c>
      <c r="M63" s="211">
        <v>0</v>
      </c>
      <c r="N63" s="22">
        <f t="shared" ref="N63" si="935">M63/M$12</f>
        <v>0</v>
      </c>
      <c r="O63" s="211">
        <v>0</v>
      </c>
      <c r="P63" s="22">
        <f t="shared" ref="P63" si="936">O63/O$12</f>
        <v>0</v>
      </c>
      <c r="Q63" s="211">
        <v>0</v>
      </c>
      <c r="R63" s="22">
        <f t="shared" ref="R63" si="937">Q63/Q$12</f>
        <v>0</v>
      </c>
      <c r="S63" s="211">
        <v>0</v>
      </c>
      <c r="T63" s="22">
        <f t="shared" ref="T63" si="938">S63/S$12</f>
        <v>0</v>
      </c>
      <c r="U63" s="211">
        <v>0</v>
      </c>
      <c r="V63" s="22">
        <f t="shared" ref="V63" si="939">U63/U$12</f>
        <v>0</v>
      </c>
      <c r="W63" s="211">
        <v>0</v>
      </c>
      <c r="X63" s="22">
        <f t="shared" ref="X63" si="940">W63/W$12</f>
        <v>0</v>
      </c>
      <c r="Y63" s="211">
        <v>0</v>
      </c>
      <c r="Z63" s="22">
        <f t="shared" ref="Z63" si="941">Y63/Y$12</f>
        <v>0</v>
      </c>
      <c r="AA63" s="211">
        <v>0</v>
      </c>
      <c r="AB63" s="22">
        <f t="shared" ref="AB63" si="942">AA63/AA$12</f>
        <v>0</v>
      </c>
      <c r="AC63" s="211">
        <v>0</v>
      </c>
      <c r="AD63" s="22" t="e">
        <f t="shared" ref="AD63" si="943">AC63/AC$12</f>
        <v>#DIV/0!</v>
      </c>
      <c r="AE63" s="211">
        <v>0</v>
      </c>
      <c r="AF63" s="22">
        <f t="shared" ref="AF63" si="944">AE63/AE$12</f>
        <v>0</v>
      </c>
      <c r="AG63" s="211">
        <v>0</v>
      </c>
      <c r="AH63" s="22">
        <f t="shared" ref="AH63" si="945">AG63/AG$12</f>
        <v>0</v>
      </c>
      <c r="AI63" s="211">
        <v>0</v>
      </c>
      <c r="AJ63" s="22">
        <f t="shared" ref="AJ63" si="946">AI63/AI$12</f>
        <v>0</v>
      </c>
      <c r="AK63" s="211">
        <v>0</v>
      </c>
      <c r="AL63" s="22" t="e">
        <f t="shared" ref="AL63" si="947">AK63/AK$12</f>
        <v>#DIV/0!</v>
      </c>
      <c r="AM63" s="211">
        <v>0</v>
      </c>
      <c r="AN63" s="22" t="e">
        <f t="shared" ref="AN63" si="948">AM63/AM$12</f>
        <v>#DIV/0!</v>
      </c>
      <c r="AO63" s="211">
        <v>2708.7303000000002</v>
      </c>
      <c r="AP63" s="22">
        <f t="shared" ref="AP63" si="949">AO63/AO$12</f>
        <v>3.9741431125258454E-4</v>
      </c>
      <c r="AQ63" s="211"/>
      <c r="AR63" s="22" t="e">
        <f t="shared" si="25"/>
        <v>#DIV/0!</v>
      </c>
      <c r="AS63" s="282">
        <f t="shared" si="26"/>
        <v>27333.690899999998</v>
      </c>
      <c r="AT63" s="278">
        <f t="shared" ref="AT63" si="950">AS63/AS$12</f>
        <v>1.3826385767117021E-4</v>
      </c>
      <c r="AU63" s="37">
        <f t="shared" si="28"/>
        <v>2277.8075749999998</v>
      </c>
      <c r="AV63" s="38">
        <f t="shared" ref="AV63" si="951">AU63/AU$12</f>
        <v>1.3826385767117021E-4</v>
      </c>
      <c r="AX63" s="228">
        <f t="shared" si="431"/>
        <v>27333.690899999998</v>
      </c>
      <c r="AY63" s="228">
        <f t="shared" si="3"/>
        <v>0</v>
      </c>
      <c r="AZ63" s="24">
        <v>0</v>
      </c>
      <c r="BA63" s="24">
        <v>0</v>
      </c>
      <c r="BB63" s="24">
        <v>27333.690900000001</v>
      </c>
      <c r="BC63" s="24">
        <v>0</v>
      </c>
      <c r="BD63" s="24">
        <v>0</v>
      </c>
      <c r="BE63" s="24">
        <f t="shared" si="4"/>
        <v>27333.690900000001</v>
      </c>
      <c r="BG63" s="24">
        <f>AS63-CONSOLIDATED!AA63</f>
        <v>-36198.690899999987</v>
      </c>
    </row>
    <row r="64" spans="1:59" s="1" customFormat="1">
      <c r="A64" s="2">
        <v>6123</v>
      </c>
      <c r="B64" s="2" t="s">
        <v>20</v>
      </c>
      <c r="C64" s="211">
        <v>1700</v>
      </c>
      <c r="D64" s="22" t="e">
        <f t="shared" si="30"/>
        <v>#DIV/0!</v>
      </c>
      <c r="E64" s="211">
        <v>0</v>
      </c>
      <c r="F64" s="22">
        <f t="shared" si="30"/>
        <v>0</v>
      </c>
      <c r="G64" s="211">
        <v>0</v>
      </c>
      <c r="H64" s="22">
        <f t="shared" ref="H64" si="952">G64/G$12</f>
        <v>0</v>
      </c>
      <c r="I64" s="211">
        <v>0</v>
      </c>
      <c r="J64" s="22">
        <f t="shared" ref="J64" si="953">I64/I$12</f>
        <v>0</v>
      </c>
      <c r="K64" s="211">
        <v>0</v>
      </c>
      <c r="L64" s="22">
        <f t="shared" ref="L64" si="954">K64/K$12</f>
        <v>0</v>
      </c>
      <c r="M64" s="211">
        <v>0</v>
      </c>
      <c r="N64" s="22">
        <f t="shared" ref="N64" si="955">M64/M$12</f>
        <v>0</v>
      </c>
      <c r="O64" s="211">
        <v>0</v>
      </c>
      <c r="P64" s="22">
        <f t="shared" ref="P64" si="956">O64/O$12</f>
        <v>0</v>
      </c>
      <c r="Q64" s="211">
        <v>0</v>
      </c>
      <c r="R64" s="22">
        <f t="shared" ref="R64" si="957">Q64/Q$12</f>
        <v>0</v>
      </c>
      <c r="S64" s="211">
        <v>0</v>
      </c>
      <c r="T64" s="22">
        <f t="shared" ref="T64" si="958">S64/S$12</f>
        <v>0</v>
      </c>
      <c r="U64" s="211">
        <v>0</v>
      </c>
      <c r="V64" s="22">
        <f t="shared" ref="V64" si="959">U64/U$12</f>
        <v>0</v>
      </c>
      <c r="W64" s="211">
        <v>0</v>
      </c>
      <c r="X64" s="22">
        <f t="shared" ref="X64" si="960">W64/W$12</f>
        <v>0</v>
      </c>
      <c r="Y64" s="211">
        <v>0</v>
      </c>
      <c r="Z64" s="22">
        <f t="shared" ref="Z64" si="961">Y64/Y$12</f>
        <v>0</v>
      </c>
      <c r="AA64" s="211">
        <v>0</v>
      </c>
      <c r="AB64" s="22">
        <f t="shared" ref="AB64" si="962">AA64/AA$12</f>
        <v>0</v>
      </c>
      <c r="AC64" s="211">
        <v>0</v>
      </c>
      <c r="AD64" s="22" t="e">
        <f t="shared" ref="AD64" si="963">AC64/AC$12</f>
        <v>#DIV/0!</v>
      </c>
      <c r="AE64" s="211">
        <v>0</v>
      </c>
      <c r="AF64" s="22">
        <f t="shared" ref="AF64" si="964">AE64/AE$12</f>
        <v>0</v>
      </c>
      <c r="AG64" s="211">
        <v>0</v>
      </c>
      <c r="AH64" s="22">
        <f t="shared" ref="AH64" si="965">AG64/AG$12</f>
        <v>0</v>
      </c>
      <c r="AI64" s="211">
        <v>0</v>
      </c>
      <c r="AJ64" s="22">
        <f t="shared" ref="AJ64" si="966">AI64/AI$12</f>
        <v>0</v>
      </c>
      <c r="AK64" s="211">
        <v>0</v>
      </c>
      <c r="AL64" s="22" t="e">
        <f t="shared" ref="AL64" si="967">AK64/AK$12</f>
        <v>#DIV/0!</v>
      </c>
      <c r="AM64" s="211">
        <v>0</v>
      </c>
      <c r="AN64" s="22" t="e">
        <f t="shared" ref="AN64" si="968">AM64/AM$12</f>
        <v>#DIV/0!</v>
      </c>
      <c r="AO64" s="211">
        <v>0</v>
      </c>
      <c r="AP64" s="22">
        <f t="shared" ref="AP64" si="969">AO64/AO$12</f>
        <v>0</v>
      </c>
      <c r="AQ64" s="211"/>
      <c r="AR64" s="22" t="e">
        <f t="shared" si="25"/>
        <v>#DIV/0!</v>
      </c>
      <c r="AS64" s="282">
        <f t="shared" si="26"/>
        <v>1700</v>
      </c>
      <c r="AT64" s="278">
        <f t="shared" ref="AT64" si="970">AS64/AS$12</f>
        <v>8.5992249967599285E-6</v>
      </c>
      <c r="AU64" s="37">
        <f t="shared" si="28"/>
        <v>141.66666666666666</v>
      </c>
      <c r="AV64" s="38">
        <f t="shared" ref="AV64" si="971">AU64/AU$12</f>
        <v>8.5992249967599268E-6</v>
      </c>
      <c r="AX64" s="228">
        <f t="shared" si="431"/>
        <v>1700</v>
      </c>
      <c r="AY64" s="228">
        <f t="shared" si="3"/>
        <v>0</v>
      </c>
      <c r="AZ64" s="24">
        <v>1700</v>
      </c>
      <c r="BA64" s="24">
        <v>0</v>
      </c>
      <c r="BB64" s="24">
        <v>0</v>
      </c>
      <c r="BC64" s="24">
        <v>0</v>
      </c>
      <c r="BD64" s="24">
        <v>0</v>
      </c>
      <c r="BE64" s="24">
        <f t="shared" si="4"/>
        <v>1700</v>
      </c>
      <c r="BG64" s="24">
        <f>AS64-CONSOLIDATED!AA64</f>
        <v>1700</v>
      </c>
    </row>
    <row r="65" spans="1:59" s="1" customFormat="1">
      <c r="A65" s="2">
        <v>6124</v>
      </c>
      <c r="B65" s="2" t="s">
        <v>21</v>
      </c>
      <c r="C65" s="211">
        <v>764</v>
      </c>
      <c r="D65" s="22" t="e">
        <f t="shared" si="30"/>
        <v>#DIV/0!</v>
      </c>
      <c r="E65" s="211">
        <v>62725.597000000002</v>
      </c>
      <c r="F65" s="22">
        <f t="shared" si="30"/>
        <v>5.1219088751259774E-3</v>
      </c>
      <c r="G65" s="211">
        <v>124035.52415</v>
      </c>
      <c r="H65" s="22">
        <f t="shared" ref="H65" si="972">G65/G$12</f>
        <v>1.0288879142366796E-2</v>
      </c>
      <c r="I65" s="211">
        <v>27448.039549999998</v>
      </c>
      <c r="J65" s="22">
        <f t="shared" ref="J65" si="973">I65/I$12</f>
        <v>1.9484233333354444E-3</v>
      </c>
      <c r="K65" s="211">
        <v>163306.82405</v>
      </c>
      <c r="L65" s="22">
        <f t="shared" ref="L65" si="974">K65/K$12</f>
        <v>1.1119109696270129E-2</v>
      </c>
      <c r="M65" s="211">
        <v>11232.8156</v>
      </c>
      <c r="N65" s="22">
        <f t="shared" ref="N65" si="975">M65/M$12</f>
        <v>5.3489768219445915E-3</v>
      </c>
      <c r="O65" s="211">
        <v>18366.507000000001</v>
      </c>
      <c r="P65" s="22">
        <f t="shared" ref="P65" si="976">O65/O$12</f>
        <v>7.9381400600070807E-4</v>
      </c>
      <c r="Q65" s="211">
        <v>120621.26789999998</v>
      </c>
      <c r="R65" s="22">
        <f t="shared" ref="R65" si="977">Q65/Q$12</f>
        <v>1.3462007098343935E-2</v>
      </c>
      <c r="S65" s="211">
        <v>3456.38</v>
      </c>
      <c r="T65" s="22">
        <f t="shared" ref="T65" si="978">S65/S$12</f>
        <v>1.5330726937095321E-4</v>
      </c>
      <c r="U65" s="211">
        <v>0</v>
      </c>
      <c r="V65" s="22">
        <f t="shared" ref="V65" si="979">U65/U$12</f>
        <v>0</v>
      </c>
      <c r="W65" s="211">
        <v>96906.762499999997</v>
      </c>
      <c r="X65" s="22">
        <f t="shared" ref="X65" si="980">W65/W$12</f>
        <v>5.8520824608074241E-3</v>
      </c>
      <c r="Y65" s="211">
        <v>285056.84285000002</v>
      </c>
      <c r="Z65" s="22">
        <f t="shared" ref="Z65" si="981">Y65/Y$12</f>
        <v>2.4993646586822581E-2</v>
      </c>
      <c r="AA65" s="211">
        <v>40998.473899999997</v>
      </c>
      <c r="AB65" s="22">
        <f t="shared" ref="AB65" si="982">AA65/AA$12</f>
        <v>3.3076368772363743E-3</v>
      </c>
      <c r="AC65" s="211">
        <v>0</v>
      </c>
      <c r="AD65" s="22" t="e">
        <f t="shared" ref="AD65" si="983">AC65/AC$12</f>
        <v>#DIV/0!</v>
      </c>
      <c r="AE65" s="211">
        <v>74660.409449999992</v>
      </c>
      <c r="AF65" s="22">
        <f t="shared" ref="AF65" si="984">AE65/AE$12</f>
        <v>6.0565386779781079E-3</v>
      </c>
      <c r="AG65" s="211">
        <v>19111.206399999999</v>
      </c>
      <c r="AH65" s="22">
        <f t="shared" ref="AH65" si="985">AG65/AG$12</f>
        <v>1.6412252323282201E-3</v>
      </c>
      <c r="AI65" s="211">
        <v>303480.82089999993</v>
      </c>
      <c r="AJ65" s="22">
        <f t="shared" ref="AJ65" si="986">AI65/AI$12</f>
        <v>1.8144011492092729E-2</v>
      </c>
      <c r="AK65" s="211">
        <v>0</v>
      </c>
      <c r="AL65" s="22" t="e">
        <f t="shared" ref="AL65" si="987">AK65/AK$12</f>
        <v>#DIV/0!</v>
      </c>
      <c r="AM65" s="211">
        <v>0</v>
      </c>
      <c r="AN65" s="22" t="e">
        <f t="shared" ref="AN65" si="988">AM65/AM$12</f>
        <v>#DIV/0!</v>
      </c>
      <c r="AO65" s="211">
        <v>77398.039649999992</v>
      </c>
      <c r="AP65" s="22">
        <f t="shared" ref="AP65" si="989">AO65/AO$12</f>
        <v>1.1355537544584994E-2</v>
      </c>
      <c r="AQ65" s="211"/>
      <c r="AR65" s="22" t="e">
        <f t="shared" si="25"/>
        <v>#DIV/0!</v>
      </c>
      <c r="AS65" s="282">
        <f t="shared" si="26"/>
        <v>1429569.5108999996</v>
      </c>
      <c r="AT65" s="278">
        <f t="shared" ref="AT65" si="990">AS65/AS$12</f>
        <v>7.2312881604336124E-3</v>
      </c>
      <c r="AU65" s="37">
        <f t="shared" si="28"/>
        <v>119130.79257499997</v>
      </c>
      <c r="AV65" s="38">
        <f t="shared" ref="AV65" si="991">AU65/AU$12</f>
        <v>7.2312881604336124E-3</v>
      </c>
      <c r="AX65" s="228">
        <f t="shared" si="431"/>
        <v>1429569.5108999996</v>
      </c>
      <c r="AY65" s="228">
        <f t="shared" si="3"/>
        <v>0</v>
      </c>
      <c r="AZ65" s="24">
        <v>764</v>
      </c>
      <c r="BA65" s="24">
        <v>114956.88650000001</v>
      </c>
      <c r="BB65" s="24">
        <v>1006911.4235</v>
      </c>
      <c r="BC65" s="24">
        <v>3456.38</v>
      </c>
      <c r="BD65" s="24">
        <v>303480.82089999993</v>
      </c>
      <c r="BE65" s="24">
        <f t="shared" si="4"/>
        <v>1429569.5108999999</v>
      </c>
      <c r="BG65" s="24">
        <f>AS65-CONSOLIDATED!AA65</f>
        <v>-1108048.3091000011</v>
      </c>
    </row>
    <row r="66" spans="1:59" s="1" customFormat="1">
      <c r="A66" s="2">
        <v>6125</v>
      </c>
      <c r="B66" s="2" t="s">
        <v>77</v>
      </c>
      <c r="C66" s="211">
        <v>133983.72</v>
      </c>
      <c r="D66" s="22" t="e">
        <f t="shared" si="30"/>
        <v>#DIV/0!</v>
      </c>
      <c r="E66" s="211">
        <v>10481.226199999999</v>
      </c>
      <c r="F66" s="22">
        <f t="shared" si="30"/>
        <v>8.5585292230830291E-4</v>
      </c>
      <c r="G66" s="211">
        <v>8744.4655500000008</v>
      </c>
      <c r="H66" s="22">
        <f t="shared" ref="H66" si="992">G66/G$12</f>
        <v>7.2536275252673256E-4</v>
      </c>
      <c r="I66" s="211">
        <v>17695.741700000002</v>
      </c>
      <c r="J66" s="22">
        <f t="shared" ref="J66" si="993">I66/I$12</f>
        <v>1.2561478558841929E-3</v>
      </c>
      <c r="K66" s="211">
        <v>14935.161</v>
      </c>
      <c r="L66" s="22">
        <f t="shared" ref="L66" si="994">K66/K$12</f>
        <v>1.0168937792802266E-3</v>
      </c>
      <c r="M66" s="211">
        <v>1527</v>
      </c>
      <c r="N66" s="22">
        <f t="shared" ref="N66" si="995">M66/M$12</f>
        <v>7.271451698280698E-4</v>
      </c>
      <c r="O66" s="211">
        <v>15381.57285</v>
      </c>
      <c r="P66" s="22">
        <f t="shared" ref="P66" si="996">O66/O$12</f>
        <v>6.6480294607190293E-4</v>
      </c>
      <c r="Q66" s="211">
        <v>15015.211949999999</v>
      </c>
      <c r="R66" s="22">
        <f t="shared" ref="R66" si="997">Q66/Q$12</f>
        <v>1.6757815049798419E-3</v>
      </c>
      <c r="S66" s="211">
        <v>16320.054399999997</v>
      </c>
      <c r="T66" s="22">
        <f t="shared" ref="T66" si="998">S66/S$12</f>
        <v>7.2387381481475114E-4</v>
      </c>
      <c r="U66" s="211">
        <v>0</v>
      </c>
      <c r="V66" s="22">
        <f t="shared" ref="V66" si="999">U66/U$12</f>
        <v>0</v>
      </c>
      <c r="W66" s="211">
        <v>14344.239799999999</v>
      </c>
      <c r="X66" s="22">
        <f t="shared" ref="X66" si="1000">W66/W$12</f>
        <v>8.6623133392982549E-4</v>
      </c>
      <c r="Y66" s="211">
        <v>12898.01355</v>
      </c>
      <c r="Z66" s="22">
        <f t="shared" ref="Z66" si="1001">Y66/Y$12</f>
        <v>1.1308916113632209E-3</v>
      </c>
      <c r="AA66" s="211">
        <v>9505.6767999999993</v>
      </c>
      <c r="AB66" s="22">
        <f t="shared" ref="AB66" si="1002">AA66/AA$12</f>
        <v>7.668901823872584E-4</v>
      </c>
      <c r="AC66" s="211">
        <v>0</v>
      </c>
      <c r="AD66" s="22" t="e">
        <f t="shared" ref="AD66" si="1003">AC66/AC$12</f>
        <v>#DIV/0!</v>
      </c>
      <c r="AE66" s="211">
        <v>10982.444649999999</v>
      </c>
      <c r="AF66" s="22">
        <f t="shared" ref="AF66" si="1004">AE66/AE$12</f>
        <v>8.909085992359066E-4</v>
      </c>
      <c r="AG66" s="211">
        <v>7250.585</v>
      </c>
      <c r="AH66" s="22">
        <f t="shared" ref="AH66" si="1005">AG66/AG$12</f>
        <v>6.2266310153714357E-4</v>
      </c>
      <c r="AI66" s="211">
        <v>27386.578000000001</v>
      </c>
      <c r="AJ66" s="22">
        <f t="shared" ref="AJ66" si="1006">AI66/AI$12</f>
        <v>1.6373436202244504E-3</v>
      </c>
      <c r="AK66" s="211">
        <v>0</v>
      </c>
      <c r="AL66" s="22" t="e">
        <f t="shared" ref="AL66" si="1007">AK66/AK$12</f>
        <v>#DIV/0!</v>
      </c>
      <c r="AM66" s="211">
        <v>0</v>
      </c>
      <c r="AN66" s="22" t="e">
        <f t="shared" ref="AN66" si="1008">AM66/AM$12</f>
        <v>#DIV/0!</v>
      </c>
      <c r="AO66" s="211">
        <v>25909.558199999999</v>
      </c>
      <c r="AP66" s="22">
        <f t="shared" ref="AP66" si="1009">AO66/AO$12</f>
        <v>3.801349003594693E-3</v>
      </c>
      <c r="AQ66" s="211"/>
      <c r="AR66" s="22" t="e">
        <f t="shared" si="25"/>
        <v>#DIV/0!</v>
      </c>
      <c r="AS66" s="282">
        <f t="shared" si="26"/>
        <v>342361.24965000001</v>
      </c>
      <c r="AT66" s="278">
        <f t="shared" ref="AT66" si="1010">AS66/AS$12</f>
        <v>1.7317890681836743E-3</v>
      </c>
      <c r="AU66" s="37">
        <f t="shared" si="28"/>
        <v>28530.104137500002</v>
      </c>
      <c r="AV66" s="38">
        <f t="shared" ref="AV66" si="1011">AU66/AU$12</f>
        <v>1.7317890681836743E-3</v>
      </c>
      <c r="AX66" s="228">
        <f t="shared" si="431"/>
        <v>342361.24965000001</v>
      </c>
      <c r="AY66" s="228">
        <f t="shared" si="3"/>
        <v>0</v>
      </c>
      <c r="AZ66" s="24">
        <v>133983.72</v>
      </c>
      <c r="BA66" s="24">
        <v>21513.902999999998</v>
      </c>
      <c r="BB66" s="24">
        <v>143156.99425000002</v>
      </c>
      <c r="BC66" s="24">
        <v>16320.054399999997</v>
      </c>
      <c r="BD66" s="24">
        <v>27386.578000000001</v>
      </c>
      <c r="BE66" s="24">
        <f t="shared" si="4"/>
        <v>342361.24965000001</v>
      </c>
      <c r="BG66" s="24">
        <f>AS66-CONSOLIDATED!AA66</f>
        <v>96564.106189999962</v>
      </c>
    </row>
    <row r="67" spans="1:59" s="1" customFormat="1">
      <c r="A67" s="2">
        <v>6126</v>
      </c>
      <c r="B67" s="2" t="s">
        <v>103</v>
      </c>
      <c r="C67" s="211">
        <v>23844</v>
      </c>
      <c r="D67" s="22" t="e">
        <f t="shared" si="30"/>
        <v>#DIV/0!</v>
      </c>
      <c r="E67" s="211">
        <v>0</v>
      </c>
      <c r="F67" s="22">
        <f t="shared" si="30"/>
        <v>0</v>
      </c>
      <c r="G67" s="211">
        <v>0</v>
      </c>
      <c r="H67" s="22">
        <f t="shared" ref="H67" si="1012">G67/G$12</f>
        <v>0</v>
      </c>
      <c r="I67" s="211">
        <v>0</v>
      </c>
      <c r="J67" s="22">
        <f t="shared" ref="J67" si="1013">I67/I$12</f>
        <v>0</v>
      </c>
      <c r="K67" s="211">
        <v>0</v>
      </c>
      <c r="L67" s="22">
        <f t="shared" ref="L67" si="1014">K67/K$12</f>
        <v>0</v>
      </c>
      <c r="M67" s="211">
        <v>0</v>
      </c>
      <c r="N67" s="22">
        <f t="shared" ref="N67" si="1015">M67/M$12</f>
        <v>0</v>
      </c>
      <c r="O67" s="211">
        <v>0</v>
      </c>
      <c r="P67" s="22">
        <f t="shared" ref="P67" si="1016">O67/O$12</f>
        <v>0</v>
      </c>
      <c r="Q67" s="211">
        <v>0</v>
      </c>
      <c r="R67" s="22">
        <f t="shared" ref="R67" si="1017">Q67/Q$12</f>
        <v>0</v>
      </c>
      <c r="S67" s="211">
        <v>0</v>
      </c>
      <c r="T67" s="22">
        <f t="shared" ref="T67" si="1018">S67/S$12</f>
        <v>0</v>
      </c>
      <c r="U67" s="211">
        <v>0</v>
      </c>
      <c r="V67" s="22">
        <f t="shared" ref="V67" si="1019">U67/U$12</f>
        <v>0</v>
      </c>
      <c r="W67" s="211">
        <v>0</v>
      </c>
      <c r="X67" s="22">
        <f t="shared" ref="X67" si="1020">W67/W$12</f>
        <v>0</v>
      </c>
      <c r="Y67" s="211">
        <v>0</v>
      </c>
      <c r="Z67" s="22">
        <f t="shared" ref="Z67" si="1021">Y67/Y$12</f>
        <v>0</v>
      </c>
      <c r="AA67" s="211">
        <v>0</v>
      </c>
      <c r="AB67" s="22">
        <f t="shared" ref="AB67" si="1022">AA67/AA$12</f>
        <v>0</v>
      </c>
      <c r="AC67" s="211">
        <v>0</v>
      </c>
      <c r="AD67" s="22" t="e">
        <f t="shared" ref="AD67" si="1023">AC67/AC$12</f>
        <v>#DIV/0!</v>
      </c>
      <c r="AE67" s="211">
        <v>0</v>
      </c>
      <c r="AF67" s="22">
        <f t="shared" ref="AF67" si="1024">AE67/AE$12</f>
        <v>0</v>
      </c>
      <c r="AG67" s="211">
        <v>0</v>
      </c>
      <c r="AH67" s="22">
        <f t="shared" ref="AH67" si="1025">AG67/AG$12</f>
        <v>0</v>
      </c>
      <c r="AI67" s="211">
        <v>0</v>
      </c>
      <c r="AJ67" s="22">
        <f t="shared" ref="AJ67" si="1026">AI67/AI$12</f>
        <v>0</v>
      </c>
      <c r="AK67" s="211">
        <v>0</v>
      </c>
      <c r="AL67" s="22" t="e">
        <f t="shared" ref="AL67" si="1027">AK67/AK$12</f>
        <v>#DIV/0!</v>
      </c>
      <c r="AM67" s="211">
        <v>0</v>
      </c>
      <c r="AN67" s="22" t="e">
        <f t="shared" ref="AN67" si="1028">AM67/AM$12</f>
        <v>#DIV/0!</v>
      </c>
      <c r="AO67" s="211">
        <v>0</v>
      </c>
      <c r="AP67" s="22">
        <f t="shared" ref="AP67" si="1029">AO67/AO$12</f>
        <v>0</v>
      </c>
      <c r="AQ67" s="211"/>
      <c r="AR67" s="22" t="e">
        <f t="shared" si="25"/>
        <v>#DIV/0!</v>
      </c>
      <c r="AS67" s="282">
        <f t="shared" si="26"/>
        <v>23844</v>
      </c>
      <c r="AT67" s="278">
        <f t="shared" ref="AT67" si="1030">AS67/AS$12</f>
        <v>1.2061171813102572E-4</v>
      </c>
      <c r="AU67" s="37">
        <f t="shared" si="28"/>
        <v>1987</v>
      </c>
      <c r="AV67" s="38">
        <f t="shared" ref="AV67" si="1031">AU67/AU$12</f>
        <v>1.2061171813102572E-4</v>
      </c>
      <c r="AX67" s="228">
        <f t="shared" si="431"/>
        <v>23844</v>
      </c>
      <c r="AY67" s="228">
        <f t="shared" si="3"/>
        <v>0</v>
      </c>
      <c r="AZ67" s="24">
        <v>23844</v>
      </c>
      <c r="BA67" s="24">
        <v>0</v>
      </c>
      <c r="BB67" s="24">
        <v>0</v>
      </c>
      <c r="BC67" s="24">
        <v>0</v>
      </c>
      <c r="BD67" s="24">
        <v>0</v>
      </c>
      <c r="BE67" s="24">
        <f t="shared" si="4"/>
        <v>23844</v>
      </c>
      <c r="BG67" s="24">
        <f>AS67-CONSOLIDATED!AA67</f>
        <v>-4956</v>
      </c>
    </row>
    <row r="68" spans="1:59" s="1" customFormat="1">
      <c r="A68" s="54">
        <v>6127</v>
      </c>
      <c r="B68" s="2" t="s">
        <v>75</v>
      </c>
      <c r="C68" s="211">
        <v>39000</v>
      </c>
      <c r="D68" s="22" t="e">
        <f t="shared" si="30"/>
        <v>#DIV/0!</v>
      </c>
      <c r="E68" s="211">
        <v>11452.5</v>
      </c>
      <c r="F68" s="22">
        <f t="shared" si="30"/>
        <v>9.3516306257523951E-4</v>
      </c>
      <c r="G68" s="211">
        <v>5144.8618500000011</v>
      </c>
      <c r="H68" s="22">
        <f t="shared" ref="H68" si="1032">G68/G$12</f>
        <v>4.2677178285478842E-4</v>
      </c>
      <c r="I68" s="211">
        <v>5144.8618500000011</v>
      </c>
      <c r="J68" s="22">
        <f t="shared" ref="J68" si="1033">I68/I$12</f>
        <v>3.652125630709157E-4</v>
      </c>
      <c r="K68" s="211">
        <v>5144.8618500000011</v>
      </c>
      <c r="L68" s="22">
        <f t="shared" ref="L68" si="1034">K68/K$12</f>
        <v>3.5029940490907056E-4</v>
      </c>
      <c r="M68" s="211">
        <v>2544.592799999999</v>
      </c>
      <c r="N68" s="22">
        <f t="shared" ref="N68" si="1035">M68/M$12</f>
        <v>1.2117147110014949E-3</v>
      </c>
      <c r="O68" s="211">
        <v>5144.8618500000011</v>
      </c>
      <c r="P68" s="22">
        <f t="shared" ref="P68" si="1036">O68/O$12</f>
        <v>2.2236473138135166E-4</v>
      </c>
      <c r="Q68" s="211">
        <v>5144.8618500000011</v>
      </c>
      <c r="R68" s="22">
        <f t="shared" ref="R68" si="1037">Q68/Q$12</f>
        <v>5.7419531356707725E-4</v>
      </c>
      <c r="S68" s="211">
        <v>42844.259999999995</v>
      </c>
      <c r="T68" s="22">
        <f t="shared" ref="T68" si="1038">S68/S$12</f>
        <v>1.9003513817401891E-3</v>
      </c>
      <c r="U68" s="211">
        <v>0</v>
      </c>
      <c r="V68" s="22">
        <f t="shared" ref="V68" si="1039">U68/U$12</f>
        <v>0</v>
      </c>
      <c r="W68" s="211">
        <v>5144.8618500000011</v>
      </c>
      <c r="X68" s="22">
        <f t="shared" ref="X68" si="1040">W68/W$12</f>
        <v>3.1069199939129372E-4</v>
      </c>
      <c r="Y68" s="211">
        <v>5144.8618500000011</v>
      </c>
      <c r="Z68" s="22">
        <f t="shared" ref="Z68" si="1041">Y68/Y$12</f>
        <v>4.5109900724113152E-4</v>
      </c>
      <c r="AA68" s="211">
        <v>11770.574099999998</v>
      </c>
      <c r="AB68" s="22">
        <f t="shared" ref="AB68" si="1042">AA68/AA$12</f>
        <v>9.4961546750166586E-4</v>
      </c>
      <c r="AC68" s="211">
        <v>0</v>
      </c>
      <c r="AD68" s="22" t="e">
        <f t="shared" ref="AD68" si="1043">AC68/AC$12</f>
        <v>#DIV/0!</v>
      </c>
      <c r="AE68" s="211">
        <v>5144.8618500000011</v>
      </c>
      <c r="AF68" s="22">
        <f t="shared" ref="AF68" si="1044">AE68/AE$12</f>
        <v>4.173571376975486E-4</v>
      </c>
      <c r="AG68" s="211">
        <v>5144.8618500000011</v>
      </c>
      <c r="AH68" s="22">
        <f t="shared" ref="AH68" si="1045">AG68/AG$12</f>
        <v>4.4182857472895319E-4</v>
      </c>
      <c r="AI68" s="211">
        <v>23025.0795</v>
      </c>
      <c r="AJ68" s="22">
        <f t="shared" ref="AJ68" si="1046">AI68/AI$12</f>
        <v>1.3765855312221108E-3</v>
      </c>
      <c r="AK68" s="211">
        <v>0</v>
      </c>
      <c r="AL68" s="22" t="e">
        <f t="shared" ref="AL68" si="1047">AK68/AK$12</f>
        <v>#DIV/0!</v>
      </c>
      <c r="AM68" s="211">
        <v>0</v>
      </c>
      <c r="AN68" s="22" t="e">
        <f t="shared" ref="AN68" si="1048">AM68/AM$12</f>
        <v>#DIV/0!</v>
      </c>
      <c r="AO68" s="211">
        <v>4186.5258000000003</v>
      </c>
      <c r="AP68" s="22">
        <f t="shared" ref="AP68" si="1049">AO68/AO$12</f>
        <v>6.1423068488884833E-4</v>
      </c>
      <c r="AQ68" s="211"/>
      <c r="AR68" s="22" t="e">
        <f t="shared" si="25"/>
        <v>#DIV/0!</v>
      </c>
      <c r="AS68" s="282">
        <f t="shared" si="26"/>
        <v>181127.28885000001</v>
      </c>
      <c r="AT68" s="278">
        <f t="shared" ref="AT68" si="1050">AS68/AS$12</f>
        <v>9.1620841757310344E-4</v>
      </c>
      <c r="AU68" s="37">
        <f t="shared" si="28"/>
        <v>15093.940737500001</v>
      </c>
      <c r="AV68" s="38">
        <f t="shared" ref="AV68" si="1051">AU68/AU$12</f>
        <v>9.1620841757310344E-4</v>
      </c>
      <c r="AX68" s="228">
        <f t="shared" si="431"/>
        <v>181127.28885000001</v>
      </c>
      <c r="AY68" s="228">
        <f t="shared" si="3"/>
        <v>0</v>
      </c>
      <c r="AZ68" s="24">
        <v>39000</v>
      </c>
      <c r="BA68" s="24">
        <v>25767.6669</v>
      </c>
      <c r="BB68" s="24">
        <v>50490.282449999999</v>
      </c>
      <c r="BC68" s="24">
        <v>42844.259999999995</v>
      </c>
      <c r="BD68" s="24">
        <v>23025.0795</v>
      </c>
      <c r="BE68" s="24">
        <f t="shared" si="4"/>
        <v>181127.28884999998</v>
      </c>
      <c r="BG68" s="24">
        <f>AS68-CONSOLIDATED!AA68</f>
        <v>-156901.38614999998</v>
      </c>
    </row>
    <row r="69" spans="1:59" s="1" customFormat="1">
      <c r="A69" s="2">
        <v>6129</v>
      </c>
      <c r="B69" s="2" t="s">
        <v>38</v>
      </c>
      <c r="C69" s="211">
        <v>0</v>
      </c>
      <c r="D69" s="22" t="e">
        <f t="shared" si="30"/>
        <v>#DIV/0!</v>
      </c>
      <c r="E69" s="211">
        <v>0</v>
      </c>
      <c r="F69" s="22">
        <f t="shared" si="30"/>
        <v>0</v>
      </c>
      <c r="G69" s="211">
        <v>0</v>
      </c>
      <c r="H69" s="22">
        <f t="shared" ref="H69" si="1052">G69/G$12</f>
        <v>0</v>
      </c>
      <c r="I69" s="211">
        <v>0</v>
      </c>
      <c r="J69" s="22">
        <f t="shared" ref="J69" si="1053">I69/I$12</f>
        <v>0</v>
      </c>
      <c r="K69" s="211">
        <v>0</v>
      </c>
      <c r="L69" s="22">
        <f t="shared" ref="L69" si="1054">K69/K$12</f>
        <v>0</v>
      </c>
      <c r="M69" s="211">
        <v>0</v>
      </c>
      <c r="N69" s="22">
        <f t="shared" ref="N69" si="1055">M69/M$12</f>
        <v>0</v>
      </c>
      <c r="O69" s="211">
        <v>0</v>
      </c>
      <c r="P69" s="22">
        <f t="shared" ref="P69" si="1056">O69/O$12</f>
        <v>0</v>
      </c>
      <c r="Q69" s="211">
        <v>0</v>
      </c>
      <c r="R69" s="22">
        <f t="shared" ref="R69" si="1057">Q69/Q$12</f>
        <v>0</v>
      </c>
      <c r="S69" s="211">
        <v>0</v>
      </c>
      <c r="T69" s="22">
        <f t="shared" ref="T69" si="1058">S69/S$12</f>
        <v>0</v>
      </c>
      <c r="U69" s="211">
        <v>0</v>
      </c>
      <c r="V69" s="22">
        <f t="shared" ref="V69" si="1059">U69/U$12</f>
        <v>0</v>
      </c>
      <c r="W69" s="211">
        <v>0</v>
      </c>
      <c r="X69" s="22">
        <f t="shared" ref="X69" si="1060">W69/W$12</f>
        <v>0</v>
      </c>
      <c r="Y69" s="211">
        <v>0</v>
      </c>
      <c r="Z69" s="22">
        <f t="shared" ref="Z69" si="1061">Y69/Y$12</f>
        <v>0</v>
      </c>
      <c r="AA69" s="211">
        <v>0</v>
      </c>
      <c r="AB69" s="22">
        <f t="shared" ref="AB69" si="1062">AA69/AA$12</f>
        <v>0</v>
      </c>
      <c r="AC69" s="211">
        <v>0</v>
      </c>
      <c r="AD69" s="22" t="e">
        <f t="shared" ref="AD69" si="1063">AC69/AC$12</f>
        <v>#DIV/0!</v>
      </c>
      <c r="AE69" s="211">
        <v>0</v>
      </c>
      <c r="AF69" s="22">
        <f t="shared" ref="AF69" si="1064">AE69/AE$12</f>
        <v>0</v>
      </c>
      <c r="AG69" s="211">
        <v>0</v>
      </c>
      <c r="AH69" s="22">
        <f t="shared" ref="AH69" si="1065">AG69/AG$12</f>
        <v>0</v>
      </c>
      <c r="AI69" s="211">
        <v>0</v>
      </c>
      <c r="AJ69" s="22">
        <f t="shared" ref="AJ69" si="1066">AI69/AI$12</f>
        <v>0</v>
      </c>
      <c r="AK69" s="211">
        <v>0</v>
      </c>
      <c r="AL69" s="22" t="e">
        <f t="shared" ref="AL69" si="1067">AK69/AK$12</f>
        <v>#DIV/0!</v>
      </c>
      <c r="AM69" s="211">
        <v>0</v>
      </c>
      <c r="AN69" s="22" t="e">
        <f t="shared" ref="AN69" si="1068">AM69/AM$12</f>
        <v>#DIV/0!</v>
      </c>
      <c r="AO69" s="211">
        <v>0</v>
      </c>
      <c r="AP69" s="22">
        <f t="shared" ref="AP69" si="1069">AO69/AO$12</f>
        <v>0</v>
      </c>
      <c r="AQ69" s="211"/>
      <c r="AR69" s="22" t="e">
        <f t="shared" si="25"/>
        <v>#DIV/0!</v>
      </c>
      <c r="AS69" s="282">
        <f t="shared" si="26"/>
        <v>0</v>
      </c>
      <c r="AT69" s="278">
        <f t="shared" ref="AT69" si="1070">AS69/AS$12</f>
        <v>0</v>
      </c>
      <c r="AU69" s="37">
        <f t="shared" si="28"/>
        <v>0</v>
      </c>
      <c r="AV69" s="38">
        <f t="shared" ref="AV69" si="1071">AU69/AU$12</f>
        <v>0</v>
      </c>
      <c r="AX69" s="228">
        <f t="shared" ref="AX69:AX100" si="1072">C69+E69+G69+I69+K69+M69+O69+Q69+S69+U69+W69+Y69+AA69+AC69+AE69+AG69+AI69+AK69+AM69+AO69</f>
        <v>0</v>
      </c>
      <c r="AY69" s="228">
        <f t="shared" si="3"/>
        <v>0</v>
      </c>
      <c r="AZ69" s="24">
        <v>0</v>
      </c>
      <c r="BA69" s="24">
        <v>0</v>
      </c>
      <c r="BB69" s="24">
        <v>0</v>
      </c>
      <c r="BC69" s="24">
        <v>0</v>
      </c>
      <c r="BD69" s="24">
        <v>0</v>
      </c>
      <c r="BE69" s="24">
        <f t="shared" si="4"/>
        <v>0</v>
      </c>
      <c r="BG69" s="24">
        <f>AS69-CONSOLIDATED!AA69</f>
        <v>0</v>
      </c>
    </row>
    <row r="70" spans="1:59" s="1" customFormat="1" ht="15.75" thickBot="1">
      <c r="A70" s="257">
        <v>6199</v>
      </c>
      <c r="B70" s="257" t="s">
        <v>22</v>
      </c>
      <c r="C70" s="252">
        <v>727282.6</v>
      </c>
      <c r="D70" s="253" t="e">
        <f t="shared" si="30"/>
        <v>#DIV/0!</v>
      </c>
      <c r="E70" s="252">
        <v>3584381.8709449996</v>
      </c>
      <c r="F70" s="253">
        <f t="shared" si="30"/>
        <v>0.29268557326977451</v>
      </c>
      <c r="G70" s="252">
        <v>3031995.7223100001</v>
      </c>
      <c r="H70" s="253">
        <f t="shared" ref="H70" si="1073">G70/G$12</f>
        <v>0.25150728197265987</v>
      </c>
      <c r="I70" s="252">
        <v>3195893.9516874999</v>
      </c>
      <c r="J70" s="253">
        <f t="shared" ref="J70" si="1074">I70/I$12</f>
        <v>0.22686335521305181</v>
      </c>
      <c r="K70" s="252">
        <v>3520757.8383999993</v>
      </c>
      <c r="L70" s="253">
        <f t="shared" ref="L70" si="1075">K70/K$12</f>
        <v>0.2397186574835756</v>
      </c>
      <c r="M70" s="252">
        <v>512220.8298399999</v>
      </c>
      <c r="N70" s="253">
        <f t="shared" ref="N70" si="1076">M70/M$12</f>
        <v>0.24391545664930028</v>
      </c>
      <c r="O70" s="252">
        <v>3000474.6796875</v>
      </c>
      <c r="P70" s="253">
        <f t="shared" ref="P70" si="1077">O70/O$12</f>
        <v>0.12968273310686815</v>
      </c>
      <c r="Q70" s="252">
        <v>2433826.3938999996</v>
      </c>
      <c r="R70" s="253">
        <f t="shared" ref="R70" si="1078">Q70/Q$12</f>
        <v>0.27162861708584829</v>
      </c>
      <c r="S70" s="252">
        <v>1170011.0346000001</v>
      </c>
      <c r="T70" s="253">
        <f t="shared" ref="T70" si="1079">S70/S$12</f>
        <v>5.1895681854544309E-2</v>
      </c>
      <c r="U70" s="252">
        <v>1221.4000000000001</v>
      </c>
      <c r="V70" s="253">
        <f t="shared" ref="V70" si="1080">U70/U$12</f>
        <v>2582186398564.8486</v>
      </c>
      <c r="W70" s="252">
        <v>2575097.7494600001</v>
      </c>
      <c r="X70" s="253">
        <f t="shared" ref="X70" si="1081">W70/W$12</f>
        <v>0.15550704600702697</v>
      </c>
      <c r="Y70" s="252">
        <v>3151134.3393166666</v>
      </c>
      <c r="Z70" s="253">
        <f t="shared" ref="Z70" si="1082">Y70/Y$12</f>
        <v>0.27628994005916541</v>
      </c>
      <c r="AA70" s="252">
        <v>3542479.4028649996</v>
      </c>
      <c r="AB70" s="253">
        <f t="shared" ref="AB70" si="1083">AA70/AA$12</f>
        <v>0.28579686986267466</v>
      </c>
      <c r="AC70" s="252">
        <v>0</v>
      </c>
      <c r="AD70" s="253" t="e">
        <f t="shared" ref="AD70" si="1084">AC70/AC$12</f>
        <v>#DIV/0!</v>
      </c>
      <c r="AE70" s="252">
        <v>1239172.5946833331</v>
      </c>
      <c r="AF70" s="253">
        <f t="shared" ref="AF70" si="1085">AE70/AE$12</f>
        <v>0.10052311263329264</v>
      </c>
      <c r="AG70" s="252">
        <v>915606.89095749985</v>
      </c>
      <c r="AH70" s="253">
        <f t="shared" ref="AH70" si="1086">AG70/AG$12</f>
        <v>7.8630155568464893E-2</v>
      </c>
      <c r="AI70" s="252">
        <v>4077207.7439499991</v>
      </c>
      <c r="AJ70" s="253">
        <f t="shared" ref="AJ70" si="1087">AI70/AI$12</f>
        <v>0.24376138150178001</v>
      </c>
      <c r="AK70" s="252">
        <v>0</v>
      </c>
      <c r="AL70" s="253" t="e">
        <f t="shared" ref="AL70" si="1088">AK70/AK$12</f>
        <v>#DIV/0!</v>
      </c>
      <c r="AM70" s="252">
        <v>0</v>
      </c>
      <c r="AN70" s="253" t="e">
        <f t="shared" ref="AN70" si="1089">AM70/AM$12</f>
        <v>#DIV/0!</v>
      </c>
      <c r="AO70" s="252">
        <v>1099699.9378900002</v>
      </c>
      <c r="AP70" s="253">
        <f t="shared" ref="AP70" si="1090">AO70/AO$12</f>
        <v>0.16134367212603795</v>
      </c>
      <c r="AQ70" s="252"/>
      <c r="AR70" s="253" t="e">
        <f t="shared" si="25"/>
        <v>#DIV/0!</v>
      </c>
      <c r="AS70" s="255">
        <f t="shared" si="26"/>
        <v>37778464.980492502</v>
      </c>
      <c r="AT70" s="253">
        <f t="shared" ref="AT70" si="1091">AS70/AS$12</f>
        <v>0.19109736494086513</v>
      </c>
      <c r="AU70" s="255">
        <f t="shared" si="28"/>
        <v>3148205.415041042</v>
      </c>
      <c r="AV70" s="253">
        <f t="shared" ref="AV70" si="1092">AU70/AU$12</f>
        <v>0.19109736494086513</v>
      </c>
      <c r="AX70" s="228">
        <f t="shared" si="1072"/>
        <v>37778464.980492502</v>
      </c>
      <c r="AY70" s="228">
        <f t="shared" ref="AY70:AY133" si="1093">AS70-AX70</f>
        <v>0</v>
      </c>
      <c r="AZ70" s="224">
        <v>727282.6</v>
      </c>
      <c r="BA70" s="224">
        <v>7639082.103649999</v>
      </c>
      <c r="BB70" s="224">
        <v>24175182.421442494</v>
      </c>
      <c r="BC70" s="224">
        <v>1170011.0346000001</v>
      </c>
      <c r="BD70" s="224">
        <v>4077207.74395</v>
      </c>
      <c r="BE70" s="224">
        <f t="shared" ref="BE70:BE133" si="1094">SUM(AZ70:BD70)</f>
        <v>37788765.903642491</v>
      </c>
      <c r="BG70" s="24">
        <f>AS70-CONSOLIDATED!AA76</f>
        <v>-17323909.839300513</v>
      </c>
    </row>
    <row r="71" spans="1:59" s="1" customFormat="1" ht="15.75" thickTop="1">
      <c r="A71" s="2">
        <v>6201</v>
      </c>
      <c r="B71" s="2" t="s">
        <v>23</v>
      </c>
      <c r="C71" s="211">
        <v>2366499.19</v>
      </c>
      <c r="D71" s="22" t="e">
        <f t="shared" si="30"/>
        <v>#DIV/0!</v>
      </c>
      <c r="E71" s="211">
        <v>665427.2034</v>
      </c>
      <c r="F71" s="22">
        <f t="shared" si="30"/>
        <v>5.4335991395103325E-2</v>
      </c>
      <c r="G71" s="211">
        <v>599392.33790000004</v>
      </c>
      <c r="H71" s="22">
        <f t="shared" ref="H71" si="1095">G71/G$12</f>
        <v>4.97202343100977E-2</v>
      </c>
      <c r="I71" s="211">
        <v>656068.81435000012</v>
      </c>
      <c r="J71" s="22">
        <f t="shared" ref="J71" si="1096">I71/I$12</f>
        <v>4.6571624316726845E-2</v>
      </c>
      <c r="K71" s="211">
        <v>703994.44244999997</v>
      </c>
      <c r="L71" s="22">
        <f t="shared" ref="L71" si="1097">K71/K$12</f>
        <v>4.7933033274650094E-2</v>
      </c>
      <c r="M71" s="211">
        <v>127873.93220000001</v>
      </c>
      <c r="N71" s="22">
        <f t="shared" ref="N71" si="1098">M71/M$12</f>
        <v>6.0892542335397565E-2</v>
      </c>
      <c r="O71" s="211">
        <v>798675.48910000001</v>
      </c>
      <c r="P71" s="22">
        <f t="shared" ref="P71" si="1099">O71/O$12</f>
        <v>3.4519344886703052E-2</v>
      </c>
      <c r="Q71" s="211">
        <v>578115.70750000002</v>
      </c>
      <c r="R71" s="22">
        <f t="shared" ref="R71" si="1100">Q71/Q$12</f>
        <v>6.4520941402151574E-2</v>
      </c>
      <c r="S71" s="211">
        <v>794720.27400000009</v>
      </c>
      <c r="T71" s="22">
        <f t="shared" ref="T71" si="1101">S71/S$12</f>
        <v>3.5249710714873872E-2</v>
      </c>
      <c r="U71" s="211">
        <v>0</v>
      </c>
      <c r="V71" s="22">
        <f t="shared" ref="V71" si="1102">U71/U$12</f>
        <v>0</v>
      </c>
      <c r="W71" s="211">
        <v>647783.09285000002</v>
      </c>
      <c r="X71" s="22">
        <f t="shared" ref="X71" si="1103">W71/W$12</f>
        <v>3.9118839369699017E-2</v>
      </c>
      <c r="Y71" s="211">
        <v>612273.47839999991</v>
      </c>
      <c r="Z71" s="22">
        <f t="shared" ref="Z71" si="1104">Y71/Y$12</f>
        <v>5.3683843477024422E-2</v>
      </c>
      <c r="AA71" s="211">
        <v>525901.34499999997</v>
      </c>
      <c r="AB71" s="22">
        <f t="shared" ref="AB71" si="1105">AA71/AA$12</f>
        <v>4.2428181272137773E-2</v>
      </c>
      <c r="AC71" s="211">
        <v>0</v>
      </c>
      <c r="AD71" s="22" t="e">
        <f t="shared" ref="AD71" si="1106">AC71/AC$12</f>
        <v>#DIV/0!</v>
      </c>
      <c r="AE71" s="211">
        <v>588527.95535000006</v>
      </c>
      <c r="AF71" s="22">
        <f t="shared" ref="AF71" si="1107">AE71/AE$12</f>
        <v>4.7742067729159079E-2</v>
      </c>
      <c r="AG71" s="211">
        <v>579168.06180000002</v>
      </c>
      <c r="AH71" s="22">
        <f t="shared" ref="AH71" si="1108">AG71/AG$12</f>
        <v>4.9737584163435648E-2</v>
      </c>
      <c r="AI71" s="211">
        <v>727174.29540000006</v>
      </c>
      <c r="AJ71" s="22">
        <f t="shared" ref="AJ71" si="1109">AI71/AI$12</f>
        <v>4.3475099129376436E-2</v>
      </c>
      <c r="AK71" s="211">
        <v>0</v>
      </c>
      <c r="AL71" s="22" t="e">
        <f t="shared" ref="AL71" si="1110">AK71/AK$12</f>
        <v>#DIV/0!</v>
      </c>
      <c r="AM71" s="211">
        <v>0</v>
      </c>
      <c r="AN71" s="22" t="e">
        <f t="shared" ref="AN71" si="1111">AM71/AM$12</f>
        <v>#DIV/0!</v>
      </c>
      <c r="AO71" s="211">
        <v>491135.46964999998</v>
      </c>
      <c r="AP71" s="22">
        <f t="shared" ref="AP71" si="1112">AO71/AO$12</f>
        <v>7.2057474456821841E-2</v>
      </c>
      <c r="AQ71" s="211"/>
      <c r="AR71" s="22" t="e">
        <f t="shared" ref="AR71:AR134" si="1113">AQ71/AQ$5</f>
        <v>#DIV/0!</v>
      </c>
      <c r="AS71" s="282">
        <f t="shared" ref="AS71:AS134" si="1114">C71+E71+G71+I71+K71+M71+O71+Q71+S71+U71+W71+Y71+AA71+AC71+AE71+AG71+AI71+AK71+AM71+AO71+AQ71</f>
        <v>11462731.089349998</v>
      </c>
      <c r="AT71" s="278">
        <f t="shared" ref="AT71" si="1115">AS71/AS$12</f>
        <v>5.7982708067456271E-2</v>
      </c>
      <c r="AU71" s="37">
        <f t="shared" ref="AU71:AU134" si="1116">AS71/12</f>
        <v>955227.59077916655</v>
      </c>
      <c r="AV71" s="38">
        <f t="shared" ref="AV71" si="1117">AU71/AU$12</f>
        <v>5.7982708067456271E-2</v>
      </c>
      <c r="AX71" s="228">
        <f t="shared" si="1072"/>
        <v>11462731.089349998</v>
      </c>
      <c r="AY71" s="228">
        <f t="shared" si="1093"/>
        <v>0</v>
      </c>
      <c r="AZ71" s="24">
        <v>2366499.19</v>
      </c>
      <c r="BA71" s="24">
        <v>1319202.4806000001</v>
      </c>
      <c r="BB71" s="24">
        <v>6255134.8493499998</v>
      </c>
      <c r="BC71" s="24">
        <v>794720.27400000009</v>
      </c>
      <c r="BD71" s="24">
        <v>727174.29540000006</v>
      </c>
      <c r="BE71" s="24">
        <f t="shared" si="1094"/>
        <v>11462731.089349998</v>
      </c>
      <c r="BG71" s="24">
        <f>AS71-CONSOLIDATED!AA77</f>
        <v>-5801129.6306500044</v>
      </c>
    </row>
    <row r="72" spans="1:59" s="1" customFormat="1">
      <c r="A72" s="2">
        <v>6202</v>
      </c>
      <c r="B72" s="2" t="s">
        <v>24</v>
      </c>
      <c r="C72" s="211">
        <v>965848.07000000018</v>
      </c>
      <c r="D72" s="22" t="e">
        <f t="shared" si="30"/>
        <v>#DIV/0!</v>
      </c>
      <c r="E72" s="211">
        <v>0</v>
      </c>
      <c r="F72" s="22">
        <f t="shared" si="30"/>
        <v>0</v>
      </c>
      <c r="G72" s="211">
        <v>299696.16895000002</v>
      </c>
      <c r="H72" s="22">
        <f t="shared" ref="H72" si="1118">G72/G$12</f>
        <v>2.486011715504885E-2</v>
      </c>
      <c r="I72" s="211">
        <v>328034.37270000007</v>
      </c>
      <c r="J72" s="22">
        <f t="shared" ref="J72" si="1119">I72/I$12</f>
        <v>2.3285809711125094E-2</v>
      </c>
      <c r="K72" s="211">
        <v>351997.22614999994</v>
      </c>
      <c r="L72" s="22">
        <f t="shared" ref="L72" si="1120">K72/K$12</f>
        <v>2.3966516972654665E-2</v>
      </c>
      <c r="M72" s="211">
        <v>0</v>
      </c>
      <c r="N72" s="22">
        <f t="shared" ref="N72" si="1121">M72/M$12</f>
        <v>0</v>
      </c>
      <c r="O72" s="211">
        <v>399576.40019999997</v>
      </c>
      <c r="P72" s="22">
        <f t="shared" ref="P72" si="1122">O72/O$12</f>
        <v>1.7269987316919002E-2</v>
      </c>
      <c r="Q72" s="211">
        <v>289057.85375000001</v>
      </c>
      <c r="R72" s="22">
        <f t="shared" ref="R72" si="1123">Q72/Q$12</f>
        <v>3.2260470701075787E-2</v>
      </c>
      <c r="S72" s="211">
        <v>225987.43980000005</v>
      </c>
      <c r="T72" s="22">
        <f t="shared" ref="T72" si="1124">S72/S$12</f>
        <v>1.0023642454785261E-2</v>
      </c>
      <c r="U72" s="211">
        <v>0</v>
      </c>
      <c r="V72" s="22">
        <f t="shared" ref="V72" si="1125">U72/U$12</f>
        <v>0</v>
      </c>
      <c r="W72" s="211">
        <v>323891.5612</v>
      </c>
      <c r="X72" s="22">
        <f t="shared" ref="X72" si="1126">W72/W$12</f>
        <v>1.9559420577093929E-2</v>
      </c>
      <c r="Y72" s="211">
        <v>306136.74904999998</v>
      </c>
      <c r="Z72" s="22">
        <f t="shared" ref="Z72" si="1127">Y72/Y$12</f>
        <v>2.6841922602155465E-2</v>
      </c>
      <c r="AA72" s="211">
        <v>0</v>
      </c>
      <c r="AB72" s="22">
        <f t="shared" ref="AB72" si="1128">AA72/AA$12</f>
        <v>0</v>
      </c>
      <c r="AC72" s="211">
        <v>0</v>
      </c>
      <c r="AD72" s="22" t="e">
        <f t="shared" ref="AD72" si="1129">AC72/AC$12</f>
        <v>#DIV/0!</v>
      </c>
      <c r="AE72" s="211">
        <v>294263.98260000005</v>
      </c>
      <c r="AF72" s="22">
        <f t="shared" ref="AF72" si="1130">AE72/AE$12</f>
        <v>2.387103426410123E-2</v>
      </c>
      <c r="AG72" s="211">
        <v>289584.03090000001</v>
      </c>
      <c r="AH72" s="22">
        <f t="shared" ref="AH72" si="1131">AG72/AG$12</f>
        <v>2.4868792081717824E-2</v>
      </c>
      <c r="AI72" s="211">
        <v>313034.89590000006</v>
      </c>
      <c r="AJ72" s="22">
        <f t="shared" ref="AJ72" si="1132">AI72/AI$12</f>
        <v>1.8715214792789737E-2</v>
      </c>
      <c r="AK72" s="211">
        <v>0</v>
      </c>
      <c r="AL72" s="22" t="e">
        <f t="shared" ref="AL72" si="1133">AK72/AK$12</f>
        <v>#DIV/0!</v>
      </c>
      <c r="AM72" s="211">
        <v>0</v>
      </c>
      <c r="AN72" s="22" t="e">
        <f t="shared" ref="AN72" si="1134">AM72/AM$12</f>
        <v>#DIV/0!</v>
      </c>
      <c r="AO72" s="211">
        <v>245567.74959999998</v>
      </c>
      <c r="AP72" s="22">
        <f t="shared" ref="AP72" si="1135">AO72/AO$12</f>
        <v>3.602873939614111E-2</v>
      </c>
      <c r="AQ72" s="211"/>
      <c r="AR72" s="22" t="e">
        <f t="shared" si="1113"/>
        <v>#DIV/0!</v>
      </c>
      <c r="AS72" s="282">
        <f t="shared" si="1114"/>
        <v>4632676.5008000005</v>
      </c>
      <c r="AT72" s="278">
        <f t="shared" ref="AT72" si="1136">AS72/AS$12</f>
        <v>2.3433780922106871E-2</v>
      </c>
      <c r="AU72" s="37">
        <f t="shared" si="1116"/>
        <v>386056.37506666669</v>
      </c>
      <c r="AV72" s="38">
        <f t="shared" ref="AV72" si="1137">AU72/AU$12</f>
        <v>2.3433780922106868E-2</v>
      </c>
      <c r="AX72" s="228">
        <f t="shared" si="1072"/>
        <v>4632676.5008000005</v>
      </c>
      <c r="AY72" s="228">
        <f t="shared" si="1093"/>
        <v>0</v>
      </c>
      <c r="AZ72" s="24">
        <v>965848.07000000018</v>
      </c>
      <c r="BA72" s="24">
        <v>0</v>
      </c>
      <c r="BB72" s="24">
        <v>3127806.0951</v>
      </c>
      <c r="BC72" s="24">
        <v>225987.43980000005</v>
      </c>
      <c r="BD72" s="24">
        <v>313034.89590000006</v>
      </c>
      <c r="BE72" s="24">
        <f t="shared" si="1094"/>
        <v>4632676.5008000005</v>
      </c>
      <c r="BG72" s="24">
        <f>AS72-CONSOLIDATED!AA78</f>
        <v>-2123606.6991999978</v>
      </c>
    </row>
    <row r="73" spans="1:59" s="1" customFormat="1">
      <c r="A73" s="2">
        <v>6203</v>
      </c>
      <c r="B73" s="2" t="s">
        <v>25</v>
      </c>
      <c r="C73" s="211">
        <v>334897.33</v>
      </c>
      <c r="D73" s="22" t="e">
        <f t="shared" si="30"/>
        <v>#DIV/0!</v>
      </c>
      <c r="E73" s="211">
        <v>79953.109200000006</v>
      </c>
      <c r="F73" s="22">
        <f t="shared" si="30"/>
        <v>6.5286351854952681E-3</v>
      </c>
      <c r="G73" s="211">
        <v>99898.729550000004</v>
      </c>
      <c r="H73" s="22">
        <f t="shared" ref="H73" si="1138">G73/G$12</f>
        <v>8.2867062630616259E-3</v>
      </c>
      <c r="I73" s="211">
        <v>109344.48555</v>
      </c>
      <c r="J73" s="22">
        <f t="shared" ref="J73" si="1139">I73/I$12</f>
        <v>7.7619148948355528E-3</v>
      </c>
      <c r="K73" s="211">
        <v>117332.40214999999</v>
      </c>
      <c r="L73" s="22">
        <f t="shared" ref="L73" si="1140">K73/K$12</f>
        <v>7.9888385437787285E-3</v>
      </c>
      <c r="M73" s="211">
        <v>13212.112999999999</v>
      </c>
      <c r="N73" s="22">
        <f t="shared" ref="N73" si="1141">M73/M$12</f>
        <v>6.2915023910757352E-3</v>
      </c>
      <c r="O73" s="211">
        <v>133191.59165000002</v>
      </c>
      <c r="P73" s="22">
        <f t="shared" ref="P73" si="1142">O73/O$12</f>
        <v>5.7566390241376312E-3</v>
      </c>
      <c r="Q73" s="211">
        <v>96352.296149999995</v>
      </c>
      <c r="R73" s="22">
        <f t="shared" ref="R73" si="1143">Q73/Q$12</f>
        <v>1.0753454322735046E-2</v>
      </c>
      <c r="S73" s="211">
        <v>112993.74340000001</v>
      </c>
      <c r="T73" s="22">
        <f t="shared" ref="T73" si="1144">S73/S$12</f>
        <v>5.0118222697319642E-3</v>
      </c>
      <c r="U73" s="211">
        <v>0</v>
      </c>
      <c r="V73" s="22">
        <f t="shared" ref="V73" si="1145">U73/U$12</f>
        <v>0</v>
      </c>
      <c r="W73" s="211">
        <v>107964.18535</v>
      </c>
      <c r="X73" s="22">
        <f t="shared" ref="X73" si="1146">W73/W$12</f>
        <v>6.5198268849616849E-3</v>
      </c>
      <c r="Y73" s="211">
        <v>102068.6156</v>
      </c>
      <c r="Z73" s="22">
        <f t="shared" ref="Z73" si="1147">Y73/Y$12</f>
        <v>8.9493270198570379E-3</v>
      </c>
      <c r="AA73" s="211">
        <v>53875.2068</v>
      </c>
      <c r="AB73" s="22">
        <f t="shared" ref="AB73" si="1148">AA73/AA$12</f>
        <v>4.3464939991440972E-3</v>
      </c>
      <c r="AC73" s="211">
        <v>0</v>
      </c>
      <c r="AD73" s="22" t="e">
        <f t="shared" ref="AD73" si="1149">AC73/AC$12</f>
        <v>#DIV/0!</v>
      </c>
      <c r="AE73" s="211">
        <v>98087.363800000006</v>
      </c>
      <c r="AF73" s="22">
        <f t="shared" ref="AF73" si="1150">AE73/AE$12</f>
        <v>7.9569602825907051E-3</v>
      </c>
      <c r="AG73" s="211">
        <v>96528.29595</v>
      </c>
      <c r="AH73" s="22">
        <f t="shared" ref="AH73" si="1151">AG73/AG$12</f>
        <v>8.2896218915194143E-3</v>
      </c>
      <c r="AI73" s="211">
        <v>105632.5131</v>
      </c>
      <c r="AJ73" s="22">
        <f t="shared" ref="AJ73" si="1152">AI73/AI$12</f>
        <v>6.3153827182264484E-3</v>
      </c>
      <c r="AK73" s="211">
        <v>0</v>
      </c>
      <c r="AL73" s="22" t="e">
        <f t="shared" ref="AL73" si="1153">AK73/AK$12</f>
        <v>#DIV/0!</v>
      </c>
      <c r="AM73" s="211">
        <v>0</v>
      </c>
      <c r="AN73" s="22" t="e">
        <f t="shared" ref="AN73" si="1154">AM73/AM$12</f>
        <v>#DIV/0!</v>
      </c>
      <c r="AO73" s="211">
        <v>81855.883699999991</v>
      </c>
      <c r="AP73" s="22">
        <f t="shared" ref="AP73" si="1155">AO73/AO$12</f>
        <v>1.2009574981535502E-2</v>
      </c>
      <c r="AQ73" s="211"/>
      <c r="AR73" s="22" t="e">
        <f t="shared" si="1113"/>
        <v>#DIV/0!</v>
      </c>
      <c r="AS73" s="282">
        <f t="shared" si="1114"/>
        <v>1743187.8649499996</v>
      </c>
      <c r="AT73" s="278">
        <f t="shared" ref="AT73" si="1156">AS73/AS$12</f>
        <v>8.8176850954862392E-3</v>
      </c>
      <c r="AU73" s="37">
        <f t="shared" si="1116"/>
        <v>145265.65541249997</v>
      </c>
      <c r="AV73" s="38">
        <f t="shared" ref="AV73" si="1157">AU73/AU$12</f>
        <v>8.8176850954862392E-3</v>
      </c>
      <c r="AX73" s="228">
        <f t="shared" si="1072"/>
        <v>1743187.8649499996</v>
      </c>
      <c r="AY73" s="228">
        <f t="shared" si="1093"/>
        <v>0</v>
      </c>
      <c r="AZ73" s="24">
        <v>334897.33</v>
      </c>
      <c r="BA73" s="24">
        <v>147040.429</v>
      </c>
      <c r="BB73" s="24">
        <v>1042623.8494500001</v>
      </c>
      <c r="BC73" s="24">
        <v>112993.74340000001</v>
      </c>
      <c r="BD73" s="24">
        <v>105632.5131</v>
      </c>
      <c r="BE73" s="24">
        <f t="shared" si="1094"/>
        <v>1743187.8649500003</v>
      </c>
      <c r="BG73" s="24">
        <f>AS73-CONSOLIDATED!AA79</f>
        <v>-908180.21505000046</v>
      </c>
    </row>
    <row r="74" spans="1:59" s="1" customFormat="1">
      <c r="A74" s="2">
        <v>6204</v>
      </c>
      <c r="B74" s="2" t="s">
        <v>26</v>
      </c>
      <c r="C74" s="211">
        <v>24480.48</v>
      </c>
      <c r="D74" s="22" t="e">
        <f t="shared" si="30"/>
        <v>#DIV/0!</v>
      </c>
      <c r="E74" s="211">
        <v>0</v>
      </c>
      <c r="F74" s="22">
        <f t="shared" si="30"/>
        <v>0</v>
      </c>
      <c r="G74" s="211">
        <v>0</v>
      </c>
      <c r="H74" s="22">
        <f t="shared" ref="H74" si="1158">G74/G$12</f>
        <v>0</v>
      </c>
      <c r="I74" s="211">
        <v>0</v>
      </c>
      <c r="J74" s="22">
        <f t="shared" ref="J74" si="1159">I74/I$12</f>
        <v>0</v>
      </c>
      <c r="K74" s="211">
        <v>0</v>
      </c>
      <c r="L74" s="22">
        <f t="shared" ref="L74" si="1160">K74/K$12</f>
        <v>0</v>
      </c>
      <c r="M74" s="211">
        <v>0</v>
      </c>
      <c r="N74" s="22">
        <f t="shared" ref="N74" si="1161">M74/M$12</f>
        <v>0</v>
      </c>
      <c r="O74" s="211">
        <v>0</v>
      </c>
      <c r="P74" s="22">
        <f t="shared" ref="P74" si="1162">O74/O$12</f>
        <v>0</v>
      </c>
      <c r="Q74" s="211">
        <v>0</v>
      </c>
      <c r="R74" s="22">
        <f t="shared" ref="R74" si="1163">Q74/Q$12</f>
        <v>0</v>
      </c>
      <c r="S74" s="211">
        <v>0</v>
      </c>
      <c r="T74" s="22">
        <f t="shared" ref="T74" si="1164">S74/S$12</f>
        <v>0</v>
      </c>
      <c r="U74" s="211">
        <v>0</v>
      </c>
      <c r="V74" s="22">
        <f t="shared" ref="V74" si="1165">U74/U$12</f>
        <v>0</v>
      </c>
      <c r="W74" s="211">
        <v>0</v>
      </c>
      <c r="X74" s="22">
        <f t="shared" ref="X74" si="1166">W74/W$12</f>
        <v>0</v>
      </c>
      <c r="Y74" s="211">
        <v>0</v>
      </c>
      <c r="Z74" s="22">
        <f t="shared" ref="Z74" si="1167">Y74/Y$12</f>
        <v>0</v>
      </c>
      <c r="AA74" s="211">
        <v>0</v>
      </c>
      <c r="AB74" s="22">
        <f t="shared" ref="AB74" si="1168">AA74/AA$12</f>
        <v>0</v>
      </c>
      <c r="AC74" s="211">
        <v>0</v>
      </c>
      <c r="AD74" s="22" t="e">
        <f t="shared" ref="AD74" si="1169">AC74/AC$12</f>
        <v>#DIV/0!</v>
      </c>
      <c r="AE74" s="211">
        <v>0</v>
      </c>
      <c r="AF74" s="22">
        <f t="shared" ref="AF74" si="1170">AE74/AE$12</f>
        <v>0</v>
      </c>
      <c r="AG74" s="211">
        <v>0</v>
      </c>
      <c r="AH74" s="22">
        <f t="shared" ref="AH74" si="1171">AG74/AG$12</f>
        <v>0</v>
      </c>
      <c r="AI74" s="211">
        <v>0</v>
      </c>
      <c r="AJ74" s="22">
        <f t="shared" ref="AJ74" si="1172">AI74/AI$12</f>
        <v>0</v>
      </c>
      <c r="AK74" s="211">
        <v>0</v>
      </c>
      <c r="AL74" s="22" t="e">
        <f t="shared" ref="AL74" si="1173">AK74/AK$12</f>
        <v>#DIV/0!</v>
      </c>
      <c r="AM74" s="211">
        <v>0</v>
      </c>
      <c r="AN74" s="22" t="e">
        <f t="shared" ref="AN74" si="1174">AM74/AM$12</f>
        <v>#DIV/0!</v>
      </c>
      <c r="AO74" s="211">
        <v>0</v>
      </c>
      <c r="AP74" s="22">
        <f t="shared" ref="AP74" si="1175">AO74/AO$12</f>
        <v>0</v>
      </c>
      <c r="AQ74" s="211"/>
      <c r="AR74" s="22" t="e">
        <f t="shared" si="1113"/>
        <v>#DIV/0!</v>
      </c>
      <c r="AS74" s="282">
        <f t="shared" si="1114"/>
        <v>24480.48</v>
      </c>
      <c r="AT74" s="278">
        <f t="shared" ref="AT74" si="1176">AS74/AS$12</f>
        <v>1.2383126796981263E-4</v>
      </c>
      <c r="AU74" s="37">
        <f t="shared" si="1116"/>
        <v>2040.04</v>
      </c>
      <c r="AV74" s="38">
        <f t="shared" ref="AV74" si="1177">AU74/AU$12</f>
        <v>1.2383126796981263E-4</v>
      </c>
      <c r="AX74" s="228">
        <f t="shared" si="1072"/>
        <v>24480.48</v>
      </c>
      <c r="AY74" s="228">
        <f t="shared" si="1093"/>
        <v>0</v>
      </c>
      <c r="AZ74" s="24">
        <v>24480.48</v>
      </c>
      <c r="BA74" s="24">
        <v>0</v>
      </c>
      <c r="BB74" s="24">
        <v>0</v>
      </c>
      <c r="BC74" s="24">
        <v>0</v>
      </c>
      <c r="BD74" s="24">
        <v>0</v>
      </c>
      <c r="BE74" s="24">
        <f t="shared" si="1094"/>
        <v>24480.48</v>
      </c>
      <c r="BG74" s="24">
        <f>AS74-CONSOLIDATED!AA80</f>
        <v>4380.4799999999996</v>
      </c>
    </row>
    <row r="75" spans="1:59" s="1" customFormat="1">
      <c r="A75" s="2">
        <v>6205</v>
      </c>
      <c r="B75" s="2" t="s">
        <v>27</v>
      </c>
      <c r="C75" s="211">
        <v>95177.85</v>
      </c>
      <c r="D75" s="22" t="e">
        <f t="shared" si="30"/>
        <v>#DIV/0!</v>
      </c>
      <c r="E75" s="211">
        <v>0</v>
      </c>
      <c r="F75" s="22">
        <f t="shared" si="30"/>
        <v>0</v>
      </c>
      <c r="G75" s="211">
        <v>0</v>
      </c>
      <c r="H75" s="22">
        <f t="shared" ref="H75" si="1178">G75/G$12</f>
        <v>0</v>
      </c>
      <c r="I75" s="211">
        <v>0</v>
      </c>
      <c r="J75" s="22">
        <f t="shared" ref="J75" si="1179">I75/I$12</f>
        <v>0</v>
      </c>
      <c r="K75" s="211">
        <v>0</v>
      </c>
      <c r="L75" s="22">
        <f t="shared" ref="L75" si="1180">K75/K$12</f>
        <v>0</v>
      </c>
      <c r="M75" s="211">
        <v>0</v>
      </c>
      <c r="N75" s="22">
        <f t="shared" ref="N75" si="1181">M75/M$12</f>
        <v>0</v>
      </c>
      <c r="O75" s="211">
        <v>0</v>
      </c>
      <c r="P75" s="22">
        <f t="shared" ref="P75" si="1182">O75/O$12</f>
        <v>0</v>
      </c>
      <c r="Q75" s="211">
        <v>0</v>
      </c>
      <c r="R75" s="22">
        <f t="shared" ref="R75" si="1183">Q75/Q$12</f>
        <v>0</v>
      </c>
      <c r="S75" s="211">
        <v>0</v>
      </c>
      <c r="T75" s="22">
        <f t="shared" ref="T75" si="1184">S75/S$12</f>
        <v>0</v>
      </c>
      <c r="U75" s="211">
        <v>0</v>
      </c>
      <c r="V75" s="22">
        <f t="shared" ref="V75" si="1185">U75/U$12</f>
        <v>0</v>
      </c>
      <c r="W75" s="211">
        <v>0</v>
      </c>
      <c r="X75" s="22">
        <f t="shared" ref="X75" si="1186">W75/W$12</f>
        <v>0</v>
      </c>
      <c r="Y75" s="211">
        <v>0</v>
      </c>
      <c r="Z75" s="22">
        <f t="shared" ref="Z75" si="1187">Y75/Y$12</f>
        <v>0</v>
      </c>
      <c r="AA75" s="211">
        <v>0</v>
      </c>
      <c r="AB75" s="22">
        <f t="shared" ref="AB75" si="1188">AA75/AA$12</f>
        <v>0</v>
      </c>
      <c r="AC75" s="211">
        <v>0</v>
      </c>
      <c r="AD75" s="22" t="e">
        <f t="shared" ref="AD75" si="1189">AC75/AC$12</f>
        <v>#DIV/0!</v>
      </c>
      <c r="AE75" s="211">
        <v>0</v>
      </c>
      <c r="AF75" s="22">
        <f t="shared" ref="AF75" si="1190">AE75/AE$12</f>
        <v>0</v>
      </c>
      <c r="AG75" s="211">
        <v>0</v>
      </c>
      <c r="AH75" s="22">
        <f t="shared" ref="AH75" si="1191">AG75/AG$12</f>
        <v>0</v>
      </c>
      <c r="AI75" s="211">
        <v>0</v>
      </c>
      <c r="AJ75" s="22">
        <f t="shared" ref="AJ75" si="1192">AI75/AI$12</f>
        <v>0</v>
      </c>
      <c r="AK75" s="211">
        <v>0</v>
      </c>
      <c r="AL75" s="22" t="e">
        <f t="shared" ref="AL75" si="1193">AK75/AK$12</f>
        <v>#DIV/0!</v>
      </c>
      <c r="AM75" s="211">
        <v>0</v>
      </c>
      <c r="AN75" s="22" t="e">
        <f t="shared" ref="AN75" si="1194">AM75/AM$12</f>
        <v>#DIV/0!</v>
      </c>
      <c r="AO75" s="211">
        <v>0</v>
      </c>
      <c r="AP75" s="22">
        <f t="shared" ref="AP75" si="1195">AO75/AO$12</f>
        <v>0</v>
      </c>
      <c r="AQ75" s="211"/>
      <c r="AR75" s="22" t="e">
        <f t="shared" si="1113"/>
        <v>#DIV/0!</v>
      </c>
      <c r="AS75" s="282">
        <f t="shared" si="1114"/>
        <v>95177.85</v>
      </c>
      <c r="AT75" s="278">
        <f t="shared" ref="AT75" si="1196">AS75/AS$12</f>
        <v>4.8144455697521587E-4</v>
      </c>
      <c r="AU75" s="37">
        <f t="shared" si="1116"/>
        <v>7931.4875000000002</v>
      </c>
      <c r="AV75" s="38">
        <f t="shared" ref="AV75" si="1197">AU75/AU$12</f>
        <v>4.8144455697521582E-4</v>
      </c>
      <c r="AX75" s="228">
        <f t="shared" si="1072"/>
        <v>95177.85</v>
      </c>
      <c r="AY75" s="228">
        <f t="shared" si="1093"/>
        <v>0</v>
      </c>
      <c r="AZ75" s="24">
        <v>95177.85</v>
      </c>
      <c r="BA75" s="24">
        <v>0</v>
      </c>
      <c r="BB75" s="24">
        <v>0</v>
      </c>
      <c r="BC75" s="24">
        <v>0</v>
      </c>
      <c r="BD75" s="24">
        <v>0</v>
      </c>
      <c r="BE75" s="24">
        <f t="shared" si="1094"/>
        <v>95177.85</v>
      </c>
      <c r="BG75" s="24">
        <f>AS75-CONSOLIDATED!AA81</f>
        <v>5177.8500000000058</v>
      </c>
    </row>
    <row r="76" spans="1:59" s="1" customFormat="1">
      <c r="A76" s="2">
        <v>6206</v>
      </c>
      <c r="B76" s="2" t="s">
        <v>184</v>
      </c>
      <c r="C76" s="211">
        <v>60849.810000000005</v>
      </c>
      <c r="D76" s="22" t="e">
        <f t="shared" si="30"/>
        <v>#DIV/0!</v>
      </c>
      <c r="E76" s="211">
        <v>11193.9789</v>
      </c>
      <c r="F76" s="22">
        <f t="shared" si="30"/>
        <v>9.1405331504270781E-4</v>
      </c>
      <c r="G76" s="211">
        <v>7952.9983499999998</v>
      </c>
      <c r="H76" s="22">
        <f t="shared" ref="H76" si="1198">G76/G$12</f>
        <v>6.5970970335592002E-4</v>
      </c>
      <c r="I76" s="211">
        <v>16176.241300000002</v>
      </c>
      <c r="J76" s="22">
        <f t="shared" ref="J76" si="1199">I76/I$12</f>
        <v>1.1482847777587266E-3</v>
      </c>
      <c r="K76" s="211">
        <v>7135.2119499999999</v>
      </c>
      <c r="L76" s="22">
        <f t="shared" ref="L76" si="1200">K76/K$12</f>
        <v>4.8581683490395145E-4</v>
      </c>
      <c r="M76" s="211">
        <v>1039.7342999999998</v>
      </c>
      <c r="N76" s="22">
        <f t="shared" ref="N76" si="1201">M76/M$12</f>
        <v>4.9511314613593261E-4</v>
      </c>
      <c r="O76" s="211">
        <v>17449.08785</v>
      </c>
      <c r="P76" s="22">
        <f t="shared" ref="P76" si="1202">O76/O$12</f>
        <v>7.5416247233438467E-4</v>
      </c>
      <c r="Q76" s="211">
        <v>6864.4847</v>
      </c>
      <c r="R76" s="22">
        <f t="shared" ref="R76" si="1203">Q76/Q$12</f>
        <v>7.6611482673590232E-4</v>
      </c>
      <c r="S76" s="211">
        <v>3715.5944000000004</v>
      </c>
      <c r="T76" s="22">
        <f t="shared" ref="T76" si="1204">S76/S$12</f>
        <v>1.6480468917017379E-4</v>
      </c>
      <c r="U76" s="211">
        <v>0</v>
      </c>
      <c r="V76" s="22">
        <f t="shared" ref="V76" si="1205">U76/U$12</f>
        <v>0</v>
      </c>
      <c r="W76" s="211">
        <v>7075.5504999999994</v>
      </c>
      <c r="X76" s="22">
        <f t="shared" ref="X76" si="1206">W76/W$12</f>
        <v>4.2728395741842263E-4</v>
      </c>
      <c r="Y76" s="211">
        <v>8828.8406500000001</v>
      </c>
      <c r="Z76" s="22">
        <f t="shared" ref="Z76" si="1207">Y76/Y$12</f>
        <v>7.7410849278783758E-4</v>
      </c>
      <c r="AA76" s="211">
        <v>4947.7853999999998</v>
      </c>
      <c r="AB76" s="22">
        <f t="shared" ref="AB76" si="1208">AA76/AA$12</f>
        <v>3.9917284456999575E-4</v>
      </c>
      <c r="AC76" s="211">
        <v>0</v>
      </c>
      <c r="AD76" s="22" t="e">
        <f t="shared" ref="AD76" si="1209">AC76/AC$12</f>
        <v>#DIV/0!</v>
      </c>
      <c r="AE76" s="211">
        <v>6548.1913500000001</v>
      </c>
      <c r="AF76" s="22">
        <f t="shared" ref="AF76" si="1210">AE76/AE$12</f>
        <v>5.3119684815868212E-4</v>
      </c>
      <c r="AG76" s="211">
        <v>8320.6791499999999</v>
      </c>
      <c r="AH76" s="22">
        <f t="shared" ref="AH76" si="1211">AG76/AG$12</f>
        <v>7.1456025774947036E-4</v>
      </c>
      <c r="AI76" s="211">
        <v>4036.2</v>
      </c>
      <c r="AJ76" s="22">
        <f t="shared" ref="AJ76" si="1212">AI76/AI$12</f>
        <v>2.4130967804557129E-4</v>
      </c>
      <c r="AK76" s="211">
        <v>0</v>
      </c>
      <c r="AL76" s="22" t="e">
        <f t="shared" ref="AL76" si="1213">AK76/AK$12</f>
        <v>#DIV/0!</v>
      </c>
      <c r="AM76" s="211">
        <v>0</v>
      </c>
      <c r="AN76" s="22" t="e">
        <f t="shared" ref="AN76" si="1214">AM76/AM$12</f>
        <v>#DIV/0!</v>
      </c>
      <c r="AO76" s="211">
        <v>5847.0880500000003</v>
      </c>
      <c r="AP76" s="22">
        <f t="shared" ref="AP76" si="1215">AO76/AO$12</f>
        <v>8.5786188097942701E-4</v>
      </c>
      <c r="AQ76" s="211"/>
      <c r="AR76" s="22" t="e">
        <f t="shared" si="1113"/>
        <v>#DIV/0!</v>
      </c>
      <c r="AS76" s="282">
        <f t="shared" si="1114"/>
        <v>177981.47685000001</v>
      </c>
      <c r="AT76" s="278">
        <f t="shared" ref="AT76" si="1216">AS76/AS$12</f>
        <v>9.0029574393456972E-4</v>
      </c>
      <c r="AU76" s="37">
        <f t="shared" si="1116"/>
        <v>14831.789737500001</v>
      </c>
      <c r="AV76" s="38">
        <f t="shared" ref="AV76" si="1217">AU76/AU$12</f>
        <v>9.0029574393456972E-4</v>
      </c>
      <c r="AX76" s="228">
        <f t="shared" si="1072"/>
        <v>177981.47685000001</v>
      </c>
      <c r="AY76" s="228">
        <f t="shared" si="1093"/>
        <v>0</v>
      </c>
      <c r="AZ76" s="24">
        <v>60849.810000000005</v>
      </c>
      <c r="BA76" s="24">
        <v>17181.498599999999</v>
      </c>
      <c r="BB76" s="24">
        <v>92198.373850000004</v>
      </c>
      <c r="BC76" s="24">
        <v>3715.5944000000004</v>
      </c>
      <c r="BD76" s="24">
        <v>4036.2</v>
      </c>
      <c r="BE76" s="24">
        <f t="shared" si="1094"/>
        <v>177981.47685000004</v>
      </c>
      <c r="BG76" s="24">
        <f>AS76-CONSOLIDATED!AA82</f>
        <v>-564894.06967000011</v>
      </c>
    </row>
    <row r="77" spans="1:59" s="1" customFormat="1">
      <c r="A77" s="2">
        <v>6207</v>
      </c>
      <c r="B77" s="2" t="s">
        <v>185</v>
      </c>
      <c r="C77" s="211">
        <v>67859.87</v>
      </c>
      <c r="D77" s="22" t="e">
        <f t="shared" si="30"/>
        <v>#DIV/0!</v>
      </c>
      <c r="E77" s="211">
        <v>0</v>
      </c>
      <c r="F77" s="22">
        <f t="shared" si="30"/>
        <v>0</v>
      </c>
      <c r="G77" s="211">
        <v>28065.605</v>
      </c>
      <c r="H77" s="22">
        <f t="shared" ref="H77" si="1218">G77/G$12</f>
        <v>2.3280718961867287E-3</v>
      </c>
      <c r="I77" s="211">
        <v>43236.328750000001</v>
      </c>
      <c r="J77" s="22">
        <f t="shared" ref="J77" si="1219">I77/I$12</f>
        <v>3.0691689885830888E-3</v>
      </c>
      <c r="K77" s="211">
        <v>25154.93</v>
      </c>
      <c r="L77" s="22">
        <f t="shared" ref="L77" si="1220">K77/K$12</f>
        <v>1.7127295671757103E-3</v>
      </c>
      <c r="M77" s="211">
        <v>0</v>
      </c>
      <c r="N77" s="22">
        <f t="shared" ref="N77" si="1221">M77/M$12</f>
        <v>0</v>
      </c>
      <c r="O77" s="211">
        <v>39828.228750000002</v>
      </c>
      <c r="P77" s="22">
        <f t="shared" ref="P77" si="1222">O77/O$12</f>
        <v>1.7214054809632595E-3</v>
      </c>
      <c r="Q77" s="211">
        <v>25152.959999999999</v>
      </c>
      <c r="R77" s="22">
        <f t="shared" ref="R77" si="1223">Q77/Q$12</f>
        <v>2.8072108008770241E-3</v>
      </c>
      <c r="S77" s="211">
        <v>27189.030000000002</v>
      </c>
      <c r="T77" s="22">
        <f t="shared" ref="T77" si="1224">S77/S$12</f>
        <v>1.2059657636443123E-3</v>
      </c>
      <c r="U77" s="211">
        <v>0</v>
      </c>
      <c r="V77" s="22">
        <f t="shared" ref="V77" si="1225">U77/U$12</f>
        <v>0</v>
      </c>
      <c r="W77" s="211">
        <v>29305.55255</v>
      </c>
      <c r="X77" s="22">
        <f t="shared" ref="X77" si="1226">W77/W$12</f>
        <v>1.7697269587571382E-3</v>
      </c>
      <c r="Y77" s="211">
        <v>27834.13</v>
      </c>
      <c r="Z77" s="22">
        <f t="shared" ref="Z77" si="1227">Y77/Y$12</f>
        <v>2.440483102655243E-3</v>
      </c>
      <c r="AA77" s="211">
        <v>48.863999999999997</v>
      </c>
      <c r="AB77" s="22">
        <f t="shared" ref="AB77" si="1228">AA77/AA$12</f>
        <v>3.9422045016480042E-6</v>
      </c>
      <c r="AC77" s="211">
        <v>0</v>
      </c>
      <c r="AD77" s="22" t="e">
        <f t="shared" ref="AD77" si="1229">AC77/AC$12</f>
        <v>#DIV/0!</v>
      </c>
      <c r="AE77" s="211">
        <v>38937.217449999996</v>
      </c>
      <c r="AF77" s="22">
        <f t="shared" ref="AF77" si="1230">AE77/AE$12</f>
        <v>3.1586320679998507E-3</v>
      </c>
      <c r="AG77" s="211">
        <v>18140.991249999999</v>
      </c>
      <c r="AH77" s="22">
        <f t="shared" ref="AH77" si="1231">AG77/AG$12</f>
        <v>1.557905448551142E-3</v>
      </c>
      <c r="AI77" s="211">
        <v>73844.585399999996</v>
      </c>
      <c r="AJ77" s="22">
        <f t="shared" ref="AJ77" si="1232">AI77/AI$12</f>
        <v>4.4148984510883242E-3</v>
      </c>
      <c r="AK77" s="211">
        <v>0</v>
      </c>
      <c r="AL77" s="22" t="e">
        <f t="shared" ref="AL77" si="1233">AK77/AK$12</f>
        <v>#DIV/0!</v>
      </c>
      <c r="AM77" s="211">
        <v>0</v>
      </c>
      <c r="AN77" s="22" t="e">
        <f t="shared" ref="AN77" si="1234">AM77/AM$12</f>
        <v>#DIV/0!</v>
      </c>
      <c r="AO77" s="211">
        <v>70128.06</v>
      </c>
      <c r="AP77" s="22">
        <f t="shared" ref="AP77" si="1235">AO77/AO$12</f>
        <v>1.028891457535655E-2</v>
      </c>
      <c r="AQ77" s="211"/>
      <c r="AR77" s="22" t="e">
        <f t="shared" si="1113"/>
        <v>#DIV/0!</v>
      </c>
      <c r="AS77" s="282">
        <f t="shared" si="1114"/>
        <v>514726.35314999998</v>
      </c>
      <c r="AT77" s="278">
        <f t="shared" ref="AT77" si="1236">AS77/AS$12</f>
        <v>2.603675130881505E-3</v>
      </c>
      <c r="AU77" s="37">
        <f t="shared" si="1116"/>
        <v>42893.862762500001</v>
      </c>
      <c r="AV77" s="38">
        <f t="shared" ref="AV77" si="1237">AU77/AU$12</f>
        <v>2.603675130881505E-3</v>
      </c>
      <c r="AX77" s="228">
        <f t="shared" si="1072"/>
        <v>514726.35314999998</v>
      </c>
      <c r="AY77" s="228">
        <f t="shared" si="1093"/>
        <v>0</v>
      </c>
      <c r="AZ77" s="24">
        <v>67859.87</v>
      </c>
      <c r="BA77" s="24">
        <v>48.863999999999997</v>
      </c>
      <c r="BB77" s="24">
        <v>345784.00374999997</v>
      </c>
      <c r="BC77" s="24">
        <v>27189.030000000002</v>
      </c>
      <c r="BD77" s="24">
        <v>73844.585399999996</v>
      </c>
      <c r="BE77" s="24">
        <f t="shared" si="1094"/>
        <v>514726.35314999998</v>
      </c>
      <c r="BG77" s="24">
        <f>AS77-CONSOLIDATED!AA83</f>
        <v>-464431.06685000006</v>
      </c>
    </row>
    <row r="78" spans="1:59" s="1" customFormat="1">
      <c r="A78" s="2">
        <v>6208</v>
      </c>
      <c r="B78" s="2" t="s">
        <v>186</v>
      </c>
      <c r="C78" s="211">
        <v>48000</v>
      </c>
      <c r="D78" s="22" t="e">
        <f t="shared" si="30"/>
        <v>#DIV/0!</v>
      </c>
      <c r="E78" s="211">
        <v>0</v>
      </c>
      <c r="F78" s="22">
        <f t="shared" si="30"/>
        <v>0</v>
      </c>
      <c r="G78" s="211">
        <v>0</v>
      </c>
      <c r="H78" s="22">
        <f t="shared" ref="H78" si="1238">G78/G$12</f>
        <v>0</v>
      </c>
      <c r="I78" s="211">
        <v>0</v>
      </c>
      <c r="J78" s="22">
        <f t="shared" ref="J78" si="1239">I78/I$12</f>
        <v>0</v>
      </c>
      <c r="K78" s="211">
        <v>0</v>
      </c>
      <c r="L78" s="22">
        <f t="shared" ref="L78" si="1240">K78/K$12</f>
        <v>0</v>
      </c>
      <c r="M78" s="211">
        <v>0</v>
      </c>
      <c r="N78" s="22">
        <f t="shared" ref="N78" si="1241">M78/M$12</f>
        <v>0</v>
      </c>
      <c r="O78" s="211">
        <v>0</v>
      </c>
      <c r="P78" s="22">
        <f t="shared" ref="P78" si="1242">O78/O$12</f>
        <v>0</v>
      </c>
      <c r="Q78" s="211">
        <v>0</v>
      </c>
      <c r="R78" s="22">
        <f t="shared" ref="R78" si="1243">Q78/Q$12</f>
        <v>0</v>
      </c>
      <c r="S78" s="211">
        <v>0</v>
      </c>
      <c r="T78" s="22">
        <f t="shared" ref="T78" si="1244">S78/S$12</f>
        <v>0</v>
      </c>
      <c r="U78" s="211">
        <v>0</v>
      </c>
      <c r="V78" s="22">
        <f t="shared" ref="V78" si="1245">U78/U$12</f>
        <v>0</v>
      </c>
      <c r="W78" s="211">
        <v>0</v>
      </c>
      <c r="X78" s="22">
        <f t="shared" ref="X78" si="1246">W78/W$12</f>
        <v>0</v>
      </c>
      <c r="Y78" s="211">
        <v>0</v>
      </c>
      <c r="Z78" s="22">
        <f t="shared" ref="Z78" si="1247">Y78/Y$12</f>
        <v>0</v>
      </c>
      <c r="AA78" s="211">
        <v>0</v>
      </c>
      <c r="AB78" s="22">
        <f t="shared" ref="AB78" si="1248">AA78/AA$12</f>
        <v>0</v>
      </c>
      <c r="AC78" s="211">
        <v>0</v>
      </c>
      <c r="AD78" s="22" t="e">
        <f t="shared" ref="AD78" si="1249">AC78/AC$12</f>
        <v>#DIV/0!</v>
      </c>
      <c r="AE78" s="211">
        <v>0</v>
      </c>
      <c r="AF78" s="22">
        <f t="shared" ref="AF78" si="1250">AE78/AE$12</f>
        <v>0</v>
      </c>
      <c r="AG78" s="211">
        <v>0</v>
      </c>
      <c r="AH78" s="22">
        <f t="shared" ref="AH78" si="1251">AG78/AG$12</f>
        <v>0</v>
      </c>
      <c r="AI78" s="211">
        <v>0</v>
      </c>
      <c r="AJ78" s="22">
        <f t="shared" ref="AJ78" si="1252">AI78/AI$12</f>
        <v>0</v>
      </c>
      <c r="AK78" s="211">
        <v>0</v>
      </c>
      <c r="AL78" s="22" t="e">
        <f t="shared" ref="AL78" si="1253">AK78/AK$12</f>
        <v>#DIV/0!</v>
      </c>
      <c r="AM78" s="211">
        <v>0</v>
      </c>
      <c r="AN78" s="22" t="e">
        <f t="shared" ref="AN78" si="1254">AM78/AM$12</f>
        <v>#DIV/0!</v>
      </c>
      <c r="AO78" s="211">
        <v>0</v>
      </c>
      <c r="AP78" s="22">
        <f t="shared" ref="AP78" si="1255">AO78/AO$12</f>
        <v>0</v>
      </c>
      <c r="AQ78" s="211"/>
      <c r="AR78" s="22" t="e">
        <f t="shared" si="1113"/>
        <v>#DIV/0!</v>
      </c>
      <c r="AS78" s="282">
        <f t="shared" si="1114"/>
        <v>48000</v>
      </c>
      <c r="AT78" s="278">
        <f t="shared" ref="AT78" si="1256">AS78/AS$12</f>
        <v>2.4280164696733914E-4</v>
      </c>
      <c r="AU78" s="37">
        <f t="shared" si="1116"/>
        <v>4000</v>
      </c>
      <c r="AV78" s="38">
        <f t="shared" ref="AV78" si="1257">AU78/AU$12</f>
        <v>2.4280164696733914E-4</v>
      </c>
      <c r="AX78" s="228">
        <f t="shared" si="1072"/>
        <v>48000</v>
      </c>
      <c r="AY78" s="228">
        <f t="shared" si="1093"/>
        <v>0</v>
      </c>
      <c r="AZ78" s="24">
        <v>48000</v>
      </c>
      <c r="BA78" s="24">
        <v>0</v>
      </c>
      <c r="BB78" s="24">
        <v>0</v>
      </c>
      <c r="BC78" s="24">
        <v>0</v>
      </c>
      <c r="BD78" s="24">
        <v>0</v>
      </c>
      <c r="BE78" s="24">
        <f t="shared" si="1094"/>
        <v>48000</v>
      </c>
      <c r="BG78" s="24">
        <f>AS78-CONSOLIDATED!AA84</f>
        <v>48000</v>
      </c>
    </row>
    <row r="79" spans="1:59" s="1" customFormat="1">
      <c r="A79" s="54">
        <v>6209</v>
      </c>
      <c r="B79" s="2" t="s">
        <v>28</v>
      </c>
      <c r="C79" s="211">
        <v>307448.08250000002</v>
      </c>
      <c r="D79" s="22" t="e">
        <f t="shared" si="30"/>
        <v>#DIV/0!</v>
      </c>
      <c r="E79" s="211">
        <v>4771.1624000000002</v>
      </c>
      <c r="F79" s="22">
        <f t="shared" si="30"/>
        <v>3.8959308814912291E-4</v>
      </c>
      <c r="G79" s="211">
        <v>74269.916049999985</v>
      </c>
      <c r="H79" s="22">
        <f t="shared" ref="H79" si="1258">G79/G$12</f>
        <v>6.1607688231966719E-3</v>
      </c>
      <c r="I79" s="211">
        <v>88437.417300000001</v>
      </c>
      <c r="J79" s="22">
        <f t="shared" ref="J79" si="1259">I79/I$12</f>
        <v>6.2778081871149053E-3</v>
      </c>
      <c r="K79" s="211">
        <v>91167.197050000002</v>
      </c>
      <c r="L79" s="22">
        <f t="shared" ref="L79" si="1260">K79/K$12</f>
        <v>6.2073221409906206E-3</v>
      </c>
      <c r="M79" s="211">
        <v>1074.1426999999999</v>
      </c>
      <c r="N79" s="22">
        <f t="shared" ref="N79" si="1261">M79/M$12</f>
        <v>5.1149815062939176E-4</v>
      </c>
      <c r="O79" s="211">
        <v>107147.46274999999</v>
      </c>
      <c r="P79" s="22">
        <f t="shared" ref="P79" si="1262">O79/O$12</f>
        <v>4.6309925256004933E-3</v>
      </c>
      <c r="Q79" s="211">
        <v>86399.747800000012</v>
      </c>
      <c r="R79" s="22">
        <f t="shared" ref="R79" si="1263">Q79/Q$12</f>
        <v>9.6426943475921307E-3</v>
      </c>
      <c r="S79" s="211">
        <v>95319.318200000023</v>
      </c>
      <c r="T79" s="22">
        <f t="shared" ref="T79" si="1264">S79/S$12</f>
        <v>4.2278755204991948E-3</v>
      </c>
      <c r="U79" s="211">
        <v>0</v>
      </c>
      <c r="V79" s="22">
        <f t="shared" ref="V79" si="1265">U79/U$12</f>
        <v>0</v>
      </c>
      <c r="W79" s="211">
        <v>84637.750249999997</v>
      </c>
      <c r="X79" s="22">
        <f t="shared" ref="X79" si="1266">W79/W$12</f>
        <v>5.1111716146767794E-3</v>
      </c>
      <c r="Y79" s="211">
        <v>83139.998649999994</v>
      </c>
      <c r="Z79" s="22">
        <f t="shared" ref="Z79" si="1267">Y79/Y$12</f>
        <v>7.2896750090663768E-3</v>
      </c>
      <c r="AA79" s="211">
        <v>12296.014799999999</v>
      </c>
      <c r="AB79" s="22">
        <f t="shared" ref="AB79" si="1268">AA79/AA$12</f>
        <v>9.9200648528344963E-4</v>
      </c>
      <c r="AC79" s="211">
        <v>0</v>
      </c>
      <c r="AD79" s="22" t="e">
        <f t="shared" ref="AD79" si="1269">AC79/AC$12</f>
        <v>#DIV/0!</v>
      </c>
      <c r="AE79" s="211">
        <v>70541.572849999997</v>
      </c>
      <c r="AF79" s="22">
        <f t="shared" ref="AF79" si="1270">AE79/AE$12</f>
        <v>5.7224138940405369E-3</v>
      </c>
      <c r="AG79" s="211">
        <v>76752.687350000007</v>
      </c>
      <c r="AH79" s="22">
        <f t="shared" ref="AH79" si="1271">AG79/AG$12</f>
        <v>6.5913393687077231E-3</v>
      </c>
      <c r="AI79" s="211">
        <v>92996.25959999999</v>
      </c>
      <c r="AJ79" s="22">
        <f t="shared" ref="AJ79" si="1272">AI79/AI$12</f>
        <v>5.5599072056682942E-3</v>
      </c>
      <c r="AK79" s="211">
        <v>0</v>
      </c>
      <c r="AL79" s="22" t="e">
        <f t="shared" ref="AL79" si="1273">AK79/AK$12</f>
        <v>#DIV/0!</v>
      </c>
      <c r="AM79" s="211">
        <v>0</v>
      </c>
      <c r="AN79" s="22" t="e">
        <f t="shared" ref="AN79" si="1274">AM79/AM$12</f>
        <v>#DIV/0!</v>
      </c>
      <c r="AO79" s="211">
        <v>62393.032300000006</v>
      </c>
      <c r="AP79" s="22">
        <f t="shared" ref="AP79" si="1275">AO79/AO$12</f>
        <v>9.1540615758109109E-3</v>
      </c>
      <c r="AQ79" s="211"/>
      <c r="AR79" s="22" t="e">
        <f t="shared" si="1113"/>
        <v>#DIV/0!</v>
      </c>
      <c r="AS79" s="282">
        <f t="shared" si="1114"/>
        <v>1338791.7625499999</v>
      </c>
      <c r="AT79" s="278">
        <f t="shared" ref="AT79" si="1276">AS79/AS$12</f>
        <v>6.772100935280142E-3</v>
      </c>
      <c r="AU79" s="37">
        <f t="shared" si="1116"/>
        <v>111565.98021249998</v>
      </c>
      <c r="AV79" s="38">
        <f t="shared" ref="AV79" si="1277">AU79/AU$12</f>
        <v>6.7721009352801412E-3</v>
      </c>
      <c r="AX79" s="228">
        <f t="shared" si="1072"/>
        <v>1338791.7625499999</v>
      </c>
      <c r="AY79" s="228">
        <f t="shared" si="1093"/>
        <v>0</v>
      </c>
      <c r="AZ79" s="24">
        <v>307448.08250000002</v>
      </c>
      <c r="BA79" s="24">
        <v>18141.319899999999</v>
      </c>
      <c r="BB79" s="24">
        <v>824886.78234999999</v>
      </c>
      <c r="BC79" s="24">
        <v>95319.318200000023</v>
      </c>
      <c r="BD79" s="24">
        <v>92996.25959999999</v>
      </c>
      <c r="BE79" s="24">
        <f t="shared" si="1094"/>
        <v>1338791.7625500001</v>
      </c>
      <c r="BG79" s="24">
        <f>AS79-CONSOLIDATED!AA85</f>
        <v>-498431.89248157945</v>
      </c>
    </row>
    <row r="80" spans="1:59" s="1" customFormat="1">
      <c r="A80" s="54">
        <v>6210</v>
      </c>
      <c r="B80" s="2" t="s">
        <v>29</v>
      </c>
      <c r="C80" s="211">
        <v>129161.00493150683</v>
      </c>
      <c r="D80" s="22" t="e">
        <f t="shared" si="30"/>
        <v>#DIV/0!</v>
      </c>
      <c r="E80" s="211">
        <v>0</v>
      </c>
      <c r="F80" s="22">
        <f t="shared" si="30"/>
        <v>0</v>
      </c>
      <c r="G80" s="211">
        <v>35695.464519863017</v>
      </c>
      <c r="H80" s="22">
        <f t="shared" ref="H80" si="1278">G80/G$12</f>
        <v>2.9609768886159266E-3</v>
      </c>
      <c r="I80" s="211">
        <v>40249.450776712329</v>
      </c>
      <c r="J80" s="22">
        <f t="shared" ref="J80" si="1279">I80/I$12</f>
        <v>2.8571428172283705E-3</v>
      </c>
      <c r="K80" s="211">
        <v>40313.460259589039</v>
      </c>
      <c r="L80" s="22">
        <f t="shared" ref="L80" si="1280">K80/K$12</f>
        <v>2.7448319411646598E-3</v>
      </c>
      <c r="M80" s="211">
        <v>0</v>
      </c>
      <c r="N80" s="22">
        <f t="shared" ref="N80" si="1281">M80/M$12</f>
        <v>0</v>
      </c>
      <c r="O80" s="211">
        <v>36933.352745205484</v>
      </c>
      <c r="P80" s="22">
        <f t="shared" ref="P80" si="1282">O80/O$12</f>
        <v>1.5962868006262057E-3</v>
      </c>
      <c r="Q80" s="211">
        <v>39152.42942534246</v>
      </c>
      <c r="R80" s="22">
        <f t="shared" ref="R80" si="1283">Q80/Q$12</f>
        <v>4.3696297677647796E-3</v>
      </c>
      <c r="S80" s="211">
        <v>23951.550246575349</v>
      </c>
      <c r="T80" s="22">
        <f t="shared" ref="T80" si="1284">S80/S$12</f>
        <v>1.0623677852272168E-3</v>
      </c>
      <c r="U80" s="211">
        <v>0</v>
      </c>
      <c r="V80" s="22">
        <f t="shared" ref="V80" si="1285">U80/U$12</f>
        <v>0</v>
      </c>
      <c r="W80" s="211">
        <v>35003.734236986296</v>
      </c>
      <c r="X80" s="22">
        <f t="shared" ref="X80" si="1286">W80/W$12</f>
        <v>2.1138332754747826E-3</v>
      </c>
      <c r="Y80" s="211">
        <v>35999.759625342456</v>
      </c>
      <c r="Z80" s="22">
        <f t="shared" ref="Z80" si="1287">Y80/Y$12</f>
        <v>3.156441572461532E-3</v>
      </c>
      <c r="AA80" s="211">
        <v>0</v>
      </c>
      <c r="AB80" s="22">
        <f t="shared" ref="AB80" si="1288">AA80/AA$12</f>
        <v>0</v>
      </c>
      <c r="AC80" s="211">
        <v>0</v>
      </c>
      <c r="AD80" s="22" t="e">
        <f t="shared" ref="AD80" si="1289">AC80/AC$12</f>
        <v>#DIV/0!</v>
      </c>
      <c r="AE80" s="211">
        <v>38908.859569863016</v>
      </c>
      <c r="AF80" s="22">
        <f t="shared" ref="AF80" si="1290">AE80/AE$12</f>
        <v>3.1563316439981565E-3</v>
      </c>
      <c r="AG80" s="211">
        <v>41819.869469863013</v>
      </c>
      <c r="AH80" s="22">
        <f t="shared" ref="AH80" si="1291">AG80/AG$12</f>
        <v>3.5913915401286109E-3</v>
      </c>
      <c r="AI80" s="211">
        <v>34577.150780821925</v>
      </c>
      <c r="AJ80" s="22">
        <f t="shared" ref="AJ80" si="1292">AI80/AI$12</f>
        <v>2.0672417428901722E-3</v>
      </c>
      <c r="AK80" s="211">
        <v>0</v>
      </c>
      <c r="AL80" s="22" t="e">
        <f t="shared" ref="AL80" si="1293">AK80/AK$12</f>
        <v>#DIV/0!</v>
      </c>
      <c r="AM80" s="211">
        <v>0</v>
      </c>
      <c r="AN80" s="22" t="e">
        <f t="shared" ref="AN80" si="1294">AM80/AM$12</f>
        <v>#DIV/0!</v>
      </c>
      <c r="AO80" s="211">
        <v>32042.617386986298</v>
      </c>
      <c r="AP80" s="22">
        <f t="shared" ref="AP80" si="1295">AO80/AO$12</f>
        <v>4.7011674508825223E-3</v>
      </c>
      <c r="AQ80" s="211"/>
      <c r="AR80" s="22" t="e">
        <f t="shared" si="1113"/>
        <v>#DIV/0!</v>
      </c>
      <c r="AS80" s="282">
        <f t="shared" si="1114"/>
        <v>563808.70397465746</v>
      </c>
      <c r="AT80" s="278">
        <f t="shared" ref="AT80" si="1296">AS80/AS$12</f>
        <v>2.8519517062409959E-3</v>
      </c>
      <c r="AU80" s="37">
        <f t="shared" si="1116"/>
        <v>46984.058664554788</v>
      </c>
      <c r="AV80" s="38">
        <f t="shared" ref="AV80" si="1297">AU80/AU$12</f>
        <v>2.8519517062409959E-3</v>
      </c>
      <c r="AX80" s="228">
        <f t="shared" si="1072"/>
        <v>563808.70397465746</v>
      </c>
      <c r="AY80" s="228">
        <f t="shared" si="1093"/>
        <v>0</v>
      </c>
      <c r="AZ80" s="24">
        <v>129161.00493150683</v>
      </c>
      <c r="BA80" s="24">
        <v>0</v>
      </c>
      <c r="BB80" s="24">
        <v>376118.9980157534</v>
      </c>
      <c r="BC80" s="24">
        <v>23951.550246575349</v>
      </c>
      <c r="BD80" s="24">
        <v>34577.150780821925</v>
      </c>
      <c r="BE80" s="24">
        <f t="shared" si="1094"/>
        <v>563808.70397465746</v>
      </c>
      <c r="BG80" s="24">
        <f>AS80-CONSOLIDATED!AA86</f>
        <v>-252971.00369950559</v>
      </c>
    </row>
    <row r="81" spans="1:59" s="1" customFormat="1">
      <c r="A81" s="54">
        <v>6211</v>
      </c>
      <c r="B81" s="2" t="s">
        <v>30</v>
      </c>
      <c r="C81" s="211">
        <v>99896.700000000012</v>
      </c>
      <c r="D81" s="22" t="e">
        <f t="shared" si="30"/>
        <v>#DIV/0!</v>
      </c>
      <c r="E81" s="211">
        <v>0</v>
      </c>
      <c r="F81" s="22">
        <f t="shared" si="30"/>
        <v>0</v>
      </c>
      <c r="G81" s="211">
        <v>31976.813449999998</v>
      </c>
      <c r="H81" s="22">
        <f t="shared" ref="H81" si="1298">G81/G$12</f>
        <v>2.6525108125248246E-3</v>
      </c>
      <c r="I81" s="211">
        <v>39801.978499999997</v>
      </c>
      <c r="J81" s="22">
        <f t="shared" ref="J81" si="1299">I81/I$12</f>
        <v>2.8253786023969677E-3</v>
      </c>
      <c r="K81" s="211">
        <v>40409.644700000004</v>
      </c>
      <c r="L81" s="22">
        <f t="shared" ref="L81" si="1300">K81/K$12</f>
        <v>2.7513808735208263E-3</v>
      </c>
      <c r="M81" s="211">
        <v>0</v>
      </c>
      <c r="N81" s="22">
        <f t="shared" ref="N81" si="1301">M81/M$12</f>
        <v>0</v>
      </c>
      <c r="O81" s="211">
        <v>52278.678</v>
      </c>
      <c r="P81" s="22">
        <f t="shared" ref="P81" si="1302">O81/O$12</f>
        <v>2.2595230988451467E-3</v>
      </c>
      <c r="Q81" s="211">
        <v>38081.715400000001</v>
      </c>
      <c r="R81" s="22">
        <f t="shared" ref="R81" si="1303">Q81/Q$12</f>
        <v>4.2501321032119045E-3</v>
      </c>
      <c r="S81" s="211">
        <v>26041.876000000007</v>
      </c>
      <c r="T81" s="22">
        <f t="shared" ref="T81" si="1304">S81/S$12</f>
        <v>1.1550839024809085E-3</v>
      </c>
      <c r="U81" s="211">
        <v>0</v>
      </c>
      <c r="V81" s="22">
        <f t="shared" ref="V81" si="1305">U81/U$12</f>
        <v>0</v>
      </c>
      <c r="W81" s="211">
        <v>33650.761849999995</v>
      </c>
      <c r="X81" s="22">
        <f t="shared" ref="X81" si="1306">W81/W$12</f>
        <v>2.0321289055053567E-3</v>
      </c>
      <c r="Y81" s="211">
        <v>41923.225250000003</v>
      </c>
      <c r="Z81" s="22">
        <f t="shared" ref="Z81" si="1307">Y81/Y$12</f>
        <v>3.6758081833861748E-3</v>
      </c>
      <c r="AA81" s="211">
        <v>0</v>
      </c>
      <c r="AB81" s="22">
        <f t="shared" ref="AB81" si="1308">AA81/AA$12</f>
        <v>0</v>
      </c>
      <c r="AC81" s="211">
        <v>0</v>
      </c>
      <c r="AD81" s="22" t="e">
        <f t="shared" ref="AD81" si="1309">AC81/AC$12</f>
        <v>#DIV/0!</v>
      </c>
      <c r="AE81" s="211">
        <v>34401.991799999996</v>
      </c>
      <c r="AF81" s="22">
        <f t="shared" ref="AF81" si="1310">AE81/AE$12</f>
        <v>2.790729323226149E-3</v>
      </c>
      <c r="AG81" s="211">
        <v>29810.552199999998</v>
      </c>
      <c r="AH81" s="22">
        <f t="shared" ref="AH81" si="1311">AG81/AG$12</f>
        <v>2.5600597595072561E-3</v>
      </c>
      <c r="AI81" s="211">
        <v>35722.092799999999</v>
      </c>
      <c r="AJ81" s="22">
        <f t="shared" ref="AJ81" si="1312">AI81/AI$12</f>
        <v>2.135693650632283E-3</v>
      </c>
      <c r="AK81" s="211">
        <v>0</v>
      </c>
      <c r="AL81" s="22" t="e">
        <f t="shared" ref="AL81" si="1313">AK81/AK$12</f>
        <v>#DIV/0!</v>
      </c>
      <c r="AM81" s="211">
        <v>0</v>
      </c>
      <c r="AN81" s="22" t="e">
        <f t="shared" ref="AN81" si="1314">AM81/AM$12</f>
        <v>#DIV/0!</v>
      </c>
      <c r="AO81" s="211">
        <v>29399.078299999994</v>
      </c>
      <c r="AP81" s="22">
        <f t="shared" ref="AP81" si="1315">AO81/AO$12</f>
        <v>4.3133177393317084E-3</v>
      </c>
      <c r="AQ81" s="211"/>
      <c r="AR81" s="22" t="e">
        <f t="shared" si="1113"/>
        <v>#DIV/0!</v>
      </c>
      <c r="AS81" s="282">
        <f t="shared" si="1114"/>
        <v>533395.10825000005</v>
      </c>
      <c r="AT81" s="278">
        <f t="shared" ref="AT81" si="1316">AS81/AS$12</f>
        <v>2.6981085576546285E-3</v>
      </c>
      <c r="AU81" s="37">
        <f t="shared" si="1116"/>
        <v>44449.592354166671</v>
      </c>
      <c r="AV81" s="38">
        <f t="shared" ref="AV81" si="1317">AU81/AU$12</f>
        <v>2.698108557654628E-3</v>
      </c>
      <c r="AX81" s="228">
        <f t="shared" si="1072"/>
        <v>533395.10825000005</v>
      </c>
      <c r="AY81" s="228">
        <f t="shared" si="1093"/>
        <v>0</v>
      </c>
      <c r="AZ81" s="24">
        <v>99896.700000000012</v>
      </c>
      <c r="BA81" s="24">
        <v>0</v>
      </c>
      <c r="BB81" s="24">
        <v>371734.43945000001</v>
      </c>
      <c r="BC81" s="24">
        <v>26041.876000000007</v>
      </c>
      <c r="BD81" s="24">
        <v>35722.092799999999</v>
      </c>
      <c r="BE81" s="24">
        <f t="shared" si="1094"/>
        <v>533395.10825000005</v>
      </c>
      <c r="BG81" s="24">
        <f>AS81-CONSOLIDATED!AA87</f>
        <v>-300060.19175000023</v>
      </c>
    </row>
    <row r="82" spans="1:59" s="1" customFormat="1">
      <c r="A82" s="2">
        <v>6212</v>
      </c>
      <c r="B82" s="2" t="s">
        <v>31</v>
      </c>
      <c r="C82" s="211">
        <v>0</v>
      </c>
      <c r="D82" s="22" t="e">
        <f t="shared" ref="D82:F137" si="1318">C82/C$12</f>
        <v>#DIV/0!</v>
      </c>
      <c r="E82" s="211">
        <v>5663.1339999999991</v>
      </c>
      <c r="F82" s="22">
        <f t="shared" si="1318"/>
        <v>4.6242774374276058E-4</v>
      </c>
      <c r="G82" s="211">
        <v>2676.0873999999999</v>
      </c>
      <c r="H82" s="22">
        <f t="shared" ref="H82" si="1319">G82/G$12</f>
        <v>2.2198430668711445E-4</v>
      </c>
      <c r="I82" s="211">
        <v>2038.7628499999998</v>
      </c>
      <c r="J82" s="22">
        <f t="shared" ref="J82" si="1320">I82/I$12</f>
        <v>1.4472338182263623E-4</v>
      </c>
      <c r="K82" s="211">
        <v>1453.8994</v>
      </c>
      <c r="L82" s="22">
        <f t="shared" ref="L82" si="1321">K82/K$12</f>
        <v>9.8991986464642314E-5</v>
      </c>
      <c r="M82" s="211">
        <v>344.94929999999999</v>
      </c>
      <c r="N82" s="22">
        <f t="shared" ref="N82" si="1322">M82/M$12</f>
        <v>1.6426209386416094E-4</v>
      </c>
      <c r="O82" s="211">
        <v>2578.1390000000001</v>
      </c>
      <c r="P82" s="22">
        <f t="shared" ref="P82" si="1323">O82/O$12</f>
        <v>1.1142907291063344E-4</v>
      </c>
      <c r="Q82" s="211">
        <v>1949.3543999999999</v>
      </c>
      <c r="R82" s="22">
        <f t="shared" ref="R82" si="1324">Q82/Q$12</f>
        <v>2.1755883706796938E-4</v>
      </c>
      <c r="S82" s="211">
        <v>2001.0250000000001</v>
      </c>
      <c r="T82" s="22">
        <f t="shared" ref="T82" si="1325">S82/S$12</f>
        <v>8.8755194363181026E-5</v>
      </c>
      <c r="U82" s="211">
        <v>0</v>
      </c>
      <c r="V82" s="22">
        <f t="shared" ref="V82" si="1326">U82/U$12</f>
        <v>0</v>
      </c>
      <c r="W82" s="211">
        <v>1867.4024000000002</v>
      </c>
      <c r="X82" s="22">
        <f t="shared" ref="X82" si="1327">W82/W$12</f>
        <v>1.12770177750079E-4</v>
      </c>
      <c r="Y82" s="211">
        <v>2334.6568499999998</v>
      </c>
      <c r="Z82" s="22">
        <f t="shared" ref="Z82" si="1328">Y82/Y$12</f>
        <v>2.0470158732905665E-4</v>
      </c>
      <c r="AA82" s="211">
        <v>2829.5818999999997</v>
      </c>
      <c r="AB82" s="22">
        <f t="shared" ref="AB82" si="1329">AA82/AA$12</f>
        <v>2.2828238588657728E-4</v>
      </c>
      <c r="AC82" s="211">
        <v>0</v>
      </c>
      <c r="AD82" s="22" t="e">
        <f t="shared" ref="AD82" si="1330">AC82/AC$12</f>
        <v>#DIV/0!</v>
      </c>
      <c r="AE82" s="211">
        <v>1725.0600499999998</v>
      </c>
      <c r="AF82" s="22">
        <f t="shared" ref="AF82" si="1331">AE82/AE$12</f>
        <v>1.3993886440787323E-4</v>
      </c>
      <c r="AG82" s="211">
        <v>2111.8006</v>
      </c>
      <c r="AH82" s="22">
        <f t="shared" ref="AH82" si="1332">AG82/AG$12</f>
        <v>1.8135644384887573E-4</v>
      </c>
      <c r="AI82" s="211">
        <v>2026.5567999999998</v>
      </c>
      <c r="AJ82" s="22">
        <f t="shared" ref="AJ82" si="1333">AI82/AI$12</f>
        <v>1.2116044025297637E-4</v>
      </c>
      <c r="AK82" s="211">
        <v>0</v>
      </c>
      <c r="AL82" s="22" t="e">
        <f t="shared" ref="AL82" si="1334">AK82/AK$12</f>
        <v>#DIV/0!</v>
      </c>
      <c r="AM82" s="211">
        <v>0</v>
      </c>
      <c r="AN82" s="22" t="e">
        <f t="shared" ref="AN82" si="1335">AM82/AM$12</f>
        <v>#DIV/0!</v>
      </c>
      <c r="AO82" s="211">
        <v>2113.1993000000002</v>
      </c>
      <c r="AP82" s="22">
        <f t="shared" ref="AP82" si="1336">AO82/AO$12</f>
        <v>3.1004033304790212E-4</v>
      </c>
      <c r="AQ82" s="211"/>
      <c r="AR82" s="22" t="e">
        <f t="shared" si="1113"/>
        <v>#DIV/0!</v>
      </c>
      <c r="AS82" s="282">
        <f t="shared" si="1114"/>
        <v>33713.609249999994</v>
      </c>
      <c r="AT82" s="278">
        <f t="shared" ref="AT82" si="1337">AS82/AS$12</f>
        <v>1.7053583023152747E-4</v>
      </c>
      <c r="AU82" s="37">
        <f t="shared" si="1116"/>
        <v>2809.4674374999995</v>
      </c>
      <c r="AV82" s="38">
        <f t="shared" ref="AV82" si="1338">AU82/AU$12</f>
        <v>1.7053583023152744E-4</v>
      </c>
      <c r="AX82" s="228">
        <f t="shared" si="1072"/>
        <v>33713.609249999994</v>
      </c>
      <c r="AY82" s="228">
        <f t="shared" si="1093"/>
        <v>0</v>
      </c>
      <c r="AZ82" s="24">
        <v>0</v>
      </c>
      <c r="BA82" s="24">
        <v>8837.6651999999976</v>
      </c>
      <c r="BB82" s="24">
        <v>20848.362249999998</v>
      </c>
      <c r="BC82" s="24">
        <v>2001.0250000000001</v>
      </c>
      <c r="BD82" s="24">
        <v>2026.5567999999998</v>
      </c>
      <c r="BE82" s="24">
        <f t="shared" si="1094"/>
        <v>33713.609249999994</v>
      </c>
      <c r="BG82" s="24">
        <f>AS82-CONSOLIDATED!AA88</f>
        <v>-2517.3907500000059</v>
      </c>
    </row>
    <row r="83" spans="1:59" s="1" customFormat="1">
      <c r="A83" s="2">
        <v>6213</v>
      </c>
      <c r="B83" s="2" t="s">
        <v>32</v>
      </c>
      <c r="C83" s="211">
        <v>0</v>
      </c>
      <c r="D83" s="22" t="e">
        <f t="shared" si="1318"/>
        <v>#DIV/0!</v>
      </c>
      <c r="E83" s="211">
        <v>24414.999399999997</v>
      </c>
      <c r="F83" s="22">
        <f t="shared" si="1318"/>
        <v>1.9936263358809546E-3</v>
      </c>
      <c r="G83" s="211">
        <v>0</v>
      </c>
      <c r="H83" s="22">
        <f t="shared" ref="H83" si="1339">G83/G$12</f>
        <v>0</v>
      </c>
      <c r="I83" s="211">
        <v>0</v>
      </c>
      <c r="J83" s="22">
        <f t="shared" ref="J83" si="1340">I83/I$12</f>
        <v>0</v>
      </c>
      <c r="K83" s="211">
        <v>0</v>
      </c>
      <c r="L83" s="22">
        <f t="shared" ref="L83" si="1341">K83/K$12</f>
        <v>0</v>
      </c>
      <c r="M83" s="211">
        <v>5497.2</v>
      </c>
      <c r="N83" s="22">
        <f t="shared" ref="N83" si="1342">M83/M$12</f>
        <v>2.6177226113810511E-3</v>
      </c>
      <c r="O83" s="211">
        <v>0</v>
      </c>
      <c r="P83" s="22">
        <f t="shared" ref="P83" si="1343">O83/O$12</f>
        <v>0</v>
      </c>
      <c r="Q83" s="211">
        <v>0</v>
      </c>
      <c r="R83" s="22">
        <f t="shared" ref="R83" si="1344">Q83/Q$12</f>
        <v>0</v>
      </c>
      <c r="S83" s="211">
        <v>0</v>
      </c>
      <c r="T83" s="22">
        <f t="shared" ref="T83" si="1345">S83/S$12</f>
        <v>0</v>
      </c>
      <c r="U83" s="211">
        <v>0</v>
      </c>
      <c r="V83" s="22">
        <f t="shared" ref="V83" si="1346">U83/U$12</f>
        <v>0</v>
      </c>
      <c r="W83" s="211">
        <v>0</v>
      </c>
      <c r="X83" s="22">
        <f t="shared" ref="X83" si="1347">W83/W$12</f>
        <v>0</v>
      </c>
      <c r="Y83" s="211">
        <v>0</v>
      </c>
      <c r="Z83" s="22">
        <f t="shared" ref="Z83" si="1348">Y83/Y$12</f>
        <v>0</v>
      </c>
      <c r="AA83" s="211">
        <v>22459.625</v>
      </c>
      <c r="AB83" s="22">
        <f t="shared" ref="AB83" si="1349">AA83/AA$12</f>
        <v>1.8119768087001896E-3</v>
      </c>
      <c r="AC83" s="211">
        <v>0</v>
      </c>
      <c r="AD83" s="22" t="e">
        <f t="shared" ref="AD83" si="1350">AC83/AC$12</f>
        <v>#DIV/0!</v>
      </c>
      <c r="AE83" s="211">
        <v>0</v>
      </c>
      <c r="AF83" s="22">
        <f t="shared" ref="AF83" si="1351">AE83/AE$12</f>
        <v>0</v>
      </c>
      <c r="AG83" s="211">
        <v>0</v>
      </c>
      <c r="AH83" s="22">
        <f t="shared" ref="AH83" si="1352">AG83/AG$12</f>
        <v>0</v>
      </c>
      <c r="AI83" s="211">
        <v>0</v>
      </c>
      <c r="AJ83" s="22">
        <f t="shared" ref="AJ83" si="1353">AI83/AI$12</f>
        <v>0</v>
      </c>
      <c r="AK83" s="211">
        <v>0</v>
      </c>
      <c r="AL83" s="22" t="e">
        <f t="shared" ref="AL83" si="1354">AK83/AK$12</f>
        <v>#DIV/0!</v>
      </c>
      <c r="AM83" s="211">
        <v>0</v>
      </c>
      <c r="AN83" s="22" t="e">
        <f t="shared" ref="AN83" si="1355">AM83/AM$12</f>
        <v>#DIV/0!</v>
      </c>
      <c r="AO83" s="211">
        <v>0</v>
      </c>
      <c r="AP83" s="22">
        <f t="shared" ref="AP83" si="1356">AO83/AO$12</f>
        <v>0</v>
      </c>
      <c r="AQ83" s="211"/>
      <c r="AR83" s="22" t="e">
        <f t="shared" si="1113"/>
        <v>#DIV/0!</v>
      </c>
      <c r="AS83" s="282">
        <f t="shared" si="1114"/>
        <v>52371.824399999998</v>
      </c>
      <c r="AT83" s="278">
        <f t="shared" ref="AT83" si="1357">AS83/AS$12</f>
        <v>2.6491594206258913E-4</v>
      </c>
      <c r="AU83" s="37">
        <f t="shared" si="1116"/>
        <v>4364.3186999999998</v>
      </c>
      <c r="AV83" s="38">
        <f t="shared" ref="AV83" si="1358">AU83/AU$12</f>
        <v>2.6491594206258913E-4</v>
      </c>
      <c r="AX83" s="228">
        <f t="shared" si="1072"/>
        <v>52371.824399999998</v>
      </c>
      <c r="AY83" s="228">
        <f t="shared" si="1093"/>
        <v>0</v>
      </c>
      <c r="AZ83" s="24">
        <v>0</v>
      </c>
      <c r="BA83" s="24">
        <v>52371.824399999998</v>
      </c>
      <c r="BB83" s="24">
        <v>0</v>
      </c>
      <c r="BC83" s="24">
        <v>0</v>
      </c>
      <c r="BD83" s="24">
        <v>0</v>
      </c>
      <c r="BE83" s="24">
        <f t="shared" si="1094"/>
        <v>52371.824399999998</v>
      </c>
      <c r="BG83" s="24">
        <f>AS83-CONSOLIDATED!AA89</f>
        <v>52371.824399999998</v>
      </c>
    </row>
    <row r="84" spans="1:59" s="1" customFormat="1">
      <c r="A84" s="2">
        <v>6214</v>
      </c>
      <c r="B84" s="2" t="s">
        <v>33</v>
      </c>
      <c r="C84" s="211">
        <v>176528.91250000001</v>
      </c>
      <c r="D84" s="22" t="e">
        <f t="shared" si="1318"/>
        <v>#DIV/0!</v>
      </c>
      <c r="E84" s="211">
        <v>22742.12</v>
      </c>
      <c r="F84" s="22">
        <f t="shared" si="1318"/>
        <v>1.8570260282605199E-3</v>
      </c>
      <c r="G84" s="211">
        <v>44002.826199999996</v>
      </c>
      <c r="H84" s="22">
        <f t="shared" ref="H84" si="1359">G84/G$12</f>
        <v>3.6500814085072835E-3</v>
      </c>
      <c r="I84" s="211">
        <v>52442.316050000001</v>
      </c>
      <c r="J84" s="22">
        <f t="shared" ref="J84" si="1360">I84/I$12</f>
        <v>3.7226641290660735E-3</v>
      </c>
      <c r="K84" s="211">
        <v>35514.825100000002</v>
      </c>
      <c r="L84" s="22">
        <f t="shared" ref="L84" si="1361">K84/K$12</f>
        <v>2.4181061534197892E-3</v>
      </c>
      <c r="M84" s="211">
        <v>9574.2899999999991</v>
      </c>
      <c r="N84" s="22">
        <f t="shared" ref="N84" si="1362">M84/M$12</f>
        <v>4.5592002148219972E-3</v>
      </c>
      <c r="O84" s="211">
        <v>65451.506549999998</v>
      </c>
      <c r="P84" s="22">
        <f t="shared" ref="P84" si="1363">O84/O$12</f>
        <v>2.8288624839354092E-3</v>
      </c>
      <c r="Q84" s="211">
        <v>30377.399999999998</v>
      </c>
      <c r="R84" s="22">
        <f t="shared" ref="R84" si="1364">Q84/Q$12</f>
        <v>3.3902874803824964E-3</v>
      </c>
      <c r="S84" s="211">
        <v>98357.736600000004</v>
      </c>
      <c r="T84" s="22">
        <f t="shared" ref="T84" si="1365">S84/S$12</f>
        <v>4.3626441593960915E-3</v>
      </c>
      <c r="U84" s="211">
        <v>0</v>
      </c>
      <c r="V84" s="22">
        <f t="shared" ref="V84" si="1366">U84/U$12</f>
        <v>0</v>
      </c>
      <c r="W84" s="211">
        <v>73246.845799999996</v>
      </c>
      <c r="X84" s="22">
        <f t="shared" ref="X84" si="1367">W84/W$12</f>
        <v>4.4232886390735207E-3</v>
      </c>
      <c r="Y84" s="211">
        <v>45599.59</v>
      </c>
      <c r="Z84" s="22">
        <f t="shared" ref="Z84" si="1368">Y84/Y$12</f>
        <v>3.9981500726987687E-3</v>
      </c>
      <c r="AA84" s="211">
        <v>43900.384699999995</v>
      </c>
      <c r="AB84" s="22">
        <f t="shared" ref="AB84" si="1369">AA84/AA$12</f>
        <v>3.5417545470779951E-3</v>
      </c>
      <c r="AC84" s="211">
        <v>0</v>
      </c>
      <c r="AD84" s="22" t="e">
        <f t="shared" ref="AD84" si="1370">AC84/AC$12</f>
        <v>#DIV/0!</v>
      </c>
      <c r="AE84" s="211">
        <v>73610.035000000003</v>
      </c>
      <c r="AF84" s="22">
        <f t="shared" ref="AF84" si="1371">AE84/AE$12</f>
        <v>5.9713310889808182E-3</v>
      </c>
      <c r="AG84" s="211">
        <v>40409.5265</v>
      </c>
      <c r="AH84" s="22">
        <f t="shared" ref="AH84" si="1372">AG84/AG$12</f>
        <v>3.4702746195151694E-3</v>
      </c>
      <c r="AI84" s="211">
        <v>64438.1394</v>
      </c>
      <c r="AJ84" s="22">
        <f t="shared" ref="AJ84" si="1373">AI84/AI$12</f>
        <v>3.8525213499008087E-3</v>
      </c>
      <c r="AK84" s="211">
        <v>0</v>
      </c>
      <c r="AL84" s="22" t="e">
        <f t="shared" ref="AL84" si="1374">AK84/AK$12</f>
        <v>#DIV/0!</v>
      </c>
      <c r="AM84" s="211">
        <v>0</v>
      </c>
      <c r="AN84" s="22" t="e">
        <f t="shared" ref="AN84" si="1375">AM84/AM$12</f>
        <v>#DIV/0!</v>
      </c>
      <c r="AO84" s="211">
        <v>36976.9</v>
      </c>
      <c r="AP84" s="22">
        <f t="shared" ref="AP84" si="1376">AO84/AO$12</f>
        <v>5.4251060896522967E-3</v>
      </c>
      <c r="AQ84" s="211"/>
      <c r="AR84" s="22" t="e">
        <f t="shared" si="1113"/>
        <v>#DIV/0!</v>
      </c>
      <c r="AS84" s="282">
        <f t="shared" si="1114"/>
        <v>913173.35439999995</v>
      </c>
      <c r="AT84" s="278">
        <f t="shared" ref="AT84" si="1377">AS84/AS$12</f>
        <v>4.6191665503127017E-3</v>
      </c>
      <c r="AU84" s="37">
        <f t="shared" si="1116"/>
        <v>76097.779533333334</v>
      </c>
      <c r="AV84" s="38">
        <f t="shared" ref="AV84" si="1378">AU84/AU$12</f>
        <v>4.6191665503127017E-3</v>
      </c>
      <c r="AX84" s="228">
        <f t="shared" si="1072"/>
        <v>913173.35439999995</v>
      </c>
      <c r="AY84" s="228">
        <f t="shared" si="1093"/>
        <v>0</v>
      </c>
      <c r="AZ84" s="24">
        <v>176528.91250000001</v>
      </c>
      <c r="BA84" s="24">
        <v>76216.794699999999</v>
      </c>
      <c r="BB84" s="24">
        <v>497631.77119999996</v>
      </c>
      <c r="BC84" s="24">
        <v>98357.736600000004</v>
      </c>
      <c r="BD84" s="24">
        <v>64438.1394</v>
      </c>
      <c r="BE84" s="24">
        <f t="shared" si="1094"/>
        <v>913173.35439999984</v>
      </c>
      <c r="BG84" s="24">
        <f>AS84-CONSOLIDATED!AA90</f>
        <v>-330648.44620000024</v>
      </c>
    </row>
    <row r="85" spans="1:59" s="1" customFormat="1">
      <c r="A85" s="2">
        <v>6215</v>
      </c>
      <c r="B85" s="2" t="s">
        <v>34</v>
      </c>
      <c r="C85" s="211">
        <v>11007.36</v>
      </c>
      <c r="D85" s="22" t="e">
        <f t="shared" si="1318"/>
        <v>#DIV/0!</v>
      </c>
      <c r="E85" s="211">
        <v>89752.04634999999</v>
      </c>
      <c r="F85" s="22">
        <f t="shared" si="1318"/>
        <v>7.3287752488156157E-3</v>
      </c>
      <c r="G85" s="211">
        <v>0</v>
      </c>
      <c r="H85" s="22">
        <f t="shared" ref="H85" si="1379">G85/G$12</f>
        <v>0</v>
      </c>
      <c r="I85" s="211">
        <v>0</v>
      </c>
      <c r="J85" s="22">
        <f t="shared" ref="J85" si="1380">I85/I$12</f>
        <v>0</v>
      </c>
      <c r="K85" s="211">
        <v>0</v>
      </c>
      <c r="L85" s="22">
        <f t="shared" ref="L85" si="1381">K85/K$12</f>
        <v>0</v>
      </c>
      <c r="M85" s="211">
        <v>16703.42035</v>
      </c>
      <c r="N85" s="22">
        <f t="shared" ref="N85" si="1382">M85/M$12</f>
        <v>7.9540349882844703E-3</v>
      </c>
      <c r="O85" s="211">
        <v>0</v>
      </c>
      <c r="P85" s="22">
        <f t="shared" ref="P85" si="1383">O85/O$12</f>
        <v>0</v>
      </c>
      <c r="Q85" s="211">
        <v>0</v>
      </c>
      <c r="R85" s="22">
        <f t="shared" ref="R85" si="1384">Q85/Q$12</f>
        <v>0</v>
      </c>
      <c r="S85" s="211">
        <v>42295.621769230776</v>
      </c>
      <c r="T85" s="22">
        <f t="shared" ref="T85" si="1385">S85/S$12</f>
        <v>1.8760166069087933E-3</v>
      </c>
      <c r="U85" s="211">
        <v>0</v>
      </c>
      <c r="V85" s="22">
        <f t="shared" ref="V85" si="1386">U85/U$12</f>
        <v>0</v>
      </c>
      <c r="W85" s="211">
        <v>0</v>
      </c>
      <c r="X85" s="22">
        <f t="shared" ref="X85" si="1387">W85/W$12</f>
        <v>0</v>
      </c>
      <c r="Y85" s="211">
        <v>0</v>
      </c>
      <c r="Z85" s="22">
        <f t="shared" ref="Z85" si="1388">Y85/Y$12</f>
        <v>0</v>
      </c>
      <c r="AA85" s="211">
        <v>69615.141049999991</v>
      </c>
      <c r="AB85" s="22">
        <f t="shared" ref="AB85" si="1389">AA85/AA$12</f>
        <v>5.6163458257647908E-3</v>
      </c>
      <c r="AC85" s="211">
        <v>0</v>
      </c>
      <c r="AD85" s="22" t="e">
        <f t="shared" ref="AD85" si="1390">AC85/AC$12</f>
        <v>#DIV/0!</v>
      </c>
      <c r="AE85" s="211">
        <v>0</v>
      </c>
      <c r="AF85" s="22">
        <f t="shared" ref="AF85" si="1391">AE85/AE$12</f>
        <v>0</v>
      </c>
      <c r="AG85" s="211">
        <v>0</v>
      </c>
      <c r="AH85" s="22">
        <f t="shared" ref="AH85" si="1392">AG85/AG$12</f>
        <v>0</v>
      </c>
      <c r="AI85" s="211">
        <v>28524.690300000002</v>
      </c>
      <c r="AJ85" s="22">
        <f t="shared" ref="AJ85" si="1393">AI85/AI$12</f>
        <v>1.7053872039647765E-3</v>
      </c>
      <c r="AK85" s="211">
        <v>0</v>
      </c>
      <c r="AL85" s="22" t="e">
        <f t="shared" ref="AL85" si="1394">AK85/AK$12</f>
        <v>#DIV/0!</v>
      </c>
      <c r="AM85" s="211">
        <v>0</v>
      </c>
      <c r="AN85" s="22" t="e">
        <f t="shared" ref="AN85" si="1395">AM85/AM$12</f>
        <v>#DIV/0!</v>
      </c>
      <c r="AO85" s="211">
        <v>0</v>
      </c>
      <c r="AP85" s="22">
        <f t="shared" ref="AP85" si="1396">AO85/AO$12</f>
        <v>0</v>
      </c>
      <c r="AQ85" s="211"/>
      <c r="AR85" s="22" t="e">
        <f t="shared" si="1113"/>
        <v>#DIV/0!</v>
      </c>
      <c r="AS85" s="282">
        <f t="shared" si="1114"/>
        <v>257898.27981923078</v>
      </c>
      <c r="AT85" s="278">
        <f t="shared" ref="AT85" si="1397">AS85/AS$12</f>
        <v>1.3045443143781857E-3</v>
      </c>
      <c r="AU85" s="37">
        <f t="shared" si="1116"/>
        <v>21491.523318269232</v>
      </c>
      <c r="AV85" s="38">
        <f t="shared" ref="AV85" si="1398">AU85/AU$12</f>
        <v>1.3045443143781857E-3</v>
      </c>
      <c r="AX85" s="228">
        <f t="shared" si="1072"/>
        <v>257898.27981923078</v>
      </c>
      <c r="AY85" s="228">
        <f t="shared" si="1093"/>
        <v>0</v>
      </c>
      <c r="AZ85" s="24">
        <v>11007.36</v>
      </c>
      <c r="BA85" s="24">
        <v>176070.60775</v>
      </c>
      <c r="BB85" s="24">
        <v>0</v>
      </c>
      <c r="BC85" s="24">
        <v>42295.621769230776</v>
      </c>
      <c r="BD85" s="24">
        <v>28524.690300000002</v>
      </c>
      <c r="BE85" s="24">
        <f t="shared" si="1094"/>
        <v>257898.27981923078</v>
      </c>
      <c r="BG85" s="24">
        <f>AS85-CONSOLIDATED!AA91</f>
        <v>-282527.42329188052</v>
      </c>
    </row>
    <row r="86" spans="1:59" s="1" customFormat="1">
      <c r="A86" s="2">
        <v>6216</v>
      </c>
      <c r="B86" s="2" t="s">
        <v>90</v>
      </c>
      <c r="C86" s="211">
        <v>7500</v>
      </c>
      <c r="D86" s="22" t="e">
        <f t="shared" si="1318"/>
        <v>#DIV/0!</v>
      </c>
      <c r="E86" s="211">
        <v>0</v>
      </c>
      <c r="F86" s="22">
        <f t="shared" si="1318"/>
        <v>0</v>
      </c>
      <c r="G86" s="211">
        <v>0</v>
      </c>
      <c r="H86" s="22">
        <f t="shared" ref="H86" si="1399">G86/G$12</f>
        <v>0</v>
      </c>
      <c r="I86" s="211">
        <v>0</v>
      </c>
      <c r="J86" s="22">
        <f t="shared" ref="J86" si="1400">I86/I$12</f>
        <v>0</v>
      </c>
      <c r="K86" s="211">
        <v>7286.3010999999997</v>
      </c>
      <c r="L86" s="22">
        <f t="shared" ref="L86" si="1401">K86/K$12</f>
        <v>4.9610407698669407E-4</v>
      </c>
      <c r="M86" s="211">
        <v>0</v>
      </c>
      <c r="N86" s="22">
        <f t="shared" ref="N86" si="1402">M86/M$12</f>
        <v>0</v>
      </c>
      <c r="O86" s="211">
        <v>5100.4088000000002</v>
      </c>
      <c r="P86" s="22">
        <f t="shared" ref="P86" si="1403">O86/O$12</f>
        <v>2.2044343770806632E-4</v>
      </c>
      <c r="Q86" s="211">
        <v>7650.5738000000001</v>
      </c>
      <c r="R86" s="22">
        <f t="shared" ref="R86" si="1404">Q86/Q$12</f>
        <v>8.5384676015334891E-4</v>
      </c>
      <c r="S86" s="211">
        <v>0</v>
      </c>
      <c r="T86" s="22">
        <f t="shared" ref="T86" si="1405">S86/S$12</f>
        <v>0</v>
      </c>
      <c r="U86" s="211">
        <v>0</v>
      </c>
      <c r="V86" s="22">
        <f t="shared" ref="V86" si="1406">U86/U$12</f>
        <v>0</v>
      </c>
      <c r="W86" s="211">
        <v>0</v>
      </c>
      <c r="X86" s="22">
        <f t="shared" ref="X86" si="1407">W86/W$12</f>
        <v>0</v>
      </c>
      <c r="Y86" s="211">
        <v>5100.33</v>
      </c>
      <c r="Z86" s="22">
        <f t="shared" ref="Z86" si="1408">Y86/Y$12</f>
        <v>4.4719447609699369E-4</v>
      </c>
      <c r="AA86" s="211">
        <v>0</v>
      </c>
      <c r="AB86" s="22">
        <f t="shared" ref="AB86" si="1409">AA86/AA$12</f>
        <v>0</v>
      </c>
      <c r="AC86" s="211">
        <v>0</v>
      </c>
      <c r="AD86" s="22" t="e">
        <f t="shared" ref="AD86" si="1410">AC86/AC$12</f>
        <v>#DIV/0!</v>
      </c>
      <c r="AE86" s="211">
        <v>0</v>
      </c>
      <c r="AF86" s="22">
        <f t="shared" ref="AF86" si="1411">AE86/AE$12</f>
        <v>0</v>
      </c>
      <c r="AG86" s="211">
        <v>0</v>
      </c>
      <c r="AH86" s="22">
        <f t="shared" ref="AH86" si="1412">AG86/AG$12</f>
        <v>0</v>
      </c>
      <c r="AI86" s="211">
        <v>0</v>
      </c>
      <c r="AJ86" s="22">
        <f t="shared" ref="AJ86" si="1413">AI86/AI$12</f>
        <v>0</v>
      </c>
      <c r="AK86" s="211">
        <v>0</v>
      </c>
      <c r="AL86" s="22" t="e">
        <f t="shared" ref="AL86" si="1414">AK86/AK$12</f>
        <v>#DIV/0!</v>
      </c>
      <c r="AM86" s="211">
        <v>0</v>
      </c>
      <c r="AN86" s="22" t="e">
        <f t="shared" ref="AN86" si="1415">AM86/AM$12</f>
        <v>#DIV/0!</v>
      </c>
      <c r="AO86" s="211">
        <v>0</v>
      </c>
      <c r="AP86" s="22">
        <f t="shared" ref="AP86" si="1416">AO86/AO$12</f>
        <v>0</v>
      </c>
      <c r="AQ86" s="211"/>
      <c r="AR86" s="22" t="e">
        <f t="shared" si="1113"/>
        <v>#DIV/0!</v>
      </c>
      <c r="AS86" s="282">
        <f t="shared" si="1114"/>
        <v>32637.613700000002</v>
      </c>
      <c r="AT86" s="278">
        <f t="shared" ref="AT86" si="1417">AS86/AS$12</f>
        <v>1.6509304915507899E-4</v>
      </c>
      <c r="AU86" s="37">
        <f t="shared" si="1116"/>
        <v>2719.8011416666668</v>
      </c>
      <c r="AV86" s="38">
        <f t="shared" ref="AV86" si="1418">AU86/AU$12</f>
        <v>1.6509304915507899E-4</v>
      </c>
      <c r="AX86" s="228">
        <f t="shared" si="1072"/>
        <v>32637.613700000002</v>
      </c>
      <c r="AY86" s="228">
        <f t="shared" si="1093"/>
        <v>0</v>
      </c>
      <c r="AZ86" s="24">
        <v>7500</v>
      </c>
      <c r="BA86" s="24">
        <v>0</v>
      </c>
      <c r="BB86" s="24">
        <v>25137.613699999998</v>
      </c>
      <c r="BC86" s="24">
        <v>0</v>
      </c>
      <c r="BD86" s="24">
        <v>0</v>
      </c>
      <c r="BE86" s="24">
        <f t="shared" si="1094"/>
        <v>32637.613699999998</v>
      </c>
      <c r="BG86" s="24">
        <f>AS86-CONSOLIDATED!AA92</f>
        <v>32637.613700000002</v>
      </c>
    </row>
    <row r="87" spans="1:59" s="1" customFormat="1" ht="15.75" thickBot="1">
      <c r="A87" s="257">
        <v>6299</v>
      </c>
      <c r="B87" s="257" t="s">
        <v>99</v>
      </c>
      <c r="C87" s="252">
        <v>4695154.6599315079</v>
      </c>
      <c r="D87" s="253" t="e">
        <f t="shared" si="1318"/>
        <v>#DIV/0!</v>
      </c>
      <c r="E87" s="252">
        <v>903917.75364999985</v>
      </c>
      <c r="F87" s="253">
        <f t="shared" si="1318"/>
        <v>7.3810128340490264E-2</v>
      </c>
      <c r="G87" s="252">
        <v>1223626.947369863</v>
      </c>
      <c r="H87" s="253">
        <f t="shared" ref="H87" si="1419">G87/G$12</f>
        <v>0.10150116156728264</v>
      </c>
      <c r="I87" s="252">
        <v>1375830.1681267126</v>
      </c>
      <c r="J87" s="253">
        <f t="shared" ref="J87" si="1420">I87/I$12</f>
        <v>9.7664519806658259E-2</v>
      </c>
      <c r="K87" s="252">
        <v>1421759.5403095889</v>
      </c>
      <c r="L87" s="253">
        <f t="shared" ref="L87" si="1421">K87/K$12</f>
        <v>9.6803672365710386E-2</v>
      </c>
      <c r="M87" s="252">
        <v>175319.78185000003</v>
      </c>
      <c r="N87" s="253">
        <f t="shared" ref="N87" si="1422">M87/M$12</f>
        <v>8.348587593159032E-2</v>
      </c>
      <c r="O87" s="252">
        <v>1658210.3453952055</v>
      </c>
      <c r="P87" s="253">
        <f t="shared" ref="P87" si="1423">O87/O$12</f>
        <v>7.1669076600683293E-2</v>
      </c>
      <c r="Q87" s="252">
        <v>1199154.5229253427</v>
      </c>
      <c r="R87" s="253">
        <f t="shared" ref="R87" si="1424">Q87/Q$12</f>
        <v>0.133832341349748</v>
      </c>
      <c r="S87" s="252">
        <v>1452573.2094158065</v>
      </c>
      <c r="T87" s="253">
        <f t="shared" ref="T87" si="1425">S87/S$12</f>
        <v>6.4428689061080971E-2</v>
      </c>
      <c r="U87" s="252">
        <v>0</v>
      </c>
      <c r="V87" s="253">
        <f t="shared" ref="V87" si="1426">U87/U$12</f>
        <v>0</v>
      </c>
      <c r="W87" s="252">
        <v>1344426.4369869863</v>
      </c>
      <c r="X87" s="253">
        <f t="shared" ref="X87" si="1427">W87/W$12</f>
        <v>8.1188290360410711E-2</v>
      </c>
      <c r="Y87" s="252">
        <v>1271239.3740753424</v>
      </c>
      <c r="Z87" s="253">
        <f t="shared" ref="Z87" si="1428">Y87/Y$12</f>
        <v>0.11146165559551892</v>
      </c>
      <c r="AA87" s="252">
        <v>735873.94865000003</v>
      </c>
      <c r="AB87" s="253">
        <f t="shared" ref="AB87" si="1429">AA87/AA$12</f>
        <v>5.936815637306652E-2</v>
      </c>
      <c r="AC87" s="252">
        <v>0</v>
      </c>
      <c r="AD87" s="253" t="e">
        <f t="shared" ref="AD87" si="1430">AC87/AC$12</f>
        <v>#DIV/0!</v>
      </c>
      <c r="AE87" s="252">
        <v>1245552.2298198631</v>
      </c>
      <c r="AF87" s="253">
        <f t="shared" ref="AF87" si="1431">AE87/AE$12</f>
        <v>0.10104063600666308</v>
      </c>
      <c r="AG87" s="252">
        <v>1182646.4951698631</v>
      </c>
      <c r="AH87" s="253">
        <f t="shared" ref="AH87" si="1432">AG87/AG$12</f>
        <v>0.10156288557468114</v>
      </c>
      <c r="AI87" s="252">
        <v>1482007.3794808222</v>
      </c>
      <c r="AJ87" s="253">
        <f t="shared" ref="AJ87" si="1433">AI87/AI$12</f>
        <v>8.8603816362835847E-2</v>
      </c>
      <c r="AK87" s="252">
        <v>0</v>
      </c>
      <c r="AL87" s="253" t="e">
        <f t="shared" ref="AL87" si="1434">AK87/AK$12</f>
        <v>#DIV/0!</v>
      </c>
      <c r="AM87" s="252">
        <v>0</v>
      </c>
      <c r="AN87" s="253" t="e">
        <f t="shared" ref="AN87" si="1435">AM87/AM$12</f>
        <v>#DIV/0!</v>
      </c>
      <c r="AO87" s="252">
        <v>1057459.0782869866</v>
      </c>
      <c r="AP87" s="253">
        <f t="shared" ref="AP87" si="1436">AO87/AO$12</f>
        <v>0.15514625847955982</v>
      </c>
      <c r="AQ87" s="252"/>
      <c r="AR87" s="253" t="e">
        <f t="shared" si="1113"/>
        <v>#DIV/0!</v>
      </c>
      <c r="AS87" s="259">
        <f t="shared" si="1114"/>
        <v>22424751.871443894</v>
      </c>
      <c r="AT87" s="253">
        <f t="shared" ref="AT87" si="1437">AS87/AS$12</f>
        <v>0.11343263931709371</v>
      </c>
      <c r="AU87" s="255">
        <f t="shared" si="1116"/>
        <v>1868729.3226203246</v>
      </c>
      <c r="AV87" s="253">
        <f t="shared" ref="AV87" si="1438">AU87/AU$12</f>
        <v>0.11343263931709371</v>
      </c>
      <c r="AX87" s="228">
        <f t="shared" si="1072"/>
        <v>22424751.871443894</v>
      </c>
      <c r="AY87" s="228">
        <f t="shared" si="1093"/>
        <v>0</v>
      </c>
      <c r="AZ87" s="224">
        <v>4695154.6599315079</v>
      </c>
      <c r="BA87" s="224">
        <v>1815111.4841499999</v>
      </c>
      <c r="BB87" s="224">
        <v>12979905.138465753</v>
      </c>
      <c r="BC87" s="224">
        <v>1452573.2094158065</v>
      </c>
      <c r="BD87" s="224">
        <v>1482007.3794808218</v>
      </c>
      <c r="BE87" s="224">
        <f t="shared" si="1094"/>
        <v>22424751.871443886</v>
      </c>
      <c r="BG87" s="24">
        <f>AS87-CONSOLIDATED!AA93</f>
        <v>-11386830.261492971</v>
      </c>
    </row>
    <row r="88" spans="1:59" s="1" customFormat="1" ht="15.75" thickTop="1">
      <c r="A88" s="2">
        <v>6301</v>
      </c>
      <c r="B88" s="2" t="s">
        <v>35</v>
      </c>
      <c r="C88" s="211">
        <v>0</v>
      </c>
      <c r="D88" s="22" t="e">
        <f t="shared" si="1318"/>
        <v>#DIV/0!</v>
      </c>
      <c r="E88" s="211">
        <v>0</v>
      </c>
      <c r="F88" s="22">
        <f t="shared" si="1318"/>
        <v>0</v>
      </c>
      <c r="G88" s="211">
        <v>0</v>
      </c>
      <c r="H88" s="22">
        <f t="shared" ref="H88" si="1439">G88/G$12</f>
        <v>0</v>
      </c>
      <c r="I88" s="211">
        <v>0</v>
      </c>
      <c r="J88" s="22">
        <f t="shared" ref="J88" si="1440">I88/I$12</f>
        <v>0</v>
      </c>
      <c r="K88" s="211">
        <v>0</v>
      </c>
      <c r="L88" s="22">
        <f t="shared" ref="L88" si="1441">K88/K$12</f>
        <v>0</v>
      </c>
      <c r="M88" s="211">
        <v>0</v>
      </c>
      <c r="N88" s="22">
        <f t="shared" ref="N88" si="1442">M88/M$12</f>
        <v>0</v>
      </c>
      <c r="O88" s="211">
        <v>0</v>
      </c>
      <c r="P88" s="22">
        <f t="shared" ref="P88" si="1443">O88/O$12</f>
        <v>0</v>
      </c>
      <c r="Q88" s="211">
        <v>0</v>
      </c>
      <c r="R88" s="22">
        <f t="shared" ref="R88" si="1444">Q88/Q$12</f>
        <v>0</v>
      </c>
      <c r="S88" s="211">
        <v>0</v>
      </c>
      <c r="T88" s="22">
        <f t="shared" ref="T88" si="1445">S88/S$12</f>
        <v>0</v>
      </c>
      <c r="U88" s="211">
        <v>0</v>
      </c>
      <c r="V88" s="22">
        <f t="shared" ref="V88" si="1446">U88/U$12</f>
        <v>0</v>
      </c>
      <c r="W88" s="211">
        <v>0</v>
      </c>
      <c r="X88" s="22">
        <f t="shared" ref="X88" si="1447">W88/W$12</f>
        <v>0</v>
      </c>
      <c r="Y88" s="211">
        <v>0</v>
      </c>
      <c r="Z88" s="22">
        <f t="shared" ref="Z88" si="1448">Y88/Y$12</f>
        <v>0</v>
      </c>
      <c r="AA88" s="211">
        <v>0</v>
      </c>
      <c r="AB88" s="22">
        <f t="shared" ref="AB88" si="1449">AA88/AA$12</f>
        <v>0</v>
      </c>
      <c r="AC88" s="211">
        <v>0</v>
      </c>
      <c r="AD88" s="22" t="e">
        <f t="shared" ref="AD88" si="1450">AC88/AC$12</f>
        <v>#DIV/0!</v>
      </c>
      <c r="AE88" s="211">
        <v>0</v>
      </c>
      <c r="AF88" s="22">
        <f t="shared" ref="AF88" si="1451">AE88/AE$12</f>
        <v>0</v>
      </c>
      <c r="AG88" s="211">
        <v>0</v>
      </c>
      <c r="AH88" s="22">
        <f t="shared" ref="AH88" si="1452">AG88/AG$12</f>
        <v>0</v>
      </c>
      <c r="AI88" s="211">
        <v>0</v>
      </c>
      <c r="AJ88" s="22">
        <f t="shared" ref="AJ88" si="1453">AI88/AI$12</f>
        <v>0</v>
      </c>
      <c r="AK88" s="211">
        <v>0</v>
      </c>
      <c r="AL88" s="22" t="e">
        <f t="shared" ref="AL88" si="1454">AK88/AK$12</f>
        <v>#DIV/0!</v>
      </c>
      <c r="AM88" s="211">
        <v>0</v>
      </c>
      <c r="AN88" s="22" t="e">
        <f t="shared" ref="AN88" si="1455">AM88/AM$12</f>
        <v>#DIV/0!</v>
      </c>
      <c r="AO88" s="211">
        <v>0</v>
      </c>
      <c r="AP88" s="22">
        <f t="shared" ref="AP88" si="1456">AO88/AO$12</f>
        <v>0</v>
      </c>
      <c r="AQ88" s="211"/>
      <c r="AR88" s="22" t="e">
        <f t="shared" si="1113"/>
        <v>#DIV/0!</v>
      </c>
      <c r="AS88" s="282">
        <f t="shared" si="1114"/>
        <v>0</v>
      </c>
      <c r="AT88" s="278">
        <f t="shared" ref="AT88" si="1457">AS88/AS$12</f>
        <v>0</v>
      </c>
      <c r="AU88" s="37">
        <f t="shared" si="1116"/>
        <v>0</v>
      </c>
      <c r="AV88" s="38">
        <f t="shared" ref="AV88" si="1458">AU88/AU$12</f>
        <v>0</v>
      </c>
      <c r="AX88" s="228">
        <f t="shared" si="1072"/>
        <v>0</v>
      </c>
      <c r="AY88" s="228">
        <f t="shared" si="1093"/>
        <v>0</v>
      </c>
      <c r="AZ88" s="24">
        <v>0</v>
      </c>
      <c r="BA88" s="24">
        <v>0</v>
      </c>
      <c r="BB88" s="24">
        <v>0</v>
      </c>
      <c r="BC88" s="24">
        <v>0</v>
      </c>
      <c r="BD88" s="24">
        <v>0</v>
      </c>
      <c r="BE88" s="24">
        <f t="shared" si="1094"/>
        <v>0</v>
      </c>
      <c r="BG88" s="24">
        <f>AS88-CONSOLIDATED!AA94</f>
        <v>0</v>
      </c>
    </row>
    <row r="89" spans="1:59" s="1" customFormat="1">
      <c r="A89" s="2">
        <v>6302</v>
      </c>
      <c r="B89" s="2" t="s">
        <v>36</v>
      </c>
      <c r="C89" s="211">
        <v>0</v>
      </c>
      <c r="D89" s="22" t="e">
        <f t="shared" si="1318"/>
        <v>#DIV/0!</v>
      </c>
      <c r="E89" s="211">
        <v>0</v>
      </c>
      <c r="F89" s="22">
        <f t="shared" si="1318"/>
        <v>0</v>
      </c>
      <c r="G89" s="211">
        <v>183.25925000000001</v>
      </c>
      <c r="H89" s="22">
        <f t="shared" ref="H89" si="1459">G89/G$12</f>
        <v>1.5201550425913062E-5</v>
      </c>
      <c r="I89" s="211">
        <v>183.25925000000001</v>
      </c>
      <c r="J89" s="22">
        <f t="shared" ref="J89" si="1460">I89/I$12</f>
        <v>1.3008819740991432E-5</v>
      </c>
      <c r="K89" s="211">
        <v>16189.489549999998</v>
      </c>
      <c r="L89" s="22">
        <f t="shared" ref="L89" si="1461">K89/K$12</f>
        <v>1.1022975388827233E-3</v>
      </c>
      <c r="M89" s="211">
        <v>0</v>
      </c>
      <c r="N89" s="22">
        <f t="shared" ref="N89" si="1462">M89/M$12</f>
        <v>0</v>
      </c>
      <c r="O89" s="211">
        <v>183.25925000000001</v>
      </c>
      <c r="P89" s="22">
        <f t="shared" ref="P89" si="1463">O89/O$12</f>
        <v>7.9206002196925774E-6</v>
      </c>
      <c r="Q89" s="211">
        <v>183.25925000000001</v>
      </c>
      <c r="R89" s="22">
        <f t="shared" ref="R89" si="1464">Q89/Q$12</f>
        <v>2.0452755697962499E-5</v>
      </c>
      <c r="S89" s="211">
        <v>10607.223199999999</v>
      </c>
      <c r="T89" s="22">
        <f t="shared" ref="T89" si="1465">S89/S$12</f>
        <v>4.7048195638217557E-4</v>
      </c>
      <c r="U89" s="211">
        <v>0</v>
      </c>
      <c r="V89" s="22">
        <f t="shared" ref="V89" si="1466">U89/U$12</f>
        <v>0</v>
      </c>
      <c r="W89" s="211">
        <v>153670.80544999999</v>
      </c>
      <c r="X89" s="22">
        <f t="shared" ref="X89" si="1467">W89/W$12</f>
        <v>9.2799945237268117E-3</v>
      </c>
      <c r="Y89" s="211">
        <v>183.25925000000001</v>
      </c>
      <c r="Z89" s="22">
        <f t="shared" ref="Z89" si="1468">Y89/Y$12</f>
        <v>1.606808271105556E-5</v>
      </c>
      <c r="AA89" s="211">
        <v>0</v>
      </c>
      <c r="AB89" s="22">
        <f t="shared" ref="AB89" si="1469">AA89/AA$12</f>
        <v>0</v>
      </c>
      <c r="AC89" s="211">
        <v>0</v>
      </c>
      <c r="AD89" s="22" t="e">
        <f t="shared" ref="AD89" si="1470">AC89/AC$12</f>
        <v>#DIV/0!</v>
      </c>
      <c r="AE89" s="211">
        <v>183.25925000000001</v>
      </c>
      <c r="AF89" s="22">
        <f t="shared" ref="AF89" si="1471">AE89/AE$12</f>
        <v>1.4866202099595634E-5</v>
      </c>
      <c r="AG89" s="211">
        <v>98683.249400000001</v>
      </c>
      <c r="AH89" s="22">
        <f t="shared" ref="AH89" si="1472">AG89/AG$12</f>
        <v>8.4746842001255703E-3</v>
      </c>
      <c r="AI89" s="211">
        <v>189565.80290000001</v>
      </c>
      <c r="AJ89" s="22">
        <f t="shared" ref="AJ89" si="1473">AI89/AI$12</f>
        <v>1.1333448012053226E-2</v>
      </c>
      <c r="AK89" s="211">
        <v>0</v>
      </c>
      <c r="AL89" s="22" t="e">
        <f t="shared" ref="AL89" si="1474">AK89/AK$12</f>
        <v>#DIV/0!</v>
      </c>
      <c r="AM89" s="211">
        <v>0</v>
      </c>
      <c r="AN89" s="22" t="e">
        <f t="shared" ref="AN89" si="1475">AM89/AM$12</f>
        <v>#DIV/0!</v>
      </c>
      <c r="AO89" s="211">
        <v>127093.26949999998</v>
      </c>
      <c r="AP89" s="22">
        <f t="shared" ref="AP89" si="1476">AO89/AO$12</f>
        <v>1.8646627227222143E-2</v>
      </c>
      <c r="AQ89" s="211"/>
      <c r="AR89" s="22" t="e">
        <f t="shared" si="1113"/>
        <v>#DIV/0!</v>
      </c>
      <c r="AS89" s="282">
        <f t="shared" si="1114"/>
        <v>596909.39549999998</v>
      </c>
      <c r="AT89" s="278">
        <f t="shared" ref="AT89" si="1477">AS89/AS$12</f>
        <v>3.0193871732849755E-3</v>
      </c>
      <c r="AU89" s="37">
        <f t="shared" si="1116"/>
        <v>49742.449625000001</v>
      </c>
      <c r="AV89" s="38">
        <f t="shared" ref="AV89" si="1478">AU89/AU$12</f>
        <v>3.0193871732849755E-3</v>
      </c>
      <c r="AX89" s="228">
        <f t="shared" si="1072"/>
        <v>596909.39549999998</v>
      </c>
      <c r="AY89" s="228">
        <f t="shared" si="1093"/>
        <v>0</v>
      </c>
      <c r="AZ89" s="24">
        <v>0</v>
      </c>
      <c r="BA89" s="24">
        <v>0</v>
      </c>
      <c r="BB89" s="24">
        <v>396736.36940000003</v>
      </c>
      <c r="BC89" s="24">
        <v>10607.223199999999</v>
      </c>
      <c r="BD89" s="24">
        <v>189565.80290000001</v>
      </c>
      <c r="BE89" s="24">
        <f t="shared" si="1094"/>
        <v>596909.3955000001</v>
      </c>
      <c r="BG89" s="24">
        <f>AS89-CONSOLIDATED!AA95</f>
        <v>221538.26983333321</v>
      </c>
    </row>
    <row r="90" spans="1:59" s="1" customFormat="1">
      <c r="A90" s="2">
        <v>6303</v>
      </c>
      <c r="B90" s="2" t="s">
        <v>116</v>
      </c>
      <c r="C90" s="211">
        <v>0</v>
      </c>
      <c r="D90" s="22" t="e">
        <f t="shared" si="1318"/>
        <v>#DIV/0!</v>
      </c>
      <c r="E90" s="211">
        <v>0</v>
      </c>
      <c r="F90" s="22">
        <f t="shared" si="1318"/>
        <v>0</v>
      </c>
      <c r="G90" s="211">
        <v>731.98304999999993</v>
      </c>
      <c r="H90" s="22">
        <f t="shared" ref="H90" si="1479">G90/G$12</f>
        <v>6.071877542600792E-5</v>
      </c>
      <c r="I90" s="211">
        <v>731.98304999999993</v>
      </c>
      <c r="J90" s="22">
        <f t="shared" ref="J90" si="1480">I90/I$12</f>
        <v>5.1960463392222317E-5</v>
      </c>
      <c r="K90" s="211">
        <v>731.98304999999993</v>
      </c>
      <c r="L90" s="22">
        <f t="shared" ref="L90" si="1481">K90/K$12</f>
        <v>4.9838700103973898E-5</v>
      </c>
      <c r="M90" s="211">
        <v>0</v>
      </c>
      <c r="N90" s="22">
        <f t="shared" ref="N90" si="1482">M90/M$12</f>
        <v>0</v>
      </c>
      <c r="O90" s="211">
        <v>783.20304999999996</v>
      </c>
      <c r="P90" s="22">
        <f t="shared" ref="P90" si="1483">O90/O$12</f>
        <v>3.3850614634152963E-5</v>
      </c>
      <c r="Q90" s="211">
        <v>731.98304999999993</v>
      </c>
      <c r="R90" s="22">
        <f t="shared" ref="R90" si="1484">Q90/Q$12</f>
        <v>8.1693396086142812E-5</v>
      </c>
      <c r="S90" s="211">
        <v>3343.8150000000005</v>
      </c>
      <c r="T90" s="22">
        <f t="shared" ref="T90" si="1485">S90/S$12</f>
        <v>1.4831446395698216E-4</v>
      </c>
      <c r="U90" s="211">
        <v>0</v>
      </c>
      <c r="V90" s="22">
        <f t="shared" ref="V90" si="1486">U90/U$12</f>
        <v>0</v>
      </c>
      <c r="W90" s="211">
        <v>731.98304999999993</v>
      </c>
      <c r="X90" s="22">
        <f t="shared" ref="X90" si="1487">W90/W$12</f>
        <v>4.4203573187302828E-5</v>
      </c>
      <c r="Y90" s="211">
        <v>731.98304999999993</v>
      </c>
      <c r="Z90" s="22">
        <f t="shared" ref="Z90" si="1488">Y90/Y$12</f>
        <v>6.4179921016214544E-5</v>
      </c>
      <c r="AA90" s="211">
        <v>2545</v>
      </c>
      <c r="AB90" s="22">
        <f t="shared" ref="AB90" si="1489">AA90/AA$12</f>
        <v>2.0532315112750023E-4</v>
      </c>
      <c r="AC90" s="211">
        <v>0</v>
      </c>
      <c r="AD90" s="22" t="e">
        <f t="shared" ref="AD90" si="1490">AC90/AC$12</f>
        <v>#DIV/0!</v>
      </c>
      <c r="AE90" s="211">
        <v>731.98304999999993</v>
      </c>
      <c r="AF90" s="22">
        <f t="shared" ref="AF90" si="1491">AE90/AE$12</f>
        <v>5.9379310756638008E-5</v>
      </c>
      <c r="AG90" s="211">
        <v>731.98304999999993</v>
      </c>
      <c r="AH90" s="22">
        <f t="shared" ref="AH90" si="1492">AG90/AG$12</f>
        <v>6.2860974140102897E-5</v>
      </c>
      <c r="AI90" s="211">
        <v>1922</v>
      </c>
      <c r="AJ90" s="22">
        <f t="shared" ref="AJ90" si="1493">AI90/AI$12</f>
        <v>1.149093704978911E-4</v>
      </c>
      <c r="AK90" s="211">
        <v>0</v>
      </c>
      <c r="AL90" s="22" t="e">
        <f t="shared" ref="AL90" si="1494">AK90/AK$12</f>
        <v>#DIV/0!</v>
      </c>
      <c r="AM90" s="211">
        <v>0</v>
      </c>
      <c r="AN90" s="22" t="e">
        <f t="shared" ref="AN90" si="1495">AM90/AM$12</f>
        <v>#DIV/0!</v>
      </c>
      <c r="AO90" s="211">
        <v>1125.98305</v>
      </c>
      <c r="AP90" s="22">
        <f t="shared" ref="AP90" si="1496">AO90/AO$12</f>
        <v>1.6519982749771525E-4</v>
      </c>
      <c r="AQ90" s="211"/>
      <c r="AR90" s="22" t="e">
        <f t="shared" si="1113"/>
        <v>#DIV/0!</v>
      </c>
      <c r="AS90" s="282">
        <f t="shared" si="1114"/>
        <v>15575.865500000002</v>
      </c>
      <c r="AT90" s="278">
        <f t="shared" ref="AT90" si="1497">AS90/AS$12</f>
        <v>7.8788454090453287E-5</v>
      </c>
      <c r="AU90" s="37">
        <f t="shared" si="1116"/>
        <v>1297.9887916666669</v>
      </c>
      <c r="AV90" s="38">
        <f t="shared" ref="AV90" si="1498">AU90/AU$12</f>
        <v>7.8788454090453287E-5</v>
      </c>
      <c r="AX90" s="228">
        <f t="shared" si="1072"/>
        <v>15575.865500000002</v>
      </c>
      <c r="AY90" s="228">
        <f t="shared" si="1093"/>
        <v>0</v>
      </c>
      <c r="AZ90" s="24">
        <v>0</v>
      </c>
      <c r="BA90" s="24">
        <v>2545</v>
      </c>
      <c r="BB90" s="24">
        <v>7765.0505000000003</v>
      </c>
      <c r="BC90" s="24">
        <v>3343.8150000000005</v>
      </c>
      <c r="BD90" s="24">
        <v>1922</v>
      </c>
      <c r="BE90" s="24">
        <f t="shared" si="1094"/>
        <v>15575.865500000002</v>
      </c>
      <c r="BG90" s="24">
        <f>AS90-CONSOLIDATED!AA96</f>
        <v>-108289.1345</v>
      </c>
    </row>
    <row r="91" spans="1:59" s="1" customFormat="1">
      <c r="A91" s="2">
        <v>6304</v>
      </c>
      <c r="B91" s="2" t="s">
        <v>37</v>
      </c>
      <c r="C91" s="211">
        <v>0</v>
      </c>
      <c r="D91" s="22" t="e">
        <f t="shared" si="1318"/>
        <v>#DIV/0!</v>
      </c>
      <c r="E91" s="211">
        <v>66264.251399999979</v>
      </c>
      <c r="F91" s="22">
        <f t="shared" si="1318"/>
        <v>5.4108605351215529E-3</v>
      </c>
      <c r="G91" s="211">
        <v>32603.578800000003</v>
      </c>
      <c r="H91" s="22">
        <f t="shared" ref="H91" si="1499">G91/G$12</f>
        <v>2.7045016674106773E-3</v>
      </c>
      <c r="I91" s="211">
        <v>43186.812799999992</v>
      </c>
      <c r="J91" s="22">
        <f t="shared" ref="J91" si="1500">I91/I$12</f>
        <v>3.0656540551330497E-3</v>
      </c>
      <c r="K91" s="211">
        <v>33828.327799999999</v>
      </c>
      <c r="L91" s="22">
        <f t="shared" ref="L91" si="1501">K91/K$12</f>
        <v>2.3032772196611975E-3</v>
      </c>
      <c r="M91" s="211">
        <v>19859.151399999999</v>
      </c>
      <c r="N91" s="22">
        <f t="shared" ref="N91" si="1502">M91/M$12</f>
        <v>9.4567688391580546E-3</v>
      </c>
      <c r="O91" s="211">
        <v>42425.900299999994</v>
      </c>
      <c r="P91" s="22">
        <f t="shared" ref="P91" si="1503">O91/O$12</f>
        <v>1.833678765120098E-3</v>
      </c>
      <c r="Q91" s="211">
        <v>33858.665799999995</v>
      </c>
      <c r="R91" s="22">
        <f t="shared" ref="R91" si="1504">Q91/Q$12</f>
        <v>3.7788161845383407E-3</v>
      </c>
      <c r="S91" s="211">
        <v>49064.826500000003</v>
      </c>
      <c r="T91" s="22">
        <f t="shared" ref="T91" si="1505">S91/S$12</f>
        <v>2.1762637710189803E-3</v>
      </c>
      <c r="U91" s="211">
        <v>0</v>
      </c>
      <c r="V91" s="22">
        <f t="shared" ref="V91" si="1506">U91/U$12</f>
        <v>0</v>
      </c>
      <c r="W91" s="211">
        <v>28739.4238</v>
      </c>
      <c r="X91" s="22">
        <f t="shared" ref="X91" si="1507">W91/W$12</f>
        <v>1.7355391266289744E-3</v>
      </c>
      <c r="Y91" s="211">
        <v>39659.626300000004</v>
      </c>
      <c r="Z91" s="22">
        <f t="shared" ref="Z91" si="1508">Y91/Y$12</f>
        <v>3.4773369184799914E-3</v>
      </c>
      <c r="AA91" s="211">
        <v>72895.90849999999</v>
      </c>
      <c r="AB91" s="22">
        <f t="shared" ref="AB91" si="1509">AA91/AA$12</f>
        <v>5.8810285412659825E-3</v>
      </c>
      <c r="AC91" s="211">
        <v>0</v>
      </c>
      <c r="AD91" s="22" t="e">
        <f t="shared" ref="AD91" si="1510">AC91/AC$12</f>
        <v>#DIV/0!</v>
      </c>
      <c r="AE91" s="211">
        <v>30309.74035</v>
      </c>
      <c r="AF91" s="22">
        <f t="shared" ref="AF91" si="1511">AE91/AE$12</f>
        <v>2.4587611573733304E-3</v>
      </c>
      <c r="AG91" s="211">
        <v>41009.982499999998</v>
      </c>
      <c r="AH91" s="22">
        <f t="shared" ref="AH91" si="1512">AG91/AG$12</f>
        <v>3.5218403614927594E-3</v>
      </c>
      <c r="AI91" s="211">
        <v>48415.237099999998</v>
      </c>
      <c r="AJ91" s="22">
        <f t="shared" ref="AJ91" si="1513">AI91/AI$12</f>
        <v>2.8945704566426338E-3</v>
      </c>
      <c r="AK91" s="211">
        <v>0</v>
      </c>
      <c r="AL91" s="22" t="e">
        <f t="shared" ref="AL91" si="1514">AK91/AK$12</f>
        <v>#DIV/0!</v>
      </c>
      <c r="AM91" s="211">
        <v>0</v>
      </c>
      <c r="AN91" s="22" t="e">
        <f t="shared" ref="AN91" si="1515">AM91/AM$12</f>
        <v>#DIV/0!</v>
      </c>
      <c r="AO91" s="211">
        <v>95217.842099999994</v>
      </c>
      <c r="AP91" s="22">
        <f t="shared" ref="AP91" si="1516">AO91/AO$12</f>
        <v>1.3969989237071274E-2</v>
      </c>
      <c r="AQ91" s="211"/>
      <c r="AR91" s="22" t="e">
        <f t="shared" si="1113"/>
        <v>#DIV/0!</v>
      </c>
      <c r="AS91" s="282">
        <f t="shared" si="1114"/>
        <v>677339.27545000007</v>
      </c>
      <c r="AT91" s="278">
        <f t="shared" ref="AT91" si="1517">AS91/AS$12</f>
        <v>3.4262310757275875E-3</v>
      </c>
      <c r="AU91" s="37">
        <f t="shared" si="1116"/>
        <v>56444.939620833342</v>
      </c>
      <c r="AV91" s="38">
        <f t="shared" ref="AV91" si="1518">AU91/AU$12</f>
        <v>3.4262310757275875E-3</v>
      </c>
      <c r="AX91" s="228">
        <f t="shared" si="1072"/>
        <v>677339.27545000007</v>
      </c>
      <c r="AY91" s="228">
        <f t="shared" si="1093"/>
        <v>0</v>
      </c>
      <c r="AZ91" s="24">
        <v>0</v>
      </c>
      <c r="BA91" s="24">
        <v>159019.31129999997</v>
      </c>
      <c r="BB91" s="24">
        <v>420839.90055000008</v>
      </c>
      <c r="BC91" s="24">
        <v>49064.826500000003</v>
      </c>
      <c r="BD91" s="24">
        <v>48415.237099999998</v>
      </c>
      <c r="BE91" s="24">
        <f t="shared" si="1094"/>
        <v>677339.27545000007</v>
      </c>
      <c r="BG91" s="24">
        <f>AS91-CONSOLIDATED!AA97</f>
        <v>677339.27545000007</v>
      </c>
    </row>
    <row r="92" spans="1:59" s="1" customFormat="1">
      <c r="A92" s="2">
        <v>6305</v>
      </c>
      <c r="B92" s="2" t="s">
        <v>38</v>
      </c>
      <c r="C92" s="211">
        <v>0</v>
      </c>
      <c r="D92" s="22" t="e">
        <f t="shared" si="1318"/>
        <v>#DIV/0!</v>
      </c>
      <c r="E92" s="211">
        <v>21790.340899999999</v>
      </c>
      <c r="F92" s="22">
        <f t="shared" si="1318"/>
        <v>1.7793077433401003E-3</v>
      </c>
      <c r="G92" s="211">
        <v>0</v>
      </c>
      <c r="H92" s="22">
        <f t="shared" ref="H92" si="1519">G92/G$12</f>
        <v>0</v>
      </c>
      <c r="I92" s="211">
        <v>0</v>
      </c>
      <c r="J92" s="22">
        <f t="shared" ref="J92" si="1520">I92/I$12</f>
        <v>0</v>
      </c>
      <c r="K92" s="211">
        <v>0</v>
      </c>
      <c r="L92" s="22">
        <f t="shared" ref="L92" si="1521">K92/K$12</f>
        <v>0</v>
      </c>
      <c r="M92" s="211">
        <v>21790.340899999999</v>
      </c>
      <c r="N92" s="22">
        <f t="shared" ref="N92" si="1522">M92/M$12</f>
        <v>1.0376385811618883E-2</v>
      </c>
      <c r="O92" s="211">
        <v>0</v>
      </c>
      <c r="P92" s="22">
        <f t="shared" ref="P92" si="1523">O92/O$12</f>
        <v>0</v>
      </c>
      <c r="Q92" s="211">
        <v>0</v>
      </c>
      <c r="R92" s="22">
        <f t="shared" ref="R92" si="1524">Q92/Q$12</f>
        <v>0</v>
      </c>
      <c r="S92" s="211">
        <v>0</v>
      </c>
      <c r="T92" s="22">
        <f t="shared" ref="T92" si="1525">S92/S$12</f>
        <v>0</v>
      </c>
      <c r="U92" s="211">
        <v>0</v>
      </c>
      <c r="V92" s="22">
        <f t="shared" ref="V92" si="1526">U92/U$12</f>
        <v>0</v>
      </c>
      <c r="W92" s="211">
        <v>0</v>
      </c>
      <c r="X92" s="22">
        <f t="shared" ref="X92" si="1527">W92/W$12</f>
        <v>0</v>
      </c>
      <c r="Y92" s="211">
        <v>0</v>
      </c>
      <c r="Z92" s="22">
        <f t="shared" ref="Z92" si="1528">Y92/Y$12</f>
        <v>0</v>
      </c>
      <c r="AA92" s="211">
        <v>21790.391799999998</v>
      </c>
      <c r="AB92" s="22">
        <f t="shared" ref="AB92" si="1529">AA92/AA$12</f>
        <v>1.7579850328797019E-3</v>
      </c>
      <c r="AC92" s="211">
        <v>0</v>
      </c>
      <c r="AD92" s="22" t="e">
        <f t="shared" ref="AD92" si="1530">AC92/AC$12</f>
        <v>#DIV/0!</v>
      </c>
      <c r="AE92" s="211">
        <v>0</v>
      </c>
      <c r="AF92" s="22">
        <f t="shared" ref="AF92" si="1531">AE92/AE$12</f>
        <v>0</v>
      </c>
      <c r="AG92" s="211">
        <v>0</v>
      </c>
      <c r="AH92" s="22">
        <f t="shared" ref="AH92" si="1532">AG92/AG$12</f>
        <v>0</v>
      </c>
      <c r="AI92" s="211">
        <v>0</v>
      </c>
      <c r="AJ92" s="22">
        <f t="shared" ref="AJ92" si="1533">AI92/AI$12</f>
        <v>0</v>
      </c>
      <c r="AK92" s="211">
        <v>0</v>
      </c>
      <c r="AL92" s="22" t="e">
        <f t="shared" ref="AL92" si="1534">AK92/AK$12</f>
        <v>#DIV/0!</v>
      </c>
      <c r="AM92" s="211">
        <v>0</v>
      </c>
      <c r="AN92" s="22" t="e">
        <f t="shared" ref="AN92" si="1535">AM92/AM$12</f>
        <v>#DIV/0!</v>
      </c>
      <c r="AO92" s="211">
        <v>0</v>
      </c>
      <c r="AP92" s="22">
        <f t="shared" ref="AP92" si="1536">AO92/AO$12</f>
        <v>0</v>
      </c>
      <c r="AQ92" s="211"/>
      <c r="AR92" s="22" t="e">
        <f t="shared" si="1113"/>
        <v>#DIV/0!</v>
      </c>
      <c r="AS92" s="282">
        <f t="shared" si="1114"/>
        <v>65371.073599999996</v>
      </c>
      <c r="AT92" s="278">
        <f t="shared" ref="AT92" si="1537">AS92/AS$12</f>
        <v>3.3067092362714881E-4</v>
      </c>
      <c r="AU92" s="37">
        <f t="shared" si="1116"/>
        <v>5447.5894666666663</v>
      </c>
      <c r="AV92" s="38">
        <f t="shared" ref="AV92" si="1538">AU92/AU$12</f>
        <v>3.3067092362714881E-4</v>
      </c>
      <c r="AX92" s="228">
        <f t="shared" si="1072"/>
        <v>65371.073599999996</v>
      </c>
      <c r="AY92" s="228">
        <f t="shared" si="1093"/>
        <v>0</v>
      </c>
      <c r="AZ92" s="24">
        <v>0</v>
      </c>
      <c r="BA92" s="24">
        <v>65371.073600000003</v>
      </c>
      <c r="BB92" s="24">
        <v>0</v>
      </c>
      <c r="BC92" s="24">
        <v>0</v>
      </c>
      <c r="BD92" s="24">
        <v>0</v>
      </c>
      <c r="BE92" s="24">
        <f t="shared" si="1094"/>
        <v>65371.073600000003</v>
      </c>
      <c r="BG92" s="24">
        <f>AS92-CONSOLIDATED!AA98</f>
        <v>65371.073599999996</v>
      </c>
    </row>
    <row r="93" spans="1:59" s="1" customFormat="1">
      <c r="A93" s="2">
        <v>6306</v>
      </c>
      <c r="B93" s="2" t="s">
        <v>39</v>
      </c>
      <c r="C93" s="211">
        <v>0</v>
      </c>
      <c r="D93" s="22" t="e">
        <f t="shared" si="1318"/>
        <v>#DIV/0!</v>
      </c>
      <c r="E93" s="211">
        <v>0</v>
      </c>
      <c r="F93" s="22">
        <f t="shared" si="1318"/>
        <v>0</v>
      </c>
      <c r="G93" s="211">
        <v>0</v>
      </c>
      <c r="H93" s="22">
        <f t="shared" ref="H93" si="1539">G93/G$12</f>
        <v>0</v>
      </c>
      <c r="I93" s="211">
        <v>0</v>
      </c>
      <c r="J93" s="22">
        <f t="shared" ref="J93" si="1540">I93/I$12</f>
        <v>0</v>
      </c>
      <c r="K93" s="211">
        <v>0</v>
      </c>
      <c r="L93" s="22">
        <f t="shared" ref="L93" si="1541">K93/K$12</f>
        <v>0</v>
      </c>
      <c r="M93" s="211">
        <v>0</v>
      </c>
      <c r="N93" s="22">
        <f t="shared" ref="N93" si="1542">M93/M$12</f>
        <v>0</v>
      </c>
      <c r="O93" s="211">
        <v>0</v>
      </c>
      <c r="P93" s="22">
        <f t="shared" ref="P93" si="1543">O93/O$12</f>
        <v>0</v>
      </c>
      <c r="Q93" s="211">
        <v>0</v>
      </c>
      <c r="R93" s="22">
        <f t="shared" ref="R93" si="1544">Q93/Q$12</f>
        <v>0</v>
      </c>
      <c r="S93" s="211">
        <v>0</v>
      </c>
      <c r="T93" s="22">
        <f t="shared" ref="T93" si="1545">S93/S$12</f>
        <v>0</v>
      </c>
      <c r="U93" s="211">
        <v>0</v>
      </c>
      <c r="V93" s="22">
        <f t="shared" ref="V93" si="1546">U93/U$12</f>
        <v>0</v>
      </c>
      <c r="W93" s="211">
        <v>0</v>
      </c>
      <c r="X93" s="22">
        <f t="shared" ref="X93" si="1547">W93/W$12</f>
        <v>0</v>
      </c>
      <c r="Y93" s="211">
        <v>0</v>
      </c>
      <c r="Z93" s="22">
        <f t="shared" ref="Z93" si="1548">Y93/Y$12</f>
        <v>0</v>
      </c>
      <c r="AA93" s="211">
        <v>0</v>
      </c>
      <c r="AB93" s="22">
        <f t="shared" ref="AB93" si="1549">AA93/AA$12</f>
        <v>0</v>
      </c>
      <c r="AC93" s="211">
        <v>0</v>
      </c>
      <c r="AD93" s="22" t="e">
        <f t="shared" ref="AD93" si="1550">AC93/AC$12</f>
        <v>#DIV/0!</v>
      </c>
      <c r="AE93" s="211">
        <v>0</v>
      </c>
      <c r="AF93" s="22">
        <f t="shared" ref="AF93" si="1551">AE93/AE$12</f>
        <v>0</v>
      </c>
      <c r="AG93" s="211">
        <v>0</v>
      </c>
      <c r="AH93" s="22">
        <f t="shared" ref="AH93" si="1552">AG93/AG$12</f>
        <v>0</v>
      </c>
      <c r="AI93" s="211">
        <v>0</v>
      </c>
      <c r="AJ93" s="22">
        <f t="shared" ref="AJ93" si="1553">AI93/AI$12</f>
        <v>0</v>
      </c>
      <c r="AK93" s="211">
        <v>0</v>
      </c>
      <c r="AL93" s="22" t="e">
        <f t="shared" ref="AL93" si="1554">AK93/AK$12</f>
        <v>#DIV/0!</v>
      </c>
      <c r="AM93" s="211">
        <v>0</v>
      </c>
      <c r="AN93" s="22" t="e">
        <f t="shared" ref="AN93" si="1555">AM93/AM$12</f>
        <v>#DIV/0!</v>
      </c>
      <c r="AO93" s="211">
        <v>0</v>
      </c>
      <c r="AP93" s="22">
        <f t="shared" ref="AP93" si="1556">AO93/AO$12</f>
        <v>0</v>
      </c>
      <c r="AQ93" s="211"/>
      <c r="AR93" s="22" t="e">
        <f t="shared" si="1113"/>
        <v>#DIV/0!</v>
      </c>
      <c r="AS93" s="282">
        <f t="shared" si="1114"/>
        <v>0</v>
      </c>
      <c r="AT93" s="278">
        <f t="shared" ref="AT93" si="1557">AS93/AS$12</f>
        <v>0</v>
      </c>
      <c r="AU93" s="37">
        <f t="shared" si="1116"/>
        <v>0</v>
      </c>
      <c r="AV93" s="38">
        <f t="shared" ref="AV93" si="1558">AU93/AU$12</f>
        <v>0</v>
      </c>
      <c r="AX93" s="228">
        <f t="shared" si="1072"/>
        <v>0</v>
      </c>
      <c r="AY93" s="228">
        <f t="shared" si="1093"/>
        <v>0</v>
      </c>
      <c r="AZ93" s="24">
        <v>0</v>
      </c>
      <c r="BA93" s="24">
        <v>0</v>
      </c>
      <c r="BB93" s="24">
        <v>0</v>
      </c>
      <c r="BC93" s="24">
        <v>0</v>
      </c>
      <c r="BD93" s="24">
        <v>0</v>
      </c>
      <c r="BE93" s="24">
        <f t="shared" si="1094"/>
        <v>0</v>
      </c>
      <c r="BG93" s="24">
        <f>AS93-CONSOLIDATED!AA99</f>
        <v>0</v>
      </c>
    </row>
    <row r="94" spans="1:59" s="1" customFormat="1">
      <c r="A94" s="2">
        <v>6308</v>
      </c>
      <c r="B94" s="2" t="s">
        <v>137</v>
      </c>
      <c r="C94" s="211">
        <v>0</v>
      </c>
      <c r="D94" s="22" t="e">
        <f t="shared" si="1318"/>
        <v>#DIV/0!</v>
      </c>
      <c r="E94" s="211">
        <v>0</v>
      </c>
      <c r="F94" s="22">
        <f t="shared" si="1318"/>
        <v>0</v>
      </c>
      <c r="G94" s="211">
        <v>0</v>
      </c>
      <c r="H94" s="22">
        <f t="shared" ref="H94" si="1559">G94/G$12</f>
        <v>0</v>
      </c>
      <c r="I94" s="211">
        <v>0</v>
      </c>
      <c r="J94" s="22">
        <f t="shared" ref="J94" si="1560">I94/I$12</f>
        <v>0</v>
      </c>
      <c r="K94" s="211">
        <v>0</v>
      </c>
      <c r="L94" s="22">
        <f t="shared" ref="L94" si="1561">K94/K$12</f>
        <v>0</v>
      </c>
      <c r="M94" s="211">
        <v>0</v>
      </c>
      <c r="N94" s="22">
        <f t="shared" ref="N94" si="1562">M94/M$12</f>
        <v>0</v>
      </c>
      <c r="O94" s="211">
        <v>0</v>
      </c>
      <c r="P94" s="22">
        <f t="shared" ref="P94" si="1563">O94/O$12</f>
        <v>0</v>
      </c>
      <c r="Q94" s="211">
        <v>0</v>
      </c>
      <c r="R94" s="22">
        <f t="shared" ref="R94" si="1564">Q94/Q$12</f>
        <v>0</v>
      </c>
      <c r="S94" s="211">
        <v>0</v>
      </c>
      <c r="T94" s="22">
        <f t="shared" ref="T94" si="1565">S94/S$12</f>
        <v>0</v>
      </c>
      <c r="U94" s="211">
        <v>0</v>
      </c>
      <c r="V94" s="22">
        <f t="shared" ref="V94" si="1566">U94/U$12</f>
        <v>0</v>
      </c>
      <c r="W94" s="211">
        <v>0</v>
      </c>
      <c r="X94" s="22">
        <f t="shared" ref="X94" si="1567">W94/W$12</f>
        <v>0</v>
      </c>
      <c r="Y94" s="211">
        <v>0</v>
      </c>
      <c r="Z94" s="22">
        <f t="shared" ref="Z94" si="1568">Y94/Y$12</f>
        <v>0</v>
      </c>
      <c r="AA94" s="211">
        <v>0</v>
      </c>
      <c r="AB94" s="22">
        <f t="shared" ref="AB94" si="1569">AA94/AA$12</f>
        <v>0</v>
      </c>
      <c r="AC94" s="211">
        <v>0</v>
      </c>
      <c r="AD94" s="22" t="e">
        <f t="shared" ref="AD94" si="1570">AC94/AC$12</f>
        <v>#DIV/0!</v>
      </c>
      <c r="AE94" s="211">
        <v>0</v>
      </c>
      <c r="AF94" s="22">
        <f t="shared" ref="AF94" si="1571">AE94/AE$12</f>
        <v>0</v>
      </c>
      <c r="AG94" s="211">
        <v>0</v>
      </c>
      <c r="AH94" s="22">
        <f t="shared" ref="AH94" si="1572">AG94/AG$12</f>
        <v>0</v>
      </c>
      <c r="AI94" s="211">
        <v>0</v>
      </c>
      <c r="AJ94" s="22">
        <f t="shared" ref="AJ94" si="1573">AI94/AI$12</f>
        <v>0</v>
      </c>
      <c r="AK94" s="211">
        <v>0</v>
      </c>
      <c r="AL94" s="22" t="e">
        <f t="shared" ref="AL94" si="1574">AK94/AK$12</f>
        <v>#DIV/0!</v>
      </c>
      <c r="AM94" s="211">
        <v>0</v>
      </c>
      <c r="AN94" s="22" t="e">
        <f t="shared" ref="AN94" si="1575">AM94/AM$12</f>
        <v>#DIV/0!</v>
      </c>
      <c r="AO94" s="211">
        <v>0</v>
      </c>
      <c r="AP94" s="22">
        <f t="shared" ref="AP94" si="1576">AO94/AO$12</f>
        <v>0</v>
      </c>
      <c r="AQ94" s="211"/>
      <c r="AR94" s="22" t="e">
        <f t="shared" si="1113"/>
        <v>#DIV/0!</v>
      </c>
      <c r="AS94" s="282">
        <f t="shared" si="1114"/>
        <v>0</v>
      </c>
      <c r="AT94" s="278">
        <f t="shared" ref="AT94" si="1577">AS94/AS$12</f>
        <v>0</v>
      </c>
      <c r="AU94" s="37">
        <f t="shared" si="1116"/>
        <v>0</v>
      </c>
      <c r="AV94" s="38">
        <f t="shared" ref="AV94" si="1578">AU94/AU$12</f>
        <v>0</v>
      </c>
      <c r="AX94" s="228">
        <f t="shared" si="1072"/>
        <v>0</v>
      </c>
      <c r="AY94" s="228">
        <f t="shared" si="1093"/>
        <v>0</v>
      </c>
      <c r="AZ94" s="24">
        <v>0</v>
      </c>
      <c r="BA94" s="24">
        <v>0</v>
      </c>
      <c r="BB94" s="24">
        <v>0</v>
      </c>
      <c r="BC94" s="24">
        <v>0</v>
      </c>
      <c r="BD94" s="24">
        <v>0</v>
      </c>
      <c r="BE94" s="24">
        <f t="shared" si="1094"/>
        <v>0</v>
      </c>
      <c r="BG94" s="24">
        <f>AS94-CONSOLIDATED!AA101</f>
        <v>0</v>
      </c>
    </row>
    <row r="95" spans="1:59" s="1" customFormat="1">
      <c r="A95" s="2">
        <v>6309</v>
      </c>
      <c r="B95" s="2" t="s">
        <v>138</v>
      </c>
      <c r="C95" s="211">
        <v>0</v>
      </c>
      <c r="D95" s="22" t="e">
        <f t="shared" si="1318"/>
        <v>#DIV/0!</v>
      </c>
      <c r="E95" s="211">
        <v>58535</v>
      </c>
      <c r="F95" s="22">
        <f t="shared" si="1318"/>
        <v>4.779722319829002E-3</v>
      </c>
      <c r="G95" s="211">
        <v>66958.832070320263</v>
      </c>
      <c r="H95" s="22">
        <f t="shared" ref="H95" si="1579">G95/G$12</f>
        <v>5.5543066021345074E-3</v>
      </c>
      <c r="I95" s="211">
        <v>50246.776400936666</v>
      </c>
      <c r="J95" s="22">
        <f t="shared" ref="J95" si="1580">I95/I$12</f>
        <v>3.566811807675123E-3</v>
      </c>
      <c r="K95" s="211">
        <v>66958.851770320267</v>
      </c>
      <c r="L95" s="22">
        <f t="shared" ref="L95" si="1581">K95/K$12</f>
        <v>4.559042907738689E-3</v>
      </c>
      <c r="M95" s="211">
        <v>0</v>
      </c>
      <c r="N95" s="22">
        <f t="shared" ref="N95" si="1582">M95/M$12</f>
        <v>0</v>
      </c>
      <c r="O95" s="211">
        <v>50246.776400936666</v>
      </c>
      <c r="P95" s="22">
        <f t="shared" ref="P95" si="1583">O95/O$12</f>
        <v>2.171702810090638E-3</v>
      </c>
      <c r="Q95" s="211">
        <v>26408.569049999998</v>
      </c>
      <c r="R95" s="22">
        <f t="shared" ref="R95" si="1584">Q95/Q$12</f>
        <v>2.9473437827145072E-3</v>
      </c>
      <c r="S95" s="211">
        <v>50114.599222861871</v>
      </c>
      <c r="T95" s="22">
        <f t="shared" ref="T95" si="1585">S95/S$12</f>
        <v>2.2228262987509032E-3</v>
      </c>
      <c r="U95" s="211">
        <v>0</v>
      </c>
      <c r="V95" s="22">
        <f t="shared" ref="V95" si="1586">U95/U$12</f>
        <v>0</v>
      </c>
      <c r="W95" s="211">
        <v>66958.891170320261</v>
      </c>
      <c r="X95" s="22">
        <f t="shared" ref="X95" si="1587">W95/W$12</f>
        <v>4.0435666459597624E-3</v>
      </c>
      <c r="Y95" s="211">
        <v>22385.948294720838</v>
      </c>
      <c r="Z95" s="22">
        <f t="shared" ref="Z95" si="1588">Y95/Y$12</f>
        <v>1.9627891567000713E-3</v>
      </c>
      <c r="AA95" s="211">
        <v>5599</v>
      </c>
      <c r="AB95" s="22">
        <f t="shared" ref="AB95" si="1589">AA95/AA$12</f>
        <v>4.517109324805005E-4</v>
      </c>
      <c r="AC95" s="211">
        <v>0</v>
      </c>
      <c r="AD95" s="22" t="e">
        <f t="shared" ref="AD95" si="1590">AC95/AC$12</f>
        <v>#DIV/0!</v>
      </c>
      <c r="AE95" s="211">
        <v>66958.871470320271</v>
      </c>
      <c r="AF95" s="22">
        <f t="shared" ref="AF95" si="1591">AE95/AE$12</f>
        <v>5.431781018631416E-3</v>
      </c>
      <c r="AG95" s="211">
        <v>50246.79610093667</v>
      </c>
      <c r="AH95" s="22">
        <f t="shared" ref="AH95" si="1592">AG95/AG$12</f>
        <v>4.315076080414708E-3</v>
      </c>
      <c r="AI95" s="211">
        <v>31398.423299999995</v>
      </c>
      <c r="AJ95" s="22">
        <f t="shared" ref="AJ95" si="1593">AI95/AI$12</f>
        <v>1.877197219578208E-3</v>
      </c>
      <c r="AK95" s="211">
        <v>0</v>
      </c>
      <c r="AL95" s="22" t="e">
        <f t="shared" ref="AL95" si="1594">AK95/AK$12</f>
        <v>#DIV/0!</v>
      </c>
      <c r="AM95" s="211">
        <v>0</v>
      </c>
      <c r="AN95" s="22" t="e">
        <f t="shared" ref="AN95" si="1595">AM95/AM$12</f>
        <v>#DIV/0!</v>
      </c>
      <c r="AO95" s="211">
        <v>19796.589099999997</v>
      </c>
      <c r="AP95" s="22">
        <f t="shared" ref="AP95" si="1596">AO95/AO$12</f>
        <v>2.9044780952636449E-3</v>
      </c>
      <c r="AQ95" s="211"/>
      <c r="AR95" s="22" t="e">
        <f t="shared" si="1113"/>
        <v>#DIV/0!</v>
      </c>
      <c r="AS95" s="282">
        <f t="shared" si="1114"/>
        <v>632813.92435167381</v>
      </c>
      <c r="AT95" s="278">
        <f t="shared" ref="AT95" si="1597">AS95/AS$12</f>
        <v>3.2010054803427411E-3</v>
      </c>
      <c r="AU95" s="37">
        <f t="shared" si="1116"/>
        <v>52734.493695972815</v>
      </c>
      <c r="AV95" s="38">
        <f t="shared" ref="AV95" si="1598">AU95/AU$12</f>
        <v>3.2010054803427407E-3</v>
      </c>
      <c r="AX95" s="228">
        <f t="shared" si="1072"/>
        <v>632813.92435167381</v>
      </c>
      <c r="AY95" s="228">
        <f t="shared" si="1093"/>
        <v>0</v>
      </c>
      <c r="AZ95" s="24">
        <v>0</v>
      </c>
      <c r="BA95" s="24">
        <v>64134</v>
      </c>
      <c r="BB95" s="24">
        <v>487166.90182881185</v>
      </c>
      <c r="BC95" s="24">
        <v>50114.599222861871</v>
      </c>
      <c r="BD95" s="24">
        <v>31398.423299999995</v>
      </c>
      <c r="BE95" s="24">
        <f t="shared" si="1094"/>
        <v>632813.92435167369</v>
      </c>
      <c r="BG95" s="24">
        <f>AS95-CONSOLIDATED!AA102</f>
        <v>-458634.02230622317</v>
      </c>
    </row>
    <row r="96" spans="1:59" s="1" customFormat="1">
      <c r="A96" s="2">
        <v>6310</v>
      </c>
      <c r="B96" s="2" t="s">
        <v>139</v>
      </c>
      <c r="C96" s="211">
        <v>0</v>
      </c>
      <c r="D96" s="22" t="e">
        <f t="shared" si="1318"/>
        <v>#DIV/0!</v>
      </c>
      <c r="E96" s="211">
        <v>0</v>
      </c>
      <c r="F96" s="22">
        <f t="shared" si="1318"/>
        <v>0</v>
      </c>
      <c r="G96" s="211">
        <v>101287.55</v>
      </c>
      <c r="H96" s="22">
        <f t="shared" ref="H96" si="1599">G96/G$12</f>
        <v>8.4019104020244036E-3</v>
      </c>
      <c r="I96" s="211">
        <v>22970.52505</v>
      </c>
      <c r="J96" s="22">
        <f t="shared" ref="J96" si="1600">I96/I$12</f>
        <v>1.6305830113971229E-3</v>
      </c>
      <c r="K96" s="211">
        <v>101287.55</v>
      </c>
      <c r="L96" s="22">
        <f t="shared" ref="L96" si="1601">K96/K$12</f>
        <v>6.8963889651765331E-3</v>
      </c>
      <c r="M96" s="211">
        <v>0</v>
      </c>
      <c r="N96" s="22">
        <f t="shared" ref="N96" si="1602">M96/M$12</f>
        <v>0</v>
      </c>
      <c r="O96" s="211">
        <v>20123.884900000001</v>
      </c>
      <c r="P96" s="22">
        <f t="shared" ref="P96" si="1603">O96/O$12</f>
        <v>8.6976917759953799E-4</v>
      </c>
      <c r="Q96" s="211">
        <v>18582.025000000001</v>
      </c>
      <c r="R96" s="22">
        <f t="shared" ref="R96" si="1604">Q96/Q$12</f>
        <v>2.0738577599680869E-3</v>
      </c>
      <c r="S96" s="211">
        <v>7050</v>
      </c>
      <c r="T96" s="22">
        <f t="shared" ref="T96" si="1605">S96/S$12</f>
        <v>3.1270180045747865E-4</v>
      </c>
      <c r="U96" s="211">
        <v>0</v>
      </c>
      <c r="V96" s="22">
        <f t="shared" ref="V96" si="1606">U96/U$12</f>
        <v>0</v>
      </c>
      <c r="W96" s="211">
        <v>101484.55</v>
      </c>
      <c r="X96" s="22">
        <f t="shared" ref="X96" si="1607">W96/W$12</f>
        <v>6.1285295244275038E-3</v>
      </c>
      <c r="Y96" s="211">
        <v>25103.71</v>
      </c>
      <c r="Z96" s="22">
        <f t="shared" ref="Z96" si="1608">Y96/Y$12</f>
        <v>2.2010811930876749E-3</v>
      </c>
      <c r="AA96" s="211">
        <v>0</v>
      </c>
      <c r="AB96" s="22">
        <f t="shared" ref="AB96" si="1609">AA96/AA$12</f>
        <v>0</v>
      </c>
      <c r="AC96" s="211">
        <v>0</v>
      </c>
      <c r="AD96" s="22" t="e">
        <f t="shared" ref="AD96" si="1610">AC96/AC$12</f>
        <v>#DIV/0!</v>
      </c>
      <c r="AE96" s="211">
        <v>101484.55</v>
      </c>
      <c r="AF96" s="22">
        <f t="shared" ref="AF96" si="1611">AE96/AE$12</f>
        <v>8.2325439522780864E-3</v>
      </c>
      <c r="AG96" s="211">
        <v>23270.950050000003</v>
      </c>
      <c r="AH96" s="22">
        <f t="shared" ref="AH96" si="1612">AG96/AG$12</f>
        <v>1.998454184572548E-3</v>
      </c>
      <c r="AI96" s="211">
        <v>2306.3999999999996</v>
      </c>
      <c r="AJ96" s="22">
        <f t="shared" ref="AJ96" si="1613">AI96/AI$12</f>
        <v>1.378912445974693E-4</v>
      </c>
      <c r="AK96" s="211">
        <v>0</v>
      </c>
      <c r="AL96" s="22" t="e">
        <f t="shared" ref="AL96" si="1614">AK96/AK$12</f>
        <v>#DIV/0!</v>
      </c>
      <c r="AM96" s="211">
        <v>0</v>
      </c>
      <c r="AN96" s="22" t="e">
        <f t="shared" ref="AN96" si="1615">AM96/AM$12</f>
        <v>#DIV/0!</v>
      </c>
      <c r="AO96" s="211">
        <v>34194.275000000001</v>
      </c>
      <c r="AP96" s="22">
        <f t="shared" ref="AP96" si="1616">AO96/AO$12</f>
        <v>5.0168502371411693E-3</v>
      </c>
      <c r="AQ96" s="211"/>
      <c r="AR96" s="22" t="e">
        <f t="shared" si="1113"/>
        <v>#DIV/0!</v>
      </c>
      <c r="AS96" s="282">
        <f t="shared" si="1114"/>
        <v>559145.97</v>
      </c>
      <c r="AT96" s="278">
        <f t="shared" ref="AT96" si="1617">AS96/AS$12</f>
        <v>2.8283658835656332E-3</v>
      </c>
      <c r="AU96" s="37">
        <f t="shared" si="1116"/>
        <v>46595.497499999998</v>
      </c>
      <c r="AV96" s="38">
        <f t="shared" ref="AV96" si="1618">AU96/AU$12</f>
        <v>2.8283658835656332E-3</v>
      </c>
      <c r="AX96" s="228">
        <f t="shared" si="1072"/>
        <v>559145.97</v>
      </c>
      <c r="AY96" s="228">
        <f t="shared" si="1093"/>
        <v>0</v>
      </c>
      <c r="AZ96" s="24">
        <v>0</v>
      </c>
      <c r="BA96" s="24">
        <v>0</v>
      </c>
      <c r="BB96" s="24">
        <v>549789.56999999995</v>
      </c>
      <c r="BC96" s="24">
        <v>7050</v>
      </c>
      <c r="BD96" s="24">
        <v>2306.3999999999996</v>
      </c>
      <c r="BE96" s="24">
        <f t="shared" si="1094"/>
        <v>559145.97</v>
      </c>
      <c r="BG96" s="24">
        <f>AS96-CONSOLIDATED!AA103</f>
        <v>-101199.34914893599</v>
      </c>
    </row>
    <row r="97" spans="1:59" s="1" customFormat="1">
      <c r="A97" s="2">
        <v>6311</v>
      </c>
      <c r="B97" s="2" t="s">
        <v>140</v>
      </c>
      <c r="C97" s="211">
        <v>0</v>
      </c>
      <c r="D97" s="22" t="e">
        <f t="shared" si="1318"/>
        <v>#DIV/0!</v>
      </c>
      <c r="E97" s="211">
        <v>21843.655207</v>
      </c>
      <c r="F97" s="22">
        <f t="shared" si="1318"/>
        <v>1.7836611657904996E-3</v>
      </c>
      <c r="G97" s="211">
        <v>42503.390250000011</v>
      </c>
      <c r="H97" s="22">
        <f t="shared" ref="H97" si="1619">G97/G$12</f>
        <v>3.5257015957319304E-3</v>
      </c>
      <c r="I97" s="211">
        <v>40521.389502499995</v>
      </c>
      <c r="J97" s="22">
        <f t="shared" ref="J97" si="1620">I97/I$12</f>
        <v>2.876446627892043E-3</v>
      </c>
      <c r="K97" s="211">
        <v>33752.601000000002</v>
      </c>
      <c r="L97" s="22">
        <f t="shared" ref="L97" si="1621">K97/K$12</f>
        <v>2.298121191423886E-3</v>
      </c>
      <c r="M97" s="211">
        <v>6551.1863000000003</v>
      </c>
      <c r="N97" s="22">
        <f t="shared" ref="N97" si="1622">M97/M$12</f>
        <v>3.1196224457687126E-3</v>
      </c>
      <c r="O97" s="211">
        <v>58697.875719999996</v>
      </c>
      <c r="P97" s="22">
        <f t="shared" ref="P97" si="1623">O97/O$12</f>
        <v>2.5369655683045713E-3</v>
      </c>
      <c r="Q97" s="211">
        <v>48010.810900000004</v>
      </c>
      <c r="R97" s="22">
        <f t="shared" ref="R97" si="1624">Q97/Q$12</f>
        <v>5.3582746093240865E-3</v>
      </c>
      <c r="S97" s="211">
        <v>57242.3565905</v>
      </c>
      <c r="T97" s="22">
        <f t="shared" ref="T97" si="1625">S97/S$12</f>
        <v>2.5389770167770736E-3</v>
      </c>
      <c r="U97" s="211">
        <v>0</v>
      </c>
      <c r="V97" s="22">
        <f t="shared" ref="V97" si="1626">U97/U$12</f>
        <v>0</v>
      </c>
      <c r="W97" s="211">
        <v>28271.151829240003</v>
      </c>
      <c r="X97" s="22">
        <f t="shared" ref="X97" si="1627">W97/W$12</f>
        <v>1.7072607473262679E-3</v>
      </c>
      <c r="Y97" s="211">
        <v>53303.678850000004</v>
      </c>
      <c r="Z97" s="22">
        <f t="shared" ref="Z97" si="1628">Y97/Y$12</f>
        <v>4.6736408697806136E-3</v>
      </c>
      <c r="AA97" s="211">
        <v>16769.310400000002</v>
      </c>
      <c r="AB97" s="22">
        <f t="shared" ref="AB97" si="1629">AA97/AA$12</f>
        <v>1.3528988815572345E-3</v>
      </c>
      <c r="AC97" s="211">
        <v>0</v>
      </c>
      <c r="AD97" s="22" t="e">
        <f t="shared" ref="AD97" si="1630">AC97/AC$12</f>
        <v>#DIV/0!</v>
      </c>
      <c r="AE97" s="211">
        <v>24164.699650000002</v>
      </c>
      <c r="AF97" s="22">
        <f t="shared" ref="AF97" si="1631">AE97/AE$12</f>
        <v>1.9602683557469972E-3</v>
      </c>
      <c r="AG97" s="211">
        <v>59951.624553465583</v>
      </c>
      <c r="AH97" s="22">
        <f t="shared" ref="AH97" si="1632">AG97/AG$12</f>
        <v>5.1485038085411381E-3</v>
      </c>
      <c r="AI97" s="211">
        <v>36724.715375000007</v>
      </c>
      <c r="AJ97" s="22">
        <f t="shared" ref="AJ97" si="1633">AI97/AI$12</f>
        <v>2.1956367978436388E-3</v>
      </c>
      <c r="AK97" s="211">
        <v>0</v>
      </c>
      <c r="AL97" s="22" t="e">
        <f t="shared" ref="AL97" si="1634">AK97/AK$12</f>
        <v>#DIV/0!</v>
      </c>
      <c r="AM97" s="211">
        <v>0</v>
      </c>
      <c r="AN97" s="22" t="e">
        <f t="shared" ref="AN97" si="1635">AM97/AM$12</f>
        <v>#DIV/0!</v>
      </c>
      <c r="AO97" s="211">
        <v>67087.752553465587</v>
      </c>
      <c r="AP97" s="22">
        <f t="shared" ref="AP97" si="1636">AO97/AO$12</f>
        <v>9.8428525625158577E-3</v>
      </c>
      <c r="AQ97" s="211"/>
      <c r="AR97" s="22" t="e">
        <f t="shared" si="1113"/>
        <v>#DIV/0!</v>
      </c>
      <c r="AS97" s="282">
        <f t="shared" si="1114"/>
        <v>595396.19868117128</v>
      </c>
      <c r="AT97" s="278">
        <f t="shared" ref="AT97" si="1637">AS97/AS$12</f>
        <v>3.0117328674558641E-3</v>
      </c>
      <c r="AU97" s="37">
        <f t="shared" si="1116"/>
        <v>49616.349890097605</v>
      </c>
      <c r="AV97" s="38">
        <f t="shared" ref="AV97" si="1638">AU97/AU$12</f>
        <v>3.0117328674558637E-3</v>
      </c>
      <c r="AX97" s="228">
        <f t="shared" si="1072"/>
        <v>595396.19868117128</v>
      </c>
      <c r="AY97" s="228">
        <f t="shared" si="1093"/>
        <v>0</v>
      </c>
      <c r="AZ97" s="24">
        <v>0</v>
      </c>
      <c r="BA97" s="24">
        <v>45164.151906999999</v>
      </c>
      <c r="BB97" s="24">
        <v>456264.97480867116</v>
      </c>
      <c r="BC97" s="24">
        <v>57242.3565905</v>
      </c>
      <c r="BD97" s="24">
        <v>36724.715375000007</v>
      </c>
      <c r="BE97" s="24">
        <f t="shared" si="1094"/>
        <v>595396.19868117117</v>
      </c>
      <c r="BG97" s="24">
        <f>AS97-CONSOLIDATED!AA104</f>
        <v>396438.75187266071</v>
      </c>
    </row>
    <row r="98" spans="1:59" s="1" customFormat="1">
      <c r="A98" s="2">
        <v>6312</v>
      </c>
      <c r="B98" s="2" t="s">
        <v>141</v>
      </c>
      <c r="C98" s="211">
        <v>0</v>
      </c>
      <c r="D98" s="22" t="e">
        <f t="shared" si="1318"/>
        <v>#DIV/0!</v>
      </c>
      <c r="E98" s="211">
        <v>73553.554000000004</v>
      </c>
      <c r="F98" s="22">
        <f t="shared" si="1318"/>
        <v>6.006074378688781E-3</v>
      </c>
      <c r="G98" s="211">
        <v>8807.3320384615381</v>
      </c>
      <c r="H98" s="22">
        <f t="shared" ref="H98" si="1639">G98/G$12</f>
        <v>7.3057759485773712E-4</v>
      </c>
      <c r="I98" s="211">
        <v>8807.3320384615381</v>
      </c>
      <c r="J98" s="22">
        <f t="shared" ref="J98" si="1640">I98/I$12</f>
        <v>6.2519624459559211E-4</v>
      </c>
      <c r="K98" s="211">
        <v>8807.3320384615381</v>
      </c>
      <c r="L98" s="22">
        <f t="shared" ref="L98" si="1641">K98/K$12</f>
        <v>5.9966686411796794E-4</v>
      </c>
      <c r="M98" s="211">
        <v>0</v>
      </c>
      <c r="N98" s="22">
        <f t="shared" ref="N98" si="1642">M98/M$12</f>
        <v>0</v>
      </c>
      <c r="O98" s="211">
        <v>8807.3320384615381</v>
      </c>
      <c r="P98" s="22">
        <f t="shared" ref="P98" si="1643">O98/O$12</f>
        <v>3.8065939961417464E-4</v>
      </c>
      <c r="Q98" s="211">
        <v>8807.3320384615381</v>
      </c>
      <c r="R98" s="22">
        <f t="shared" ref="R98" si="1644">Q98/Q$12</f>
        <v>9.8294743939796709E-4</v>
      </c>
      <c r="S98" s="211">
        <v>94201.661538461529</v>
      </c>
      <c r="T98" s="22">
        <f t="shared" ref="T98" si="1645">S98/S$12</f>
        <v>4.1783020098103462E-3</v>
      </c>
      <c r="U98" s="211">
        <v>0</v>
      </c>
      <c r="V98" s="22">
        <f t="shared" ref="V98" si="1646">U98/U$12</f>
        <v>0</v>
      </c>
      <c r="W98" s="211">
        <v>8537.8064884615378</v>
      </c>
      <c r="X98" s="22">
        <f t="shared" ref="X98" si="1647">W98/W$12</f>
        <v>5.1558783222062116E-4</v>
      </c>
      <c r="Y98" s="211">
        <v>8807.3320384615381</v>
      </c>
      <c r="Z98" s="22">
        <f t="shared" ref="Z98" si="1648">Y98/Y$12</f>
        <v>7.7222262809505961E-4</v>
      </c>
      <c r="AA98" s="211">
        <v>0</v>
      </c>
      <c r="AB98" s="22">
        <f t="shared" ref="AB98" si="1649">AA98/AA$12</f>
        <v>0</v>
      </c>
      <c r="AC98" s="211">
        <v>0</v>
      </c>
      <c r="AD98" s="22" t="e">
        <f t="shared" ref="AD98" si="1650">AC98/AC$12</f>
        <v>#DIV/0!</v>
      </c>
      <c r="AE98" s="211">
        <v>8807.3320384615381</v>
      </c>
      <c r="AF98" s="22">
        <f t="shared" ref="AF98" si="1651">AE98/AE$12</f>
        <v>7.144609510407404E-4</v>
      </c>
      <c r="AG98" s="211">
        <v>8807.3714384615378</v>
      </c>
      <c r="AH98" s="22">
        <f t="shared" ref="AH98" si="1652">AG98/AG$12</f>
        <v>7.5635624108428689E-4</v>
      </c>
      <c r="AI98" s="211">
        <v>1818.4615384615381</v>
      </c>
      <c r="AJ98" s="22">
        <f t="shared" ref="AJ98" si="1653">AI98/AI$12</f>
        <v>1.0871918348555771E-4</v>
      </c>
      <c r="AK98" s="211">
        <v>0</v>
      </c>
      <c r="AL98" s="22" t="e">
        <f t="shared" ref="AL98" si="1654">AK98/AK$12</f>
        <v>#DIV/0!</v>
      </c>
      <c r="AM98" s="211">
        <v>0</v>
      </c>
      <c r="AN98" s="22" t="e">
        <f t="shared" ref="AN98" si="1655">AM98/AM$12</f>
        <v>#DIV/0!</v>
      </c>
      <c r="AO98" s="211">
        <v>7280.1486384615373</v>
      </c>
      <c r="AP98" s="22">
        <f t="shared" ref="AP98" si="1656">AO98/AO$12</f>
        <v>1.0681149234276416E-3</v>
      </c>
      <c r="AQ98" s="211"/>
      <c r="AR98" s="22" t="e">
        <f t="shared" si="1113"/>
        <v>#DIV/0!</v>
      </c>
      <c r="AS98" s="282">
        <f t="shared" si="1114"/>
        <v>255850.32791153845</v>
      </c>
      <c r="AT98" s="278">
        <f t="shared" ref="AT98" si="1657">AS98/AS$12</f>
        <v>1.2941850207094858E-3</v>
      </c>
      <c r="AU98" s="37">
        <f t="shared" si="1116"/>
        <v>21320.860659294871</v>
      </c>
      <c r="AV98" s="38">
        <f t="shared" ref="AV98" si="1658">AU98/AU$12</f>
        <v>1.2941850207094858E-3</v>
      </c>
      <c r="AX98" s="228">
        <f t="shared" si="1072"/>
        <v>255850.32791153845</v>
      </c>
      <c r="AY98" s="228">
        <f t="shared" si="1093"/>
        <v>0</v>
      </c>
      <c r="AZ98" s="24">
        <v>0</v>
      </c>
      <c r="BA98" s="24">
        <v>73553.554000000004</v>
      </c>
      <c r="BB98" s="24">
        <v>86276.650834615386</v>
      </c>
      <c r="BC98" s="24">
        <v>94201.661538461529</v>
      </c>
      <c r="BD98" s="24">
        <v>1818.4615384615381</v>
      </c>
      <c r="BE98" s="24">
        <f t="shared" si="1094"/>
        <v>255850.32791153845</v>
      </c>
      <c r="BG98" s="24">
        <f>AS98-CONSOLIDATED!AA105</f>
        <v>16033.847911538469</v>
      </c>
    </row>
    <row r="99" spans="1:59" s="1" customFormat="1">
      <c r="A99" s="2">
        <v>6313</v>
      </c>
      <c r="B99" s="2" t="s">
        <v>142</v>
      </c>
      <c r="C99" s="211">
        <v>0</v>
      </c>
      <c r="D99" s="22" t="e">
        <f t="shared" si="1318"/>
        <v>#DIV/0!</v>
      </c>
      <c r="E99" s="211">
        <v>3629.4753999999998</v>
      </c>
      <c r="F99" s="22">
        <f t="shared" si="1318"/>
        <v>2.9636772151106678E-4</v>
      </c>
      <c r="G99" s="211">
        <v>3771.6312500000008</v>
      </c>
      <c r="H99" s="22">
        <f t="shared" ref="H99" si="1659">G99/G$12</f>
        <v>3.1286083859245593E-4</v>
      </c>
      <c r="I99" s="211">
        <v>3771.6312500000008</v>
      </c>
      <c r="J99" s="22">
        <f t="shared" ref="J99" si="1660">I99/I$12</f>
        <v>2.6773257590402777E-4</v>
      </c>
      <c r="K99" s="211">
        <v>3771.6312500000008</v>
      </c>
      <c r="L99" s="22">
        <f t="shared" ref="L99" si="1661">K99/K$12</f>
        <v>2.5679993378470483E-4</v>
      </c>
      <c r="M99" s="211">
        <v>3629.4753999999998</v>
      </c>
      <c r="N99" s="22">
        <f t="shared" ref="N99" si="1662">M99/M$12</f>
        <v>1.7283271159920113E-3</v>
      </c>
      <c r="O99" s="211">
        <v>3771.6312500000008</v>
      </c>
      <c r="P99" s="22">
        <f t="shared" ref="P99" si="1663">O99/O$12</f>
        <v>1.6301268998617749E-4</v>
      </c>
      <c r="Q99" s="211">
        <v>3771.6312500000008</v>
      </c>
      <c r="R99" s="22">
        <f t="shared" ref="R99" si="1664">Q99/Q$12</f>
        <v>4.2093510990059681E-4</v>
      </c>
      <c r="S99" s="211">
        <v>3286.9779999999996</v>
      </c>
      <c r="T99" s="22">
        <f t="shared" ref="T99" si="1665">S99/S$12</f>
        <v>1.4579346647718044E-4</v>
      </c>
      <c r="U99" s="211">
        <v>0</v>
      </c>
      <c r="V99" s="22">
        <f t="shared" ref="V99" si="1666">U99/U$12</f>
        <v>0</v>
      </c>
      <c r="W99" s="211">
        <v>4041.1666500000001</v>
      </c>
      <c r="X99" s="22">
        <f t="shared" ref="X99" si="1667">W99/W$12</f>
        <v>2.4404117796902869E-4</v>
      </c>
      <c r="Y99" s="211">
        <v>3771.6411000000007</v>
      </c>
      <c r="Z99" s="22">
        <f t="shared" ref="Z99" si="1668">Y99/Y$12</f>
        <v>3.3069567375844101E-4</v>
      </c>
      <c r="AA99" s="211">
        <v>3629.4753999999998</v>
      </c>
      <c r="AB99" s="22">
        <f t="shared" ref="AB99" si="1669">AA99/AA$12</f>
        <v>2.9281545228595059E-4</v>
      </c>
      <c r="AC99" s="211">
        <v>0</v>
      </c>
      <c r="AD99" s="22" t="e">
        <f t="shared" ref="AD99" si="1670">AC99/AC$12</f>
        <v>#DIV/0!</v>
      </c>
      <c r="AE99" s="211">
        <v>3771.6411000000007</v>
      </c>
      <c r="AF99" s="22">
        <f t="shared" ref="AF99" si="1671">AE99/AE$12</f>
        <v>3.059598838243701E-4</v>
      </c>
      <c r="AG99" s="211">
        <v>3771.6411000000007</v>
      </c>
      <c r="AH99" s="22">
        <f t="shared" ref="AH99" si="1672">AG99/AG$12</f>
        <v>3.23899622611274E-4</v>
      </c>
      <c r="AI99" s="211">
        <v>4989.5237999999999</v>
      </c>
      <c r="AJ99" s="22">
        <f t="shared" ref="AJ99" si="1673">AI99/AI$12</f>
        <v>2.9830543129149087E-4</v>
      </c>
      <c r="AK99" s="211">
        <v>0</v>
      </c>
      <c r="AL99" s="22" t="e">
        <f t="shared" ref="AL99" si="1674">AK99/AK$12</f>
        <v>#DIV/0!</v>
      </c>
      <c r="AM99" s="211">
        <v>0</v>
      </c>
      <c r="AN99" s="22" t="e">
        <f t="shared" ref="AN99" si="1675">AM99/AM$12</f>
        <v>#DIV/0!</v>
      </c>
      <c r="AO99" s="211">
        <v>3277.9197000000004</v>
      </c>
      <c r="AP99" s="22">
        <f t="shared" ref="AP99" si="1676">AO99/AO$12</f>
        <v>4.8092355297121262E-4</v>
      </c>
      <c r="AQ99" s="211"/>
      <c r="AR99" s="22" t="e">
        <f t="shared" si="1113"/>
        <v>#DIV/0!</v>
      </c>
      <c r="AS99" s="282">
        <f t="shared" si="1114"/>
        <v>56657.093900000014</v>
      </c>
      <c r="AT99" s="278">
        <f t="shared" ref="AT99" si="1677">AS99/AS$12</f>
        <v>2.8659241065214972E-4</v>
      </c>
      <c r="AU99" s="37">
        <f t="shared" si="1116"/>
        <v>4721.4244916666676</v>
      </c>
      <c r="AV99" s="38">
        <f t="shared" ref="AV99" si="1678">AU99/AU$12</f>
        <v>2.8659241065214972E-4</v>
      </c>
      <c r="AX99" s="228">
        <f t="shared" si="1072"/>
        <v>56657.093900000014</v>
      </c>
      <c r="AY99" s="228">
        <f t="shared" si="1093"/>
        <v>0</v>
      </c>
      <c r="AZ99" s="24">
        <v>0</v>
      </c>
      <c r="BA99" s="24">
        <v>10888.426199999998</v>
      </c>
      <c r="BB99" s="24">
        <v>37492.165900000007</v>
      </c>
      <c r="BC99" s="24">
        <v>3286.9779999999996</v>
      </c>
      <c r="BD99" s="24">
        <v>4989.5237999999999</v>
      </c>
      <c r="BE99" s="24">
        <f t="shared" si="1094"/>
        <v>56657.093900000014</v>
      </c>
      <c r="BG99" s="24">
        <f>AS99-CONSOLIDATED!AA106</f>
        <v>-143304.2213804643</v>
      </c>
    </row>
    <row r="100" spans="1:59" s="1" customFormat="1">
      <c r="A100" s="2">
        <v>6314</v>
      </c>
      <c r="B100" s="2" t="s">
        <v>284</v>
      </c>
      <c r="C100" s="211">
        <v>0</v>
      </c>
      <c r="D100" s="22" t="e">
        <f t="shared" si="1318"/>
        <v>#DIV/0!</v>
      </c>
      <c r="E100" s="211">
        <v>12500.000000000002</v>
      </c>
      <c r="F100" s="22">
        <f t="shared" si="1318"/>
        <v>1.0206975142711631E-3</v>
      </c>
      <c r="G100" s="211">
        <v>37500</v>
      </c>
      <c r="H100" s="22">
        <f t="shared" ref="H100" si="1679">G100/G$12</f>
        <v>3.1106650331251483E-3</v>
      </c>
      <c r="I100" s="211">
        <v>37500</v>
      </c>
      <c r="J100" s="22">
        <f t="shared" ref="J100" si="1680">I100/I$12</f>
        <v>2.6619706251508652E-3</v>
      </c>
      <c r="K100" s="211">
        <v>37500</v>
      </c>
      <c r="L100" s="22">
        <f t="shared" ref="L100" si="1681">K100/K$12</f>
        <v>2.5532712183690886E-3</v>
      </c>
      <c r="M100" s="211">
        <v>12500.000000000002</v>
      </c>
      <c r="N100" s="22">
        <f t="shared" ref="N100" si="1682">M100/M$12</f>
        <v>5.9523998839887838E-3</v>
      </c>
      <c r="O100" s="211">
        <v>37500</v>
      </c>
      <c r="P100" s="22">
        <f t="shared" ref="P100" si="1683">O100/O$12</f>
        <v>1.6207777137496287E-3</v>
      </c>
      <c r="Q100" s="211">
        <v>37500</v>
      </c>
      <c r="R100" s="22">
        <f t="shared" ref="R100" si="1684">Q100/Q$12</f>
        <v>4.1852094160245322E-3</v>
      </c>
      <c r="S100" s="211">
        <v>41666.666666666664</v>
      </c>
      <c r="T100" s="22">
        <f t="shared" ref="T100" si="1685">S100/S$12</f>
        <v>1.8481193880465641E-3</v>
      </c>
      <c r="U100" s="211">
        <v>0</v>
      </c>
      <c r="V100" s="22">
        <f t="shared" ref="V100" si="1686">U100/U$12</f>
        <v>0</v>
      </c>
      <c r="W100" s="211">
        <v>37500</v>
      </c>
      <c r="X100" s="22">
        <f t="shared" ref="X100" si="1687">W100/W$12</f>
        <v>2.2645797529380718E-3</v>
      </c>
      <c r="Y100" s="211">
        <v>37500</v>
      </c>
      <c r="Z100" s="22">
        <f t="shared" ref="Z100" si="1688">Y100/Y$12</f>
        <v>3.2879819254121329E-3</v>
      </c>
      <c r="AA100" s="211">
        <v>12500.000000000002</v>
      </c>
      <c r="AB100" s="22">
        <f t="shared" ref="AB100" si="1689">AA100/AA$12</f>
        <v>1.0084634141822213E-3</v>
      </c>
      <c r="AC100" s="211">
        <v>0</v>
      </c>
      <c r="AD100" s="22" t="e">
        <f t="shared" ref="AD100" si="1690">AC100/AC$12</f>
        <v>#DIV/0!</v>
      </c>
      <c r="AE100" s="211">
        <v>37500</v>
      </c>
      <c r="AF100" s="22">
        <f t="shared" ref="AF100" si="1691">AE100/AE$12</f>
        <v>3.0420433278802363E-3</v>
      </c>
      <c r="AG100" s="211">
        <v>37500</v>
      </c>
      <c r="AH100" s="22">
        <f t="shared" ref="AH100" si="1692">AG100/AG$12</f>
        <v>3.2204113609650645E-3</v>
      </c>
      <c r="AI100" s="211">
        <v>160535.04999999999</v>
      </c>
      <c r="AJ100" s="22">
        <f t="shared" ref="AJ100" si="1693">AI100/AI$12</f>
        <v>9.5978051708363529E-3</v>
      </c>
      <c r="AK100" s="211">
        <v>0</v>
      </c>
      <c r="AL100" s="22" t="e">
        <f t="shared" ref="AL100" si="1694">AK100/AK$12</f>
        <v>#DIV/0!</v>
      </c>
      <c r="AM100" s="211">
        <v>0</v>
      </c>
      <c r="AN100" s="22" t="e">
        <f t="shared" ref="AN100" si="1695">AM100/AM$12</f>
        <v>#DIV/0!</v>
      </c>
      <c r="AO100" s="211">
        <v>37500</v>
      </c>
      <c r="AP100" s="22">
        <f t="shared" ref="AP100" si="1696">AO100/AO$12</f>
        <v>5.5018532749354634E-3</v>
      </c>
      <c r="AQ100" s="211"/>
      <c r="AR100" s="22" t="e">
        <f t="shared" si="1113"/>
        <v>#DIV/0!</v>
      </c>
      <c r="AS100" s="282">
        <f t="shared" si="1114"/>
        <v>614701.71666666656</v>
      </c>
      <c r="AT100" s="278">
        <f t="shared" ref="AT100" si="1697">AS100/AS$12</f>
        <v>3.1093872750066107E-3</v>
      </c>
      <c r="AU100" s="37">
        <f t="shared" si="1116"/>
        <v>51225.143055555549</v>
      </c>
      <c r="AV100" s="38">
        <f t="shared" ref="AV100" si="1698">AU100/AU$12</f>
        <v>3.1093872750066107E-3</v>
      </c>
      <c r="AX100" s="228">
        <f t="shared" si="1072"/>
        <v>614701.71666666656</v>
      </c>
      <c r="AY100" s="228">
        <f t="shared" si="1093"/>
        <v>0</v>
      </c>
      <c r="AZ100" s="24">
        <v>0</v>
      </c>
      <c r="BA100" s="24">
        <v>37500</v>
      </c>
      <c r="BB100" s="24">
        <v>375000</v>
      </c>
      <c r="BC100" s="24">
        <v>41666.666666666664</v>
      </c>
      <c r="BD100" s="24">
        <v>160535.04999999999</v>
      </c>
      <c r="BE100" s="24">
        <f t="shared" si="1094"/>
        <v>614701.71666666667</v>
      </c>
      <c r="BG100" s="24">
        <f>AS100-CONSOLIDATED!AA114</f>
        <v>498738.95070921979</v>
      </c>
    </row>
    <row r="101" spans="1:59" s="1" customFormat="1" ht="15.75" thickBot="1">
      <c r="A101" s="257">
        <v>6399</v>
      </c>
      <c r="B101" s="257" t="s">
        <v>100</v>
      </c>
      <c r="C101" s="252">
        <v>0</v>
      </c>
      <c r="D101" s="253" t="e">
        <f t="shared" si="1318"/>
        <v>#DIV/0!</v>
      </c>
      <c r="E101" s="252">
        <v>258116.27690699999</v>
      </c>
      <c r="F101" s="253">
        <f t="shared" si="1318"/>
        <v>2.1076691378552167E-2</v>
      </c>
      <c r="G101" s="252">
        <v>294347.55670878181</v>
      </c>
      <c r="H101" s="253">
        <f t="shared" ref="H101" si="1699">G101/G$12</f>
        <v>2.441644405972878E-2</v>
      </c>
      <c r="I101" s="252">
        <v>207919.70934189818</v>
      </c>
      <c r="J101" s="253">
        <f t="shared" ref="J101" si="1700">I101/I$12</f>
        <v>1.4759364230881037E-2</v>
      </c>
      <c r="K101" s="252">
        <v>302827.76645878184</v>
      </c>
      <c r="L101" s="253">
        <f t="shared" ref="L101" si="1701">K101/K$12</f>
        <v>2.0618704539258764E-2</v>
      </c>
      <c r="M101" s="252">
        <v>64330.153999999995</v>
      </c>
      <c r="N101" s="253">
        <f t="shared" ref="N101" si="1702">M101/M$12</f>
        <v>3.0633504096526442E-2</v>
      </c>
      <c r="O101" s="252">
        <v>222539.86290939822</v>
      </c>
      <c r="P101" s="253">
        <f t="shared" ref="P101" si="1703">O101/O$12</f>
        <v>9.6183373393186732E-3</v>
      </c>
      <c r="Q101" s="252">
        <v>177854.2763384615</v>
      </c>
      <c r="R101" s="253">
        <f t="shared" ref="R101" si="1704">Q101/Q$12</f>
        <v>1.9849530453652217E-2</v>
      </c>
      <c r="S101" s="252">
        <v>316578.12671849009</v>
      </c>
      <c r="T101" s="253">
        <f t="shared" ref="T101" si="1705">S101/S$12</f>
        <v>1.4041780171677684E-2</v>
      </c>
      <c r="U101" s="252">
        <v>0</v>
      </c>
      <c r="V101" s="253">
        <f t="shared" ref="V101" si="1706">U101/U$12</f>
        <v>0</v>
      </c>
      <c r="W101" s="252">
        <v>429935.77843802178</v>
      </c>
      <c r="X101" s="253">
        <f t="shared" ref="X101" si="1707">W101/W$12</f>
        <v>2.5963302904384346E-2</v>
      </c>
      <c r="Y101" s="252">
        <v>191447.17888318238</v>
      </c>
      <c r="Z101" s="253">
        <f t="shared" ref="Z101" si="1708">Y101/Y$12</f>
        <v>1.6785996369041253E-2</v>
      </c>
      <c r="AA101" s="252">
        <v>135729.08610000001</v>
      </c>
      <c r="AB101" s="253">
        <f t="shared" ref="AB101" si="1709">AA101/AA$12</f>
        <v>1.0950225405779094E-2</v>
      </c>
      <c r="AC101" s="252">
        <v>0</v>
      </c>
      <c r="AD101" s="253" t="e">
        <f t="shared" ref="AD101" si="1710">AC101/AC$12</f>
        <v>#DIV/0!</v>
      </c>
      <c r="AE101" s="252">
        <v>273912.07690878178</v>
      </c>
      <c r="AF101" s="253">
        <f t="shared" ref="AF101" si="1711">AE101/AE$12</f>
        <v>2.2220064159631406E-2</v>
      </c>
      <c r="AG101" s="252">
        <v>323973.59819286381</v>
      </c>
      <c r="AH101" s="253">
        <f t="shared" ref="AH101" si="1712">AG101/AG$12</f>
        <v>2.7822086833947456E-2</v>
      </c>
      <c r="AI101" s="252">
        <v>477675.61401346151</v>
      </c>
      <c r="AJ101" s="253">
        <f t="shared" ref="AJ101" si="1713">AI101/AI$12</f>
        <v>2.8558482886826466E-2</v>
      </c>
      <c r="AK101" s="252">
        <v>0</v>
      </c>
      <c r="AL101" s="253" t="e">
        <f t="shared" ref="AL101" si="1714">AK101/AK$12</f>
        <v>#DIV/0!</v>
      </c>
      <c r="AM101" s="252">
        <v>0</v>
      </c>
      <c r="AN101" s="253" t="e">
        <f t="shared" ref="AN101" si="1715">AM101/AM$12</f>
        <v>#DIV/0!</v>
      </c>
      <c r="AO101" s="252">
        <v>392573.7796419271</v>
      </c>
      <c r="AP101" s="253">
        <f t="shared" ref="AP101" si="1716">AO101/AO$12</f>
        <v>5.7596888938046119E-2</v>
      </c>
      <c r="AQ101" s="252"/>
      <c r="AR101" s="253" t="e">
        <f t="shared" si="1113"/>
        <v>#DIV/0!</v>
      </c>
      <c r="AS101" s="259">
        <f t="shared" si="1114"/>
        <v>4069760.8415610497</v>
      </c>
      <c r="AT101" s="253">
        <f t="shared" ref="AT101" si="1717">AS101/AS$12</f>
        <v>2.0586346564462645E-2</v>
      </c>
      <c r="AU101" s="259">
        <f t="shared" si="1116"/>
        <v>339146.73679675412</v>
      </c>
      <c r="AV101" s="258">
        <f t="shared" ref="AV101" si="1718">AU101/AU$12</f>
        <v>2.0586346564462645E-2</v>
      </c>
      <c r="AX101" s="228">
        <f t="shared" ref="AX101:AX137" si="1719">C101+E101+G101+I101+K101+M101+O101+Q101+S101+U101+W101+Y101+AA101+AC101+AE101+AG101+AI101+AK101+AM101+AO101</f>
        <v>4069760.8415610497</v>
      </c>
      <c r="AY101" s="228">
        <f t="shared" si="1093"/>
        <v>0</v>
      </c>
      <c r="AZ101" s="224">
        <v>0</v>
      </c>
      <c r="BA101" s="224">
        <v>458175.51700700005</v>
      </c>
      <c r="BB101" s="224">
        <v>2817331.5838220981</v>
      </c>
      <c r="BC101" s="224">
        <v>316578.12671849009</v>
      </c>
      <c r="BD101" s="224">
        <v>477675.61401346157</v>
      </c>
      <c r="BE101" s="224">
        <f t="shared" si="1094"/>
        <v>4069760.8415610497</v>
      </c>
      <c r="BF101" s="24">
        <f>BE101-AX101</f>
        <v>0</v>
      </c>
      <c r="BG101" s="24">
        <f>AS101-CONSOLIDATED!AA115</f>
        <v>-5973225.6519430913</v>
      </c>
    </row>
    <row r="102" spans="1:59" s="1" customFormat="1" ht="15.75" thickTop="1">
      <c r="A102" s="14">
        <v>6401</v>
      </c>
      <c r="B102" s="14" t="s">
        <v>88</v>
      </c>
      <c r="C102" s="211">
        <v>0</v>
      </c>
      <c r="D102" s="22" t="e">
        <f t="shared" si="1318"/>
        <v>#DIV/0!</v>
      </c>
      <c r="E102" s="211">
        <v>-4012.0398</v>
      </c>
      <c r="F102" s="22">
        <f t="shared" si="1318"/>
        <v>-3.2760632408135792E-4</v>
      </c>
      <c r="G102" s="211">
        <v>0</v>
      </c>
      <c r="H102" s="22">
        <f t="shared" ref="H102" si="1720">G102/G$12</f>
        <v>0</v>
      </c>
      <c r="I102" s="211">
        <v>0</v>
      </c>
      <c r="J102" s="22">
        <f t="shared" ref="J102" si="1721">I102/I$12</f>
        <v>0</v>
      </c>
      <c r="K102" s="211">
        <v>0</v>
      </c>
      <c r="L102" s="22">
        <f t="shared" ref="L102" si="1722">K102/K$12</f>
        <v>0</v>
      </c>
      <c r="M102" s="211">
        <v>0</v>
      </c>
      <c r="N102" s="22">
        <f t="shared" ref="N102" si="1723">M102/M$12</f>
        <v>0</v>
      </c>
      <c r="O102" s="211">
        <v>0</v>
      </c>
      <c r="P102" s="22">
        <f t="shared" ref="P102" si="1724">O102/O$12</f>
        <v>0</v>
      </c>
      <c r="Q102" s="211">
        <v>0</v>
      </c>
      <c r="R102" s="22">
        <f t="shared" ref="R102" si="1725">Q102/Q$12</f>
        <v>0</v>
      </c>
      <c r="S102" s="211">
        <v>0</v>
      </c>
      <c r="T102" s="22">
        <f t="shared" ref="T102" si="1726">S102/S$12</f>
        <v>0</v>
      </c>
      <c r="U102" s="211">
        <v>0</v>
      </c>
      <c r="V102" s="22">
        <f t="shared" ref="V102" si="1727">U102/U$12</f>
        <v>0</v>
      </c>
      <c r="W102" s="211">
        <v>0</v>
      </c>
      <c r="X102" s="22">
        <f t="shared" ref="X102" si="1728">W102/W$12</f>
        <v>0</v>
      </c>
      <c r="Y102" s="211">
        <v>0</v>
      </c>
      <c r="Z102" s="22">
        <f t="shared" ref="Z102" si="1729">Y102/Y$12</f>
        <v>0</v>
      </c>
      <c r="AA102" s="211">
        <v>-763.5</v>
      </c>
      <c r="AB102" s="22">
        <f t="shared" ref="AB102" si="1730">AA102/AA$12</f>
        <v>-6.1596945338250074E-5</v>
      </c>
      <c r="AC102" s="211">
        <v>0</v>
      </c>
      <c r="AD102" s="22" t="e">
        <f t="shared" ref="AD102" si="1731">AC102/AC$12</f>
        <v>#DIV/0!</v>
      </c>
      <c r="AE102" s="211">
        <v>0</v>
      </c>
      <c r="AF102" s="22">
        <f t="shared" ref="AF102" si="1732">AE102/AE$12</f>
        <v>0</v>
      </c>
      <c r="AG102" s="211">
        <v>0</v>
      </c>
      <c r="AH102" s="22">
        <f t="shared" ref="AH102" si="1733">AG102/AG$12</f>
        <v>0</v>
      </c>
      <c r="AI102" s="211">
        <v>0</v>
      </c>
      <c r="AJ102" s="22">
        <f t="shared" ref="AJ102" si="1734">AI102/AI$12</f>
        <v>0</v>
      </c>
      <c r="AK102" s="211">
        <v>0</v>
      </c>
      <c r="AL102" s="22" t="e">
        <f t="shared" ref="AL102" si="1735">AK102/AK$12</f>
        <v>#DIV/0!</v>
      </c>
      <c r="AM102" s="211">
        <v>0</v>
      </c>
      <c r="AN102" s="22" t="e">
        <f t="shared" ref="AN102" si="1736">AM102/AM$12</f>
        <v>#DIV/0!</v>
      </c>
      <c r="AO102" s="211">
        <v>0</v>
      </c>
      <c r="AP102" s="22">
        <f t="shared" ref="AP102" si="1737">AO102/AO$12</f>
        <v>0</v>
      </c>
      <c r="AQ102" s="211"/>
      <c r="AR102" s="22" t="e">
        <f t="shared" si="1113"/>
        <v>#DIV/0!</v>
      </c>
      <c r="AS102" s="282">
        <f t="shared" si="1114"/>
        <v>-4775.5398000000005</v>
      </c>
      <c r="AT102" s="278">
        <f t="shared" ref="AT102" si="1738">AS102/AS$12</f>
        <v>-2.4156436012459949E-5</v>
      </c>
      <c r="AU102" s="37">
        <f t="shared" si="1116"/>
        <v>-397.96165000000002</v>
      </c>
      <c r="AV102" s="38">
        <f t="shared" ref="AV102" si="1739">AU102/AU$12</f>
        <v>-2.4156436012459946E-5</v>
      </c>
      <c r="AX102" s="228">
        <f t="shared" si="1719"/>
        <v>-4775.5398000000005</v>
      </c>
      <c r="AY102" s="228">
        <f t="shared" si="1093"/>
        <v>0</v>
      </c>
      <c r="AZ102" s="24">
        <v>0</v>
      </c>
      <c r="BA102" s="24">
        <v>-4775.5397999999996</v>
      </c>
      <c r="BB102" s="24">
        <v>0</v>
      </c>
      <c r="BC102" s="24">
        <v>0</v>
      </c>
      <c r="BD102" s="24">
        <v>0</v>
      </c>
      <c r="BE102" s="24">
        <f t="shared" si="1094"/>
        <v>-4775.5397999999996</v>
      </c>
      <c r="BG102" s="24">
        <f>AS102-CONSOLIDATED!AA116</f>
        <v>-4775.5398000000005</v>
      </c>
    </row>
    <row r="103" spans="1:59" s="1" customFormat="1">
      <c r="A103" s="2">
        <v>6402</v>
      </c>
      <c r="B103" s="2" t="s">
        <v>74</v>
      </c>
      <c r="C103" s="211">
        <v>-5986.41</v>
      </c>
      <c r="D103" s="22" t="e">
        <f t="shared" si="1318"/>
        <v>#DIV/0!</v>
      </c>
      <c r="E103" s="211">
        <v>888.10320000000002</v>
      </c>
      <c r="F103" s="22">
        <f t="shared" si="1318"/>
        <v>7.2518778292501247E-5</v>
      </c>
      <c r="G103" s="211">
        <v>3121.1793499999999</v>
      </c>
      <c r="H103" s="22">
        <f t="shared" ref="H103" si="1740">G103/G$12</f>
        <v>2.5890515909752745E-4</v>
      </c>
      <c r="I103" s="211">
        <v>2955</v>
      </c>
      <c r="J103" s="22">
        <f t="shared" ref="J103" si="1741">I103/I$12</f>
        <v>2.0976328526188818E-4</v>
      </c>
      <c r="K103" s="211">
        <v>2955</v>
      </c>
      <c r="L103" s="22">
        <f t="shared" ref="L103" si="1742">K103/K$12</f>
        <v>2.0119777200748416E-4</v>
      </c>
      <c r="M103" s="211">
        <v>0</v>
      </c>
      <c r="N103" s="22">
        <f t="shared" ref="N103" si="1743">M103/M$12</f>
        <v>0</v>
      </c>
      <c r="O103" s="211">
        <v>2955</v>
      </c>
      <c r="P103" s="22">
        <f t="shared" ref="P103" si="1744">O103/O$12</f>
        <v>1.2771728384347074E-4</v>
      </c>
      <c r="Q103" s="211">
        <v>8796.2667000000001</v>
      </c>
      <c r="R103" s="22">
        <f t="shared" ref="R103" si="1745">Q103/Q$12</f>
        <v>9.8171248583208098E-4</v>
      </c>
      <c r="S103" s="211">
        <v>16758.743000000002</v>
      </c>
      <c r="T103" s="22">
        <f t="shared" ref="T103" si="1746">S103/S$12</f>
        <v>7.4333178858215147E-4</v>
      </c>
      <c r="U103" s="211">
        <v>-1227377.8566500002</v>
      </c>
      <c r="V103" s="22">
        <f t="shared" ref="V103" si="1747">U103/U$12</f>
        <v>-2594824305994192.5</v>
      </c>
      <c r="W103" s="211">
        <v>2955</v>
      </c>
      <c r="X103" s="22">
        <f t="shared" ref="X103" si="1748">W103/W$12</f>
        <v>1.7844888453152005E-4</v>
      </c>
      <c r="Y103" s="211">
        <v>2955</v>
      </c>
      <c r="Z103" s="22">
        <f t="shared" ref="Z103" si="1749">Y103/Y$12</f>
        <v>2.5909297572247606E-4</v>
      </c>
      <c r="AA103" s="211">
        <v>888.96849999999984</v>
      </c>
      <c r="AB103" s="22">
        <f t="shared" ref="AB103" si="1750">AA103/AA$12</f>
        <v>7.1719376688835813E-5</v>
      </c>
      <c r="AC103" s="211">
        <v>0</v>
      </c>
      <c r="AD103" s="22" t="e">
        <f t="shared" ref="AD103" si="1751">AC103/AC$12</f>
        <v>#DIV/0!</v>
      </c>
      <c r="AE103" s="211">
        <v>2955</v>
      </c>
      <c r="AF103" s="22">
        <f t="shared" ref="AF103" si="1752">AE103/AE$12</f>
        <v>2.3971301423696264E-4</v>
      </c>
      <c r="AG103" s="211">
        <v>2955</v>
      </c>
      <c r="AH103" s="22">
        <f t="shared" ref="AH103" si="1753">AG103/AG$12</f>
        <v>2.5376841524404707E-4</v>
      </c>
      <c r="AI103" s="211">
        <v>1434.5808</v>
      </c>
      <c r="AJ103" s="22">
        <f t="shared" ref="AJ103" si="1754">AI103/AI$12</f>
        <v>8.5768354139625918E-5</v>
      </c>
      <c r="AK103" s="211">
        <v>0</v>
      </c>
      <c r="AL103" s="22" t="e">
        <f t="shared" ref="AL103" si="1755">AK103/AK$12</f>
        <v>#DIV/0!</v>
      </c>
      <c r="AM103" s="211">
        <v>0</v>
      </c>
      <c r="AN103" s="22" t="e">
        <f t="shared" ref="AN103" si="1756">AM103/AM$12</f>
        <v>#DIV/0!</v>
      </c>
      <c r="AO103" s="211">
        <v>2975.3008500000001</v>
      </c>
      <c r="AP103" s="22">
        <f t="shared" ref="AP103" si="1757">AO103/AO$12</f>
        <v>4.3652449934642048E-4</v>
      </c>
      <c r="AQ103" s="211"/>
      <c r="AR103" s="22" t="e">
        <f t="shared" si="1113"/>
        <v>#DIV/0!</v>
      </c>
      <c r="AS103" s="282">
        <f t="shared" si="1114"/>
        <v>-1177816.1242500001</v>
      </c>
      <c r="AT103" s="278">
        <f t="shared" ref="AT103" si="1758">AS103/AS$12</f>
        <v>-5.9578269748455873E-3</v>
      </c>
      <c r="AU103" s="37">
        <f t="shared" si="1116"/>
        <v>-98151.343687500004</v>
      </c>
      <c r="AV103" s="38">
        <f t="shared" ref="AV103" si="1759">AU103/AU$12</f>
        <v>-5.9578269748455865E-3</v>
      </c>
      <c r="AX103" s="228">
        <f t="shared" si="1719"/>
        <v>-1177816.1242500001</v>
      </c>
      <c r="AY103" s="228">
        <f t="shared" si="1093"/>
        <v>0</v>
      </c>
      <c r="AZ103" s="24">
        <v>-5986.41</v>
      </c>
      <c r="BA103" s="24">
        <v>1777.0717</v>
      </c>
      <c r="BB103" s="24">
        <v>-1191800.1097500001</v>
      </c>
      <c r="BC103" s="24">
        <v>16758.743000000002</v>
      </c>
      <c r="BD103" s="24">
        <v>1434.5808</v>
      </c>
      <c r="BE103" s="24">
        <f t="shared" si="1094"/>
        <v>-1177816.1242499999</v>
      </c>
      <c r="BG103" s="24">
        <f>AS103-CONSOLIDATED!AA117</f>
        <v>-1306602.52425</v>
      </c>
    </row>
    <row r="104" spans="1:59" s="1" customFormat="1">
      <c r="A104" s="2">
        <v>6404</v>
      </c>
      <c r="B104" s="2" t="s">
        <v>91</v>
      </c>
      <c r="C104" s="211">
        <v>0</v>
      </c>
      <c r="D104" s="22" t="e">
        <f t="shared" si="1318"/>
        <v>#DIV/0!</v>
      </c>
      <c r="E104" s="211">
        <v>0</v>
      </c>
      <c r="F104" s="22">
        <f t="shared" si="1318"/>
        <v>0</v>
      </c>
      <c r="G104" s="211">
        <v>29919.375</v>
      </c>
      <c r="H104" s="22">
        <f t="shared" ref="H104" si="1760">G104/G$12</f>
        <v>2.4818440966788997E-3</v>
      </c>
      <c r="I104" s="211">
        <v>29919.375</v>
      </c>
      <c r="J104" s="22">
        <f t="shared" ref="J104" si="1761">I104/I$12</f>
        <v>2.1238532632766177E-3</v>
      </c>
      <c r="K104" s="211">
        <v>29919.375</v>
      </c>
      <c r="L104" s="22">
        <f t="shared" ref="L104" si="1762">K104/K$12</f>
        <v>2.0371274415757774E-3</v>
      </c>
      <c r="M104" s="211">
        <v>0</v>
      </c>
      <c r="N104" s="22">
        <f t="shared" ref="N104" si="1763">M104/M$12</f>
        <v>0</v>
      </c>
      <c r="O104" s="211">
        <v>29919.375</v>
      </c>
      <c r="P104" s="22">
        <f t="shared" ref="P104" si="1764">O104/O$12</f>
        <v>1.2931374989151412E-3</v>
      </c>
      <c r="Q104" s="211">
        <v>29919.375</v>
      </c>
      <c r="R104" s="22">
        <f t="shared" ref="R104" si="1765">Q104/Q$12</f>
        <v>3.339169332575173E-3</v>
      </c>
      <c r="S104" s="211">
        <v>0</v>
      </c>
      <c r="T104" s="22">
        <f t="shared" ref="T104" si="1766">S104/S$12</f>
        <v>0</v>
      </c>
      <c r="U104" s="211">
        <v>0</v>
      </c>
      <c r="V104" s="22">
        <f t="shared" ref="V104" si="1767">U104/U$12</f>
        <v>0</v>
      </c>
      <c r="W104" s="211">
        <v>29919.375</v>
      </c>
      <c r="X104" s="22">
        <f t="shared" ref="X104" si="1768">W104/W$12</f>
        <v>1.8067949558816406E-3</v>
      </c>
      <c r="Y104" s="211">
        <v>29919.375</v>
      </c>
      <c r="Z104" s="22">
        <f t="shared" ref="Z104" si="1769">Y104/Y$12</f>
        <v>2.6233163791900705E-3</v>
      </c>
      <c r="AA104" s="211">
        <v>0</v>
      </c>
      <c r="AB104" s="22">
        <f t="shared" ref="AB104" si="1770">AA104/AA$12</f>
        <v>0</v>
      </c>
      <c r="AC104" s="211">
        <v>0</v>
      </c>
      <c r="AD104" s="22" t="e">
        <f t="shared" ref="AD104" si="1771">AC104/AC$12</f>
        <v>#DIV/0!</v>
      </c>
      <c r="AE104" s="211">
        <v>29919.375</v>
      </c>
      <c r="AF104" s="22">
        <f t="shared" ref="AF104" si="1772">AE104/AE$12</f>
        <v>2.4270942691492466E-3</v>
      </c>
      <c r="AG104" s="211">
        <v>29919.375</v>
      </c>
      <c r="AH104" s="22">
        <f t="shared" ref="AH104" si="1773">AG104/AG$12</f>
        <v>2.5694052043459766E-3</v>
      </c>
      <c r="AI104" s="211">
        <v>17298</v>
      </c>
      <c r="AJ104" s="22">
        <f t="shared" ref="AJ104" si="1774">AI104/AI$12</f>
        <v>1.03418433448102E-3</v>
      </c>
      <c r="AK104" s="211">
        <v>0</v>
      </c>
      <c r="AL104" s="22" t="e">
        <f t="shared" ref="AL104" si="1775">AK104/AK$12</f>
        <v>#DIV/0!</v>
      </c>
      <c r="AM104" s="211">
        <v>0</v>
      </c>
      <c r="AN104" s="22" t="e">
        <f t="shared" ref="AN104" si="1776">AM104/AM$12</f>
        <v>#DIV/0!</v>
      </c>
      <c r="AO104" s="211">
        <v>23802.840199999999</v>
      </c>
      <c r="AP104" s="22">
        <f t="shared" ref="AP104" si="1777">AO104/AO$12</f>
        <v>3.4922595815236133E-3</v>
      </c>
      <c r="AQ104" s="211"/>
      <c r="AR104" s="22" t="e">
        <f t="shared" si="1113"/>
        <v>#DIV/0!</v>
      </c>
      <c r="AS104" s="282">
        <f t="shared" si="1114"/>
        <v>310375.21519999998</v>
      </c>
      <c r="AT104" s="278">
        <f t="shared" ref="AT104" si="1778">AS104/AS$12</f>
        <v>1.5699919464250481E-3</v>
      </c>
      <c r="AU104" s="37">
        <f t="shared" si="1116"/>
        <v>25864.601266666665</v>
      </c>
      <c r="AV104" s="38">
        <f t="shared" ref="AV104" si="1779">AU104/AU$12</f>
        <v>1.5699919464250481E-3</v>
      </c>
      <c r="AX104" s="228">
        <f t="shared" si="1719"/>
        <v>310375.21519999998</v>
      </c>
      <c r="AY104" s="228">
        <f t="shared" si="1093"/>
        <v>0</v>
      </c>
      <c r="AZ104" s="24">
        <v>0</v>
      </c>
      <c r="BA104" s="24">
        <v>0</v>
      </c>
      <c r="BB104" s="24">
        <v>293077.21519999998</v>
      </c>
      <c r="BC104" s="24">
        <v>0</v>
      </c>
      <c r="BD104" s="24">
        <v>17298</v>
      </c>
      <c r="BE104" s="24">
        <f t="shared" si="1094"/>
        <v>310375.21519999998</v>
      </c>
      <c r="BG104" s="24">
        <f>AS104-CONSOLIDATED!AA119</f>
        <v>-66952.784800000023</v>
      </c>
    </row>
    <row r="105" spans="1:59" s="1" customFormat="1">
      <c r="A105" s="2">
        <v>6406</v>
      </c>
      <c r="B105" s="2" t="s">
        <v>71</v>
      </c>
      <c r="C105" s="211">
        <v>0</v>
      </c>
      <c r="D105" s="22" t="e">
        <f t="shared" si="1318"/>
        <v>#DIV/0!</v>
      </c>
      <c r="E105" s="211">
        <v>3655.9942999999998</v>
      </c>
      <c r="F105" s="22">
        <f t="shared" si="1318"/>
        <v>2.9853314353596319E-4</v>
      </c>
      <c r="G105" s="211">
        <v>619.28919999999982</v>
      </c>
      <c r="H105" s="22">
        <f t="shared" ref="H105" si="1780">G105/G$12</f>
        <v>5.1370700262187894E-5</v>
      </c>
      <c r="I105" s="211">
        <v>4961.4351499999993</v>
      </c>
      <c r="J105" s="22">
        <f t="shared" ref="J105" si="1781">I105/I$12</f>
        <v>3.5219185674375934E-4</v>
      </c>
      <c r="K105" s="211">
        <v>120.84965000000005</v>
      </c>
      <c r="L105" s="22">
        <f t="shared" ref="L105" si="1782">K105/K$12</f>
        <v>8.228318215866082E-6</v>
      </c>
      <c r="M105" s="211">
        <v>581.32889999999998</v>
      </c>
      <c r="N105" s="22">
        <f t="shared" ref="N105" si="1783">M105/M$12</f>
        <v>2.7682416615354617E-4</v>
      </c>
      <c r="O105" s="211">
        <v>1435.8443500000001</v>
      </c>
      <c r="P105" s="22">
        <f t="shared" ref="P105" si="1784">O105/O$12</f>
        <v>6.2058253943821911E-5</v>
      </c>
      <c r="Q105" s="211">
        <v>1252.3881000000001</v>
      </c>
      <c r="R105" s="22">
        <f t="shared" ref="R105" si="1785">Q105/Q$12</f>
        <v>1.3977350583032196E-4</v>
      </c>
      <c r="S105" s="211">
        <v>399.19919999999991</v>
      </c>
      <c r="T105" s="22">
        <f t="shared" ref="T105" si="1786">S105/S$12</f>
        <v>1.7706426749104268E-5</v>
      </c>
      <c r="U105" s="211">
        <v>0</v>
      </c>
      <c r="V105" s="22">
        <f t="shared" ref="V105" si="1787">U105/U$12</f>
        <v>0</v>
      </c>
      <c r="W105" s="211">
        <v>-3640.8062500000001</v>
      </c>
      <c r="X105" s="22">
        <f t="shared" ref="X105" si="1788">W105/W$12</f>
        <v>-2.1986389648321033E-4</v>
      </c>
      <c r="Y105" s="211">
        <v>-263.6254000000003</v>
      </c>
      <c r="Z105" s="22">
        <f t="shared" ref="Z105" si="1789">Y105/Y$12</f>
        <v>-2.3114548007454525E-5</v>
      </c>
      <c r="AA105" s="211">
        <v>3483.0869999999995</v>
      </c>
      <c r="AB105" s="22">
        <f t="shared" ref="AB105" si="1790">AA105/AA$12</f>
        <v>2.8100526463309676E-4</v>
      </c>
      <c r="AC105" s="211">
        <v>0</v>
      </c>
      <c r="AD105" s="22" t="e">
        <f t="shared" ref="AD105" si="1791">AC105/AC$12</f>
        <v>#DIV/0!</v>
      </c>
      <c r="AE105" s="211">
        <v>-2778.6653000000006</v>
      </c>
      <c r="AF105" s="22">
        <f t="shared" ref="AF105" si="1792">AE105/AE$12</f>
        <v>-2.2540853963406234E-4</v>
      </c>
      <c r="AG105" s="211">
        <v>-1310.3455000000006</v>
      </c>
      <c r="AH105" s="22">
        <f t="shared" ref="AH105" si="1793">AG105/AG$12</f>
        <v>-1.1252937426638533E-4</v>
      </c>
      <c r="AI105" s="211">
        <v>-6896.1359999999986</v>
      </c>
      <c r="AJ105" s="22">
        <f t="shared" ref="AJ105" si="1794">AI105/AI$12</f>
        <v>-4.122948213464332E-4</v>
      </c>
      <c r="AK105" s="211">
        <v>0</v>
      </c>
      <c r="AL105" s="22" t="e">
        <f t="shared" ref="AL105" si="1795">AK105/AK$12</f>
        <v>#DIV/0!</v>
      </c>
      <c r="AM105" s="211">
        <v>0</v>
      </c>
      <c r="AN105" s="22" t="e">
        <f t="shared" ref="AN105" si="1796">AM105/AM$12</f>
        <v>#DIV/0!</v>
      </c>
      <c r="AO105" s="211">
        <v>1383.7181499999999</v>
      </c>
      <c r="AP105" s="22">
        <f t="shared" ref="AP105" si="1797">AO105/AO$12</f>
        <v>2.0301371293773707E-4</v>
      </c>
      <c r="AQ105" s="211"/>
      <c r="AR105" s="22" t="e">
        <f t="shared" si="1113"/>
        <v>#DIV/0!</v>
      </c>
      <c r="AS105" s="282">
        <f t="shared" si="1114"/>
        <v>3003.5555499999964</v>
      </c>
      <c r="AT105" s="278">
        <f t="shared" ref="AT105" si="1798">AS105/AS$12</f>
        <v>1.5193088214539403E-5</v>
      </c>
      <c r="AU105" s="37">
        <f t="shared" si="1116"/>
        <v>250.29629583333303</v>
      </c>
      <c r="AV105" s="38">
        <f t="shared" ref="AV105" si="1799">AU105/AU$12</f>
        <v>1.5193088214539401E-5</v>
      </c>
      <c r="AX105" s="228">
        <f t="shared" si="1719"/>
        <v>3003.5555499999964</v>
      </c>
      <c r="AY105" s="228">
        <f t="shared" si="1093"/>
        <v>0</v>
      </c>
      <c r="AZ105" s="24">
        <v>0</v>
      </c>
      <c r="BA105" s="24">
        <v>7720.4101999999993</v>
      </c>
      <c r="BB105" s="24">
        <v>1780.0821499999986</v>
      </c>
      <c r="BC105" s="24">
        <v>399.19919999999991</v>
      </c>
      <c r="BD105" s="24">
        <v>-6896.1359999999986</v>
      </c>
      <c r="BE105" s="24">
        <f t="shared" si="1094"/>
        <v>3003.5555499999991</v>
      </c>
      <c r="BG105" s="24">
        <f>AS105-CONSOLIDATED!AA120</f>
        <v>-183773.44445000001</v>
      </c>
    </row>
    <row r="106" spans="1:59" s="1" customFormat="1">
      <c r="A106" s="2">
        <v>6407</v>
      </c>
      <c r="B106" s="2" t="s">
        <v>72</v>
      </c>
      <c r="C106" s="211">
        <v>-0.89</v>
      </c>
      <c r="D106" s="22" t="e">
        <f t="shared" si="1318"/>
        <v>#DIV/0!</v>
      </c>
      <c r="E106" s="211">
        <v>-7706.8707999999988</v>
      </c>
      <c r="F106" s="22">
        <f t="shared" si="1318"/>
        <v>-6.2931070946952057E-4</v>
      </c>
      <c r="G106" s="211">
        <v>-274.22399999999999</v>
      </c>
      <c r="H106" s="22">
        <f t="shared" ref="H106" si="1800">G106/G$12</f>
        <v>-2.2747173547832285E-5</v>
      </c>
      <c r="I106" s="211">
        <v>-4692.5301500000005</v>
      </c>
      <c r="J106" s="22">
        <f t="shared" ref="J106" si="1801">I106/I$12</f>
        <v>-3.3310339778492757E-4</v>
      </c>
      <c r="K106" s="211">
        <v>-1145.3382999999999</v>
      </c>
      <c r="L106" s="22">
        <f t="shared" ref="L106" si="1802">K106/K$12</f>
        <v>-7.7982915111620812E-5</v>
      </c>
      <c r="M106" s="211">
        <v>-1038.4617999999998</v>
      </c>
      <c r="N106" s="22">
        <f t="shared" ref="N106" si="1803">M106/M$12</f>
        <v>-4.9450719182774253E-4</v>
      </c>
      <c r="O106" s="211">
        <v>-3025.9790999999996</v>
      </c>
      <c r="P106" s="22">
        <f t="shared" ref="P106" si="1804">O106/O$12</f>
        <v>-1.3078505300139089E-4</v>
      </c>
      <c r="Q106" s="211">
        <v>-5.91</v>
      </c>
      <c r="R106" s="22">
        <f t="shared" ref="R106" si="1805">Q106/Q$12</f>
        <v>-6.5958900396546629E-7</v>
      </c>
      <c r="S106" s="211">
        <v>-31.311400000000003</v>
      </c>
      <c r="T106" s="22">
        <f t="shared" ref="T106" si="1806">S106/S$12</f>
        <v>-1.3888129297651487E-6</v>
      </c>
      <c r="U106" s="211">
        <v>0</v>
      </c>
      <c r="V106" s="22">
        <f t="shared" ref="V106" si="1807">U106/U$12</f>
        <v>0</v>
      </c>
      <c r="W106" s="211">
        <v>-66.024550000000005</v>
      </c>
      <c r="X106" s="22">
        <f t="shared" ref="X106" si="1808">W106/W$12</f>
        <v>-3.9871429100492638E-6</v>
      </c>
      <c r="Y106" s="211">
        <v>-190.17394999999999</v>
      </c>
      <c r="Z106" s="22">
        <f t="shared" ref="Z106" si="1809">Y106/Y$12</f>
        <v>-1.6674360274246153E-5</v>
      </c>
      <c r="AA106" s="211">
        <v>-3705.0109999999991</v>
      </c>
      <c r="AB106" s="22">
        <f t="shared" ref="AB106" si="1810">AA106/AA$12</f>
        <v>-2.9890944341141477E-4</v>
      </c>
      <c r="AC106" s="211">
        <v>0</v>
      </c>
      <c r="AD106" s="22" t="e">
        <f t="shared" ref="AD106" si="1811">AC106/AC$12</f>
        <v>#DIV/0!</v>
      </c>
      <c r="AE106" s="211">
        <v>1773.394</v>
      </c>
      <c r="AF106" s="22">
        <f t="shared" ref="AF106" si="1812">AE106/AE$12</f>
        <v>1.4385977027740916E-4</v>
      </c>
      <c r="AG106" s="211">
        <v>3305.6107500000003</v>
      </c>
      <c r="AH106" s="22">
        <f t="shared" ref="AH106" si="1813">AG106/AG$12</f>
        <v>2.8387803771275333E-4</v>
      </c>
      <c r="AI106" s="211">
        <v>-899.97649999999987</v>
      </c>
      <c r="AJ106" s="22">
        <f t="shared" ref="AJ106" si="1814">AI106/AI$12</f>
        <v>-5.3806312735637496E-5</v>
      </c>
      <c r="AK106" s="211">
        <v>0</v>
      </c>
      <c r="AL106" s="22" t="e">
        <f t="shared" ref="AL106" si="1815">AK106/AK$12</f>
        <v>#DIV/0!</v>
      </c>
      <c r="AM106" s="211">
        <v>0</v>
      </c>
      <c r="AN106" s="22" t="e">
        <f t="shared" ref="AN106" si="1816">AM106/AM$12</f>
        <v>#DIV/0!</v>
      </c>
      <c r="AO106" s="211">
        <v>-0.86680000000000001</v>
      </c>
      <c r="AP106" s="22">
        <f t="shared" ref="AP106" si="1817">AO106/AO$12</f>
        <v>-1.2717350449904158E-7</v>
      </c>
      <c r="AQ106" s="211"/>
      <c r="AR106" s="22" t="e">
        <f t="shared" si="1113"/>
        <v>#DIV/0!</v>
      </c>
      <c r="AS106" s="282">
        <f t="shared" si="1114"/>
        <v>-17704.563599999994</v>
      </c>
      <c r="AT106" s="278">
        <f t="shared" ref="AT106" si="1818">AS106/AS$12</f>
        <v>-8.9556191685791705E-5</v>
      </c>
      <c r="AU106" s="37">
        <f t="shared" si="1116"/>
        <v>-1475.3802999999996</v>
      </c>
      <c r="AV106" s="38">
        <f t="shared" ref="AV106" si="1819">AU106/AU$12</f>
        <v>-8.9556191685791705E-5</v>
      </c>
      <c r="AX106" s="228">
        <f t="shared" si="1719"/>
        <v>-17704.563599999994</v>
      </c>
      <c r="AY106" s="228">
        <f t="shared" si="1093"/>
        <v>0</v>
      </c>
      <c r="AZ106" s="24">
        <v>-0.89</v>
      </c>
      <c r="BA106" s="24">
        <v>-12450.3436</v>
      </c>
      <c r="BB106" s="24">
        <v>-4322.0421000000006</v>
      </c>
      <c r="BC106" s="24">
        <v>-31.311400000000003</v>
      </c>
      <c r="BD106" s="24">
        <v>-899.97649999999987</v>
      </c>
      <c r="BE106" s="24">
        <f t="shared" si="1094"/>
        <v>-17704.563599999998</v>
      </c>
      <c r="BG106" s="24">
        <f>AS106-CONSOLIDATED!AA121</f>
        <v>-17704.563599999994</v>
      </c>
    </row>
    <row r="107" spans="1:59" s="1" customFormat="1">
      <c r="A107" s="2">
        <v>6408</v>
      </c>
      <c r="B107" s="2" t="s">
        <v>41</v>
      </c>
      <c r="C107" s="211">
        <v>-1.17</v>
      </c>
      <c r="D107" s="22" t="e">
        <f t="shared" si="1318"/>
        <v>#DIV/0!</v>
      </c>
      <c r="E107" s="211">
        <v>135.0377</v>
      </c>
      <c r="F107" s="22">
        <f t="shared" si="1318"/>
        <v>1.1026611577831601E-5</v>
      </c>
      <c r="G107" s="211">
        <v>6.1463999999999999</v>
      </c>
      <c r="H107" s="22">
        <f t="shared" ref="H107" si="1820">G107/G$12</f>
        <v>5.0985044158934434E-7</v>
      </c>
      <c r="I107" s="211">
        <v>1.32975</v>
      </c>
      <c r="J107" s="22">
        <f t="shared" ref="J107" si="1821">I107/I$12</f>
        <v>9.4393478367849671E-8</v>
      </c>
      <c r="K107" s="211">
        <v>4.9249999999999988E-2</v>
      </c>
      <c r="L107" s="22">
        <f t="shared" ref="L107" si="1822">K107/K$12</f>
        <v>3.3532962001247355E-9</v>
      </c>
      <c r="M107" s="211">
        <v>-13.793899999999999</v>
      </c>
      <c r="N107" s="22">
        <f t="shared" ref="N107" si="1823">M107/M$12</f>
        <v>-6.5685447007802298E-6</v>
      </c>
      <c r="O107" s="211">
        <v>0.18714999999999996</v>
      </c>
      <c r="P107" s="22">
        <f t="shared" ref="P107" si="1824">O107/O$12</f>
        <v>8.0887613100864788E-9</v>
      </c>
      <c r="Q107" s="211">
        <v>-1.9699999999999995E-2</v>
      </c>
      <c r="R107" s="22">
        <f t="shared" ref="R107" si="1825">Q107/Q$12</f>
        <v>-2.1986300132182203E-9</v>
      </c>
      <c r="S107" s="211">
        <v>-29.901400000000002</v>
      </c>
      <c r="T107" s="22">
        <f t="shared" ref="T107" si="1826">S107/S$12</f>
        <v>-1.326272569673653E-6</v>
      </c>
      <c r="U107" s="211">
        <v>0.34475</v>
      </c>
      <c r="V107" s="22">
        <f t="shared" ref="V107" si="1827">U107/U$12</f>
        <v>728842935.0787878</v>
      </c>
      <c r="W107" s="211">
        <v>0.39400000000000002</v>
      </c>
      <c r="X107" s="22">
        <f t="shared" ref="X107" si="1828">W107/W$12</f>
        <v>2.3793184604202676E-8</v>
      </c>
      <c r="Y107" s="211">
        <v>-0.54175000000000006</v>
      </c>
      <c r="Z107" s="22">
        <f t="shared" ref="Z107" si="1829">Y107/Y$12</f>
        <v>-4.7500378882453956E-8</v>
      </c>
      <c r="AA107" s="211">
        <v>139.51689999999999</v>
      </c>
      <c r="AB107" s="22">
        <f t="shared" ref="AB107" si="1830">AA107/AA$12</f>
        <v>1.1255815144809562E-5</v>
      </c>
      <c r="AC107" s="211">
        <v>0</v>
      </c>
      <c r="AD107" s="22" t="e">
        <f t="shared" ref="AD107" si="1831">AC107/AC$12</f>
        <v>#DIV/0!</v>
      </c>
      <c r="AE107" s="211">
        <v>0.31519999999999998</v>
      </c>
      <c r="AF107" s="22">
        <f t="shared" ref="AF107" si="1832">AE107/AE$12</f>
        <v>2.5569388185276013E-8</v>
      </c>
      <c r="AG107" s="211">
        <v>-0.55159999999999998</v>
      </c>
      <c r="AH107" s="22">
        <f t="shared" ref="AH107" si="1833">AG107/AG$12</f>
        <v>-4.7370104178888792E-8</v>
      </c>
      <c r="AI107" s="211">
        <v>15.279899999999994</v>
      </c>
      <c r="AJ107" s="22">
        <f t="shared" ref="AJ107" si="1834">AI107/AI$12</f>
        <v>9.1352949545823389E-7</v>
      </c>
      <c r="AK107" s="211">
        <v>0</v>
      </c>
      <c r="AL107" s="22" t="e">
        <f t="shared" ref="AL107" si="1835">AK107/AK$12</f>
        <v>#DIV/0!</v>
      </c>
      <c r="AM107" s="211">
        <v>0</v>
      </c>
      <c r="AN107" s="22" t="e">
        <f t="shared" ref="AN107" si="1836">AM107/AM$12</f>
        <v>#DIV/0!</v>
      </c>
      <c r="AO107" s="211">
        <v>0.1182</v>
      </c>
      <c r="AP107" s="22">
        <f t="shared" ref="AP107" si="1837">AO107/AO$12</f>
        <v>1.7341841522596581E-8</v>
      </c>
      <c r="AQ107" s="211"/>
      <c r="AR107" s="22" t="e">
        <f t="shared" si="1113"/>
        <v>#DIV/0!</v>
      </c>
      <c r="AS107" s="282">
        <f t="shared" si="1114"/>
        <v>252.74085000000002</v>
      </c>
      <c r="AT107" s="278">
        <f t="shared" ref="AT107" si="1838">AS107/AS$12</f>
        <v>1.2784561382484422E-6</v>
      </c>
      <c r="AU107" s="37">
        <f t="shared" si="1116"/>
        <v>21.061737500000003</v>
      </c>
      <c r="AV107" s="38">
        <f t="shared" ref="AV107" si="1839">AU107/AU$12</f>
        <v>1.2784561382484422E-6</v>
      </c>
      <c r="AX107" s="228">
        <f t="shared" si="1719"/>
        <v>252.74085000000002</v>
      </c>
      <c r="AY107" s="228">
        <f t="shared" si="1093"/>
        <v>0</v>
      </c>
      <c r="AZ107" s="24">
        <v>-1.17</v>
      </c>
      <c r="BA107" s="24">
        <v>260.76069999999999</v>
      </c>
      <c r="BB107" s="24">
        <v>7.7716500000000002</v>
      </c>
      <c r="BC107" s="24">
        <v>-29.901400000000002</v>
      </c>
      <c r="BD107" s="24">
        <v>15.279899999999994</v>
      </c>
      <c r="BE107" s="24">
        <f t="shared" si="1094"/>
        <v>252.74084999999999</v>
      </c>
      <c r="BG107" s="24">
        <f>AS107-CONSOLIDATED!AA122</f>
        <v>252.74085000000002</v>
      </c>
    </row>
    <row r="108" spans="1:59" s="1" customFormat="1">
      <c r="A108" s="54">
        <v>6410</v>
      </c>
      <c r="B108" s="2" t="s">
        <v>104</v>
      </c>
      <c r="C108" s="211">
        <v>208979.85000000003</v>
      </c>
      <c r="D108" s="22" t="e">
        <f t="shared" si="1318"/>
        <v>#DIV/0!</v>
      </c>
      <c r="E108" s="211">
        <v>0</v>
      </c>
      <c r="F108" s="22">
        <f t="shared" si="1318"/>
        <v>0</v>
      </c>
      <c r="G108" s="211">
        <v>0</v>
      </c>
      <c r="H108" s="22">
        <f t="shared" ref="H108" si="1840">G108/G$12</f>
        <v>0</v>
      </c>
      <c r="I108" s="211">
        <v>0</v>
      </c>
      <c r="J108" s="22">
        <f t="shared" ref="J108" si="1841">I108/I$12</f>
        <v>0</v>
      </c>
      <c r="K108" s="211">
        <v>0</v>
      </c>
      <c r="L108" s="22">
        <f t="shared" ref="L108" si="1842">K108/K$12</f>
        <v>0</v>
      </c>
      <c r="M108" s="211">
        <v>0</v>
      </c>
      <c r="N108" s="22">
        <f t="shared" ref="N108" si="1843">M108/M$12</f>
        <v>0</v>
      </c>
      <c r="O108" s="211">
        <v>0</v>
      </c>
      <c r="P108" s="22">
        <f t="shared" ref="P108" si="1844">O108/O$12</f>
        <v>0</v>
      </c>
      <c r="Q108" s="211">
        <v>0</v>
      </c>
      <c r="R108" s="22">
        <f t="shared" ref="R108" si="1845">Q108/Q$12</f>
        <v>0</v>
      </c>
      <c r="S108" s="211">
        <v>0</v>
      </c>
      <c r="T108" s="22">
        <f t="shared" ref="T108" si="1846">S108/S$12</f>
        <v>0</v>
      </c>
      <c r="U108" s="211">
        <v>0</v>
      </c>
      <c r="V108" s="22">
        <f t="shared" ref="V108" si="1847">U108/U$12</f>
        <v>0</v>
      </c>
      <c r="W108" s="211">
        <v>0</v>
      </c>
      <c r="X108" s="22">
        <f t="shared" ref="X108" si="1848">W108/W$12</f>
        <v>0</v>
      </c>
      <c r="Y108" s="211">
        <v>0</v>
      </c>
      <c r="Z108" s="22">
        <f t="shared" ref="Z108" si="1849">Y108/Y$12</f>
        <v>0</v>
      </c>
      <c r="AA108" s="211">
        <v>0</v>
      </c>
      <c r="AB108" s="22">
        <f t="shared" ref="AB108" si="1850">AA108/AA$12</f>
        <v>0</v>
      </c>
      <c r="AC108" s="211">
        <v>0</v>
      </c>
      <c r="AD108" s="22" t="e">
        <f t="shared" ref="AD108" si="1851">AC108/AC$12</f>
        <v>#DIV/0!</v>
      </c>
      <c r="AE108" s="211">
        <v>0</v>
      </c>
      <c r="AF108" s="22">
        <f t="shared" ref="AF108" si="1852">AE108/AE$12</f>
        <v>0</v>
      </c>
      <c r="AG108" s="211">
        <v>0</v>
      </c>
      <c r="AH108" s="22">
        <f t="shared" ref="AH108" si="1853">AG108/AG$12</f>
        <v>0</v>
      </c>
      <c r="AI108" s="211">
        <v>0</v>
      </c>
      <c r="AJ108" s="22">
        <f t="shared" ref="AJ108" si="1854">AI108/AI$12</f>
        <v>0</v>
      </c>
      <c r="AK108" s="211">
        <v>0</v>
      </c>
      <c r="AL108" s="22" t="e">
        <f t="shared" ref="AL108" si="1855">AK108/AK$12</f>
        <v>#DIV/0!</v>
      </c>
      <c r="AM108" s="211">
        <v>0</v>
      </c>
      <c r="AN108" s="22" t="e">
        <f t="shared" ref="AN108" si="1856">AM108/AM$12</f>
        <v>#DIV/0!</v>
      </c>
      <c r="AO108" s="211">
        <v>0</v>
      </c>
      <c r="AP108" s="22">
        <f t="shared" ref="AP108" si="1857">AO108/AO$12</f>
        <v>0</v>
      </c>
      <c r="AQ108" s="211"/>
      <c r="AR108" s="22" t="e">
        <f t="shared" si="1113"/>
        <v>#DIV/0!</v>
      </c>
      <c r="AS108" s="282">
        <f t="shared" si="1114"/>
        <v>208979.85000000003</v>
      </c>
      <c r="AT108" s="278">
        <f t="shared" ref="AT108" si="1858">AS108/AS$12</f>
        <v>1.0570969117289061E-3</v>
      </c>
      <c r="AU108" s="37">
        <f t="shared" si="1116"/>
        <v>17414.987500000003</v>
      </c>
      <c r="AV108" s="38">
        <f t="shared" ref="AV108" si="1859">AU108/AU$12</f>
        <v>1.0570969117289061E-3</v>
      </c>
      <c r="AX108" s="228">
        <f t="shared" si="1719"/>
        <v>208979.85000000003</v>
      </c>
      <c r="AY108" s="228">
        <f t="shared" si="1093"/>
        <v>0</v>
      </c>
      <c r="AZ108" s="24">
        <v>208979.85000000003</v>
      </c>
      <c r="BA108" s="24">
        <v>0</v>
      </c>
      <c r="BB108" s="24">
        <v>0</v>
      </c>
      <c r="BC108" s="24">
        <v>0</v>
      </c>
      <c r="BD108" s="24">
        <v>0</v>
      </c>
      <c r="BE108" s="24">
        <f t="shared" si="1094"/>
        <v>208979.85000000003</v>
      </c>
      <c r="BG108" s="24">
        <f>AS108-CONSOLIDATED!AA123</f>
        <v>2303.8500000000349</v>
      </c>
    </row>
    <row r="109" spans="1:59" s="1" customFormat="1">
      <c r="A109" s="54">
        <v>6411</v>
      </c>
      <c r="B109" s="2" t="s">
        <v>136</v>
      </c>
      <c r="C109" s="211">
        <v>204794.18</v>
      </c>
      <c r="D109" s="22" t="e">
        <f t="shared" si="1318"/>
        <v>#DIV/0!</v>
      </c>
      <c r="E109" s="211">
        <v>0</v>
      </c>
      <c r="F109" s="22">
        <f t="shared" si="1318"/>
        <v>0</v>
      </c>
      <c r="G109" s="211">
        <v>0</v>
      </c>
      <c r="H109" s="22">
        <f t="shared" ref="H109" si="1860">G109/G$12</f>
        <v>0</v>
      </c>
      <c r="I109" s="211">
        <v>0</v>
      </c>
      <c r="J109" s="22">
        <f t="shared" ref="J109" si="1861">I109/I$12</f>
        <v>0</v>
      </c>
      <c r="K109" s="211">
        <v>0</v>
      </c>
      <c r="L109" s="22">
        <f t="shared" ref="L109" si="1862">K109/K$12</f>
        <v>0</v>
      </c>
      <c r="M109" s="211">
        <v>0</v>
      </c>
      <c r="N109" s="22">
        <f t="shared" ref="N109" si="1863">M109/M$12</f>
        <v>0</v>
      </c>
      <c r="O109" s="211">
        <v>0</v>
      </c>
      <c r="P109" s="22">
        <f t="shared" ref="P109" si="1864">O109/O$12</f>
        <v>0</v>
      </c>
      <c r="Q109" s="211">
        <v>0</v>
      </c>
      <c r="R109" s="22">
        <f t="shared" ref="R109" si="1865">Q109/Q$12</f>
        <v>0</v>
      </c>
      <c r="S109" s="211">
        <v>0</v>
      </c>
      <c r="T109" s="22">
        <f t="shared" ref="T109" si="1866">S109/S$12</f>
        <v>0</v>
      </c>
      <c r="U109" s="211">
        <v>0</v>
      </c>
      <c r="V109" s="22">
        <f t="shared" ref="V109" si="1867">U109/U$12</f>
        <v>0</v>
      </c>
      <c r="W109" s="211">
        <v>0</v>
      </c>
      <c r="X109" s="22">
        <f t="shared" ref="X109" si="1868">W109/W$12</f>
        <v>0</v>
      </c>
      <c r="Y109" s="211">
        <v>0</v>
      </c>
      <c r="Z109" s="22">
        <f t="shared" ref="Z109" si="1869">Y109/Y$12</f>
        <v>0</v>
      </c>
      <c r="AA109" s="211">
        <v>0</v>
      </c>
      <c r="AB109" s="22">
        <f t="shared" ref="AB109" si="1870">AA109/AA$12</f>
        <v>0</v>
      </c>
      <c r="AC109" s="211">
        <v>0</v>
      </c>
      <c r="AD109" s="22" t="e">
        <f t="shared" ref="AD109" si="1871">AC109/AC$12</f>
        <v>#DIV/0!</v>
      </c>
      <c r="AE109" s="211">
        <v>0</v>
      </c>
      <c r="AF109" s="22">
        <f t="shared" ref="AF109" si="1872">AE109/AE$12</f>
        <v>0</v>
      </c>
      <c r="AG109" s="211">
        <v>0</v>
      </c>
      <c r="AH109" s="22">
        <f t="shared" ref="AH109" si="1873">AG109/AG$12</f>
        <v>0</v>
      </c>
      <c r="AI109" s="211">
        <v>0</v>
      </c>
      <c r="AJ109" s="22">
        <f t="shared" ref="AJ109" si="1874">AI109/AI$12</f>
        <v>0</v>
      </c>
      <c r="AK109" s="211">
        <v>0</v>
      </c>
      <c r="AL109" s="22" t="e">
        <f t="shared" ref="AL109" si="1875">AK109/AK$12</f>
        <v>#DIV/0!</v>
      </c>
      <c r="AM109" s="211">
        <v>0</v>
      </c>
      <c r="AN109" s="22" t="e">
        <f t="shared" ref="AN109" si="1876">AM109/AM$12</f>
        <v>#DIV/0!</v>
      </c>
      <c r="AO109" s="211">
        <v>0</v>
      </c>
      <c r="AP109" s="22">
        <f t="shared" ref="AP109" si="1877">AO109/AO$12</f>
        <v>0</v>
      </c>
      <c r="AQ109" s="211"/>
      <c r="AR109" s="22" t="e">
        <f t="shared" si="1113"/>
        <v>#DIV/0!</v>
      </c>
      <c r="AS109" s="282">
        <f t="shared" si="1114"/>
        <v>204794.18</v>
      </c>
      <c r="AT109" s="278">
        <f t="shared" ref="AT109" si="1878">AS109/AS$12</f>
        <v>1.035924254027619E-3</v>
      </c>
      <c r="AU109" s="37">
        <f t="shared" si="1116"/>
        <v>17066.181666666667</v>
      </c>
      <c r="AV109" s="38">
        <f t="shared" ref="AV109" si="1879">AU109/AU$12</f>
        <v>1.035924254027619E-3</v>
      </c>
      <c r="AX109" s="228">
        <f t="shared" si="1719"/>
        <v>204794.18</v>
      </c>
      <c r="AY109" s="228">
        <f t="shared" si="1093"/>
        <v>0</v>
      </c>
      <c r="AZ109" s="24">
        <v>204794.18</v>
      </c>
      <c r="BA109" s="24">
        <v>0</v>
      </c>
      <c r="BB109" s="24">
        <v>0</v>
      </c>
      <c r="BC109" s="24">
        <v>0</v>
      </c>
      <c r="BD109" s="24">
        <v>0</v>
      </c>
      <c r="BE109" s="24">
        <f t="shared" si="1094"/>
        <v>204794.18</v>
      </c>
      <c r="BG109" s="24">
        <f>AS109-CONSOLIDATED!AA124</f>
        <v>24794.179999999993</v>
      </c>
    </row>
    <row r="110" spans="1:59" s="1" customFormat="1">
      <c r="A110" s="2">
        <v>6412</v>
      </c>
      <c r="B110" s="2" t="s">
        <v>92</v>
      </c>
      <c r="C110" s="211">
        <v>0</v>
      </c>
      <c r="D110" s="22" t="e">
        <f t="shared" si="1318"/>
        <v>#DIV/0!</v>
      </c>
      <c r="E110" s="211">
        <v>0</v>
      </c>
      <c r="F110" s="22">
        <f t="shared" si="1318"/>
        <v>0</v>
      </c>
      <c r="G110" s="211">
        <v>0</v>
      </c>
      <c r="H110" s="22">
        <f t="shared" ref="H110" si="1880">G110/G$12</f>
        <v>0</v>
      </c>
      <c r="I110" s="211">
        <v>0</v>
      </c>
      <c r="J110" s="22">
        <f t="shared" ref="J110" si="1881">I110/I$12</f>
        <v>0</v>
      </c>
      <c r="K110" s="211">
        <v>0</v>
      </c>
      <c r="L110" s="22">
        <f t="shared" ref="L110" si="1882">K110/K$12</f>
        <v>0</v>
      </c>
      <c r="M110" s="211">
        <v>0</v>
      </c>
      <c r="N110" s="22">
        <f t="shared" ref="N110" si="1883">M110/M$12</f>
        <v>0</v>
      </c>
      <c r="O110" s="211">
        <v>0</v>
      </c>
      <c r="P110" s="22">
        <f t="shared" ref="P110" si="1884">O110/O$12</f>
        <v>0</v>
      </c>
      <c r="Q110" s="211">
        <v>0</v>
      </c>
      <c r="R110" s="22">
        <f t="shared" ref="R110" si="1885">Q110/Q$12</f>
        <v>0</v>
      </c>
      <c r="S110" s="211">
        <v>0</v>
      </c>
      <c r="T110" s="22">
        <f t="shared" ref="T110" si="1886">S110/S$12</f>
        <v>0</v>
      </c>
      <c r="U110" s="211">
        <v>0</v>
      </c>
      <c r="V110" s="22">
        <f t="shared" ref="V110" si="1887">U110/U$12</f>
        <v>0</v>
      </c>
      <c r="W110" s="211">
        <v>0</v>
      </c>
      <c r="X110" s="22">
        <f t="shared" ref="X110" si="1888">W110/W$12</f>
        <v>0</v>
      </c>
      <c r="Y110" s="211">
        <v>0</v>
      </c>
      <c r="Z110" s="22">
        <f t="shared" ref="Z110" si="1889">Y110/Y$12</f>
        <v>0</v>
      </c>
      <c r="AA110" s="211">
        <v>0</v>
      </c>
      <c r="AB110" s="22">
        <f t="shared" ref="AB110" si="1890">AA110/AA$12</f>
        <v>0</v>
      </c>
      <c r="AC110" s="211">
        <v>0</v>
      </c>
      <c r="AD110" s="22" t="e">
        <f t="shared" ref="AD110" si="1891">AC110/AC$12</f>
        <v>#DIV/0!</v>
      </c>
      <c r="AE110" s="211">
        <v>0</v>
      </c>
      <c r="AF110" s="22">
        <f t="shared" ref="AF110" si="1892">AE110/AE$12</f>
        <v>0</v>
      </c>
      <c r="AG110" s="211">
        <v>0</v>
      </c>
      <c r="AH110" s="22">
        <f t="shared" ref="AH110" si="1893">AG110/AG$12</f>
        <v>0</v>
      </c>
      <c r="AI110" s="211">
        <v>0</v>
      </c>
      <c r="AJ110" s="22">
        <f t="shared" ref="AJ110" si="1894">AI110/AI$12</f>
        <v>0</v>
      </c>
      <c r="AK110" s="211">
        <v>0</v>
      </c>
      <c r="AL110" s="22" t="e">
        <f t="shared" ref="AL110" si="1895">AK110/AK$12</f>
        <v>#DIV/0!</v>
      </c>
      <c r="AM110" s="211">
        <v>0</v>
      </c>
      <c r="AN110" s="22" t="e">
        <f t="shared" ref="AN110" si="1896">AM110/AM$12</f>
        <v>#DIV/0!</v>
      </c>
      <c r="AO110" s="211">
        <v>0</v>
      </c>
      <c r="AP110" s="22">
        <f t="shared" ref="AP110" si="1897">AO110/AO$12</f>
        <v>0</v>
      </c>
      <c r="AQ110" s="211"/>
      <c r="AR110" s="22" t="e">
        <f t="shared" si="1113"/>
        <v>#DIV/0!</v>
      </c>
      <c r="AS110" s="282">
        <f t="shared" si="1114"/>
        <v>0</v>
      </c>
      <c r="AT110" s="278">
        <f t="shared" ref="AT110" si="1898">AS110/AS$12</f>
        <v>0</v>
      </c>
      <c r="AU110" s="37">
        <f t="shared" si="1116"/>
        <v>0</v>
      </c>
      <c r="AV110" s="38">
        <f t="shared" ref="AV110" si="1899">AU110/AU$12</f>
        <v>0</v>
      </c>
      <c r="AX110" s="228">
        <f t="shared" si="1719"/>
        <v>0</v>
      </c>
      <c r="AY110" s="228">
        <f t="shared" si="1093"/>
        <v>0</v>
      </c>
      <c r="AZ110" s="24">
        <v>0</v>
      </c>
      <c r="BA110" s="24">
        <v>0</v>
      </c>
      <c r="BB110" s="24">
        <v>0</v>
      </c>
      <c r="BC110" s="24">
        <v>0</v>
      </c>
      <c r="BD110" s="24">
        <v>0</v>
      </c>
      <c r="BE110" s="24">
        <f t="shared" si="1094"/>
        <v>0</v>
      </c>
      <c r="BG110" s="24">
        <f>AS110-CONSOLIDATED!AA125</f>
        <v>0</v>
      </c>
    </row>
    <row r="111" spans="1:59" s="1" customFormat="1">
      <c r="A111" s="2">
        <v>6413</v>
      </c>
      <c r="B111" s="2" t="s">
        <v>40</v>
      </c>
      <c r="C111" s="211">
        <v>0</v>
      </c>
      <c r="D111" s="22" t="e">
        <f t="shared" si="1318"/>
        <v>#DIV/0!</v>
      </c>
      <c r="E111" s="211">
        <v>111523.843362</v>
      </c>
      <c r="F111" s="22">
        <f t="shared" si="1318"/>
        <v>9.1065687761247953E-3</v>
      </c>
      <c r="G111" s="211">
        <v>104947.65642665212</v>
      </c>
      <c r="H111" s="22">
        <f t="shared" ref="H111" si="1900">G111/G$12</f>
        <v>8.7055201374618262E-3</v>
      </c>
      <c r="I111" s="211">
        <v>138063.04300214999</v>
      </c>
      <c r="J111" s="22">
        <f t="shared" ref="J111" si="1901">I111/I$12</f>
        <v>9.800527063751039E-3</v>
      </c>
      <c r="K111" s="211">
        <v>145981.32862161612</v>
      </c>
      <c r="L111" s="22">
        <f t="shared" ref="L111" si="1902">K111/K$12</f>
        <v>9.939464661036056E-3</v>
      </c>
      <c r="M111" s="211">
        <v>9519.7243733750001</v>
      </c>
      <c r="N111" s="22">
        <f t="shared" ref="N111" si="1903">M111/M$12</f>
        <v>4.5332165004546036E-3</v>
      </c>
      <c r="O111" s="211">
        <v>231500.57916354257</v>
      </c>
      <c r="P111" s="22">
        <f t="shared" ref="P111" si="1904">O111/O$12</f>
        <v>1.0005626118090706E-2</v>
      </c>
      <c r="Q111" s="211">
        <v>62750.131232379805</v>
      </c>
      <c r="R111" s="22">
        <f t="shared" ref="R111" si="1905">Q111/Q$12</f>
        <v>7.0032650690808277E-3</v>
      </c>
      <c r="S111" s="211">
        <v>248077.75589000006</v>
      </c>
      <c r="T111" s="22">
        <f t="shared" ref="T111" si="1906">S111/S$12</f>
        <v>1.1003455449681404E-2</v>
      </c>
      <c r="U111" s="211">
        <v>0</v>
      </c>
      <c r="V111" s="22">
        <f t="shared" ref="V111" si="1907">U111/U$12</f>
        <v>0</v>
      </c>
      <c r="W111" s="211">
        <v>150202.8103025</v>
      </c>
      <c r="X111" s="22">
        <f t="shared" ref="X111" si="1908">W111/W$12</f>
        <v>9.0705664812117202E-3</v>
      </c>
      <c r="Y111" s="211">
        <v>95995.144990150016</v>
      </c>
      <c r="Z111" s="22">
        <f t="shared" ref="Z111" si="1909">Y111/Y$12</f>
        <v>8.4168080441314758E-3</v>
      </c>
      <c r="AA111" s="211">
        <v>106708.648017</v>
      </c>
      <c r="AB111" s="22">
        <f t="shared" ref="AB111" si="1910">AA111/AA$12</f>
        <v>8.6089414001594179E-3</v>
      </c>
      <c r="AC111" s="211">
        <v>0</v>
      </c>
      <c r="AD111" s="22" t="e">
        <f t="shared" ref="AD111" si="1911">AC111/AC$12</f>
        <v>#DIV/0!</v>
      </c>
      <c r="AE111" s="211">
        <v>81686.57546795001</v>
      </c>
      <c r="AF111" s="22">
        <f t="shared" ref="AF111" si="1912">AE111/AE$12</f>
        <v>6.6265093834576728E-3</v>
      </c>
      <c r="AG111" s="211">
        <v>113275.98791435003</v>
      </c>
      <c r="AH111" s="22">
        <f t="shared" ref="AH111" si="1913">AG111/AG$12</f>
        <v>9.7278740907710444E-3</v>
      </c>
      <c r="AI111" s="211">
        <v>126661.29706348717</v>
      </c>
      <c r="AJ111" s="22">
        <f t="shared" ref="AJ111" si="1914">AI111/AI$12</f>
        <v>7.5726170197771558E-3</v>
      </c>
      <c r="AK111" s="211">
        <v>0</v>
      </c>
      <c r="AL111" s="22" t="e">
        <f t="shared" ref="AL111" si="1915">AK111/AK$12</f>
        <v>#DIV/0!</v>
      </c>
      <c r="AM111" s="211">
        <v>0</v>
      </c>
      <c r="AN111" s="22" t="e">
        <f t="shared" ref="AN111" si="1916">AM111/AM$12</f>
        <v>#DIV/0!</v>
      </c>
      <c r="AO111" s="211">
        <v>50017.603744199994</v>
      </c>
      <c r="AP111" s="22">
        <f t="shared" ref="AP111" si="1917">AO111/AO$12</f>
        <v>7.3383871190520278E-3</v>
      </c>
      <c r="AQ111" s="211"/>
      <c r="AR111" s="22" t="e">
        <f t="shared" si="1113"/>
        <v>#DIV/0!</v>
      </c>
      <c r="AS111" s="282">
        <f t="shared" si="1114"/>
        <v>1776912.1295713529</v>
      </c>
      <c r="AT111" s="278">
        <f t="shared" ref="AT111" si="1918">AS111/AS$12</f>
        <v>8.9882748245034665E-3</v>
      </c>
      <c r="AU111" s="37">
        <f t="shared" si="1116"/>
        <v>148076.01079761275</v>
      </c>
      <c r="AV111" s="38">
        <f t="shared" ref="AV111" si="1919">AU111/AU$12</f>
        <v>8.9882748245034665E-3</v>
      </c>
      <c r="AX111" s="228">
        <f t="shared" si="1719"/>
        <v>1776912.1295713529</v>
      </c>
      <c r="AY111" s="228">
        <f t="shared" si="1093"/>
        <v>0</v>
      </c>
      <c r="AZ111" s="24">
        <v>0</v>
      </c>
      <c r="BA111" s="24">
        <v>227752.21575237496</v>
      </c>
      <c r="BB111" s="24">
        <v>1174420.8608654907</v>
      </c>
      <c r="BC111" s="24">
        <v>248077.75589000006</v>
      </c>
      <c r="BD111" s="24">
        <v>126661.29706348717</v>
      </c>
      <c r="BE111" s="24">
        <f t="shared" si="1094"/>
        <v>1776912.1295713531</v>
      </c>
      <c r="BG111" s="24">
        <f>AS111-CONSOLIDATED!AA126</f>
        <v>-986879.13673088257</v>
      </c>
    </row>
    <row r="112" spans="1:59" s="1" customFormat="1">
      <c r="A112" s="2">
        <v>6414</v>
      </c>
      <c r="B112" s="2" t="s">
        <v>42</v>
      </c>
      <c r="C112" s="211">
        <v>2215</v>
      </c>
      <c r="D112" s="22" t="e">
        <f t="shared" si="1318"/>
        <v>#DIV/0!</v>
      </c>
      <c r="E112" s="211">
        <v>1908.75</v>
      </c>
      <c r="F112" s="22">
        <f t="shared" si="1318"/>
        <v>1.5586051042920659E-4</v>
      </c>
      <c r="G112" s="211">
        <v>2952.9117999999999</v>
      </c>
      <c r="H112" s="22">
        <f t="shared" ref="H112" si="1920">G112/G$12</f>
        <v>2.4494718619100377E-4</v>
      </c>
      <c r="I112" s="211">
        <v>2315.8236500000003</v>
      </c>
      <c r="J112" s="22">
        <f t="shared" ref="J112" si="1921">I112/I$12</f>
        <v>1.643907874487909E-4</v>
      </c>
      <c r="K112" s="211">
        <v>2266.4850000000001</v>
      </c>
      <c r="L112" s="22">
        <f t="shared" ref="L112" si="1922">K112/K$12</f>
        <v>1.5431869112974037E-4</v>
      </c>
      <c r="M112" s="211">
        <v>0</v>
      </c>
      <c r="N112" s="22">
        <f t="shared" ref="N112" si="1923">M112/M$12</f>
        <v>0</v>
      </c>
      <c r="O112" s="211">
        <v>2524.95885</v>
      </c>
      <c r="P112" s="22">
        <f t="shared" ref="P112" si="1924">O112/O$12</f>
        <v>1.0913058752573044E-4</v>
      </c>
      <c r="Q112" s="211">
        <v>2800.0594999999998</v>
      </c>
      <c r="R112" s="22">
        <f t="shared" ref="R112" si="1925">Q112/Q$12</f>
        <v>3.1250227692877178E-4</v>
      </c>
      <c r="S112" s="211">
        <v>18.8</v>
      </c>
      <c r="T112" s="22">
        <f t="shared" ref="T112" si="1926">S112/S$12</f>
        <v>8.3387146788660973E-7</v>
      </c>
      <c r="U112" s="211">
        <v>0</v>
      </c>
      <c r="V112" s="22">
        <f t="shared" ref="V112" si="1927">U112/U$12</f>
        <v>0</v>
      </c>
      <c r="W112" s="211">
        <v>2652.3784500000002</v>
      </c>
      <c r="X112" s="22">
        <f t="shared" ref="X112" si="1928">W112/W$12</f>
        <v>1.6017393426664709E-4</v>
      </c>
      <c r="Y112" s="211">
        <v>2652.3882999999996</v>
      </c>
      <c r="Z112" s="22">
        <f t="shared" ref="Z112" si="1929">Y112/Y$12</f>
        <v>2.3256012772198968E-4</v>
      </c>
      <c r="AA112" s="211">
        <v>1908.75</v>
      </c>
      <c r="AB112" s="22">
        <f t="shared" ref="AB112" si="1930">AA112/AA$12</f>
        <v>1.5399236334562517E-4</v>
      </c>
      <c r="AC112" s="211">
        <v>0</v>
      </c>
      <c r="AD112" s="22" t="e">
        <f t="shared" ref="AD112" si="1931">AC112/AC$12</f>
        <v>#DIV/0!</v>
      </c>
      <c r="AE112" s="211">
        <v>2652.3291999999997</v>
      </c>
      <c r="AF112" s="22">
        <f t="shared" ref="AF112" si="1932">AE112/AE$12</f>
        <v>2.1516000923205131E-4</v>
      </c>
      <c r="AG112" s="211">
        <v>2220.0324000000001</v>
      </c>
      <c r="AH112" s="22">
        <f t="shared" ref="AH112" si="1933">AG112/AG$12</f>
        <v>1.906511350045477E-4</v>
      </c>
      <c r="AI112" s="211">
        <v>2993.5149999999999</v>
      </c>
      <c r="AJ112" s="22">
        <f t="shared" ref="AJ112" si="1934">AI112/AI$12</f>
        <v>1.7897134455046538E-4</v>
      </c>
      <c r="AK112" s="211">
        <v>0</v>
      </c>
      <c r="AL112" s="22" t="e">
        <f t="shared" ref="AL112" si="1935">AK112/AK$12</f>
        <v>#DIV/0!</v>
      </c>
      <c r="AM112" s="211">
        <v>0</v>
      </c>
      <c r="AN112" s="22" t="e">
        <f t="shared" ref="AN112" si="1936">AM112/AM$12</f>
        <v>#DIV/0!</v>
      </c>
      <c r="AO112" s="211">
        <v>2089.8646499999995</v>
      </c>
      <c r="AP112" s="22">
        <f t="shared" ref="AP112" si="1937">AO112/AO$12</f>
        <v>3.0661676450064942E-4</v>
      </c>
      <c r="AQ112" s="211"/>
      <c r="AR112" s="22" t="e">
        <f t="shared" si="1113"/>
        <v>#DIV/0!</v>
      </c>
      <c r="AS112" s="282">
        <f t="shared" si="1114"/>
        <v>34172.046799999996</v>
      </c>
      <c r="AT112" s="278">
        <f t="shared" ref="AT112" si="1938">AS112/AS$12</f>
        <v>1.7285477590177063E-4</v>
      </c>
      <c r="AU112" s="37">
        <f t="shared" si="1116"/>
        <v>2847.6705666666662</v>
      </c>
      <c r="AV112" s="38">
        <f t="shared" ref="AV112" si="1939">AU112/AU$12</f>
        <v>1.7285477590177063E-4</v>
      </c>
      <c r="AX112" s="228">
        <f t="shared" si="1719"/>
        <v>34172.046799999996</v>
      </c>
      <c r="AY112" s="228">
        <f t="shared" si="1093"/>
        <v>0</v>
      </c>
      <c r="AZ112" s="24">
        <v>2215</v>
      </c>
      <c r="BA112" s="24">
        <v>3817.5</v>
      </c>
      <c r="BB112" s="24">
        <v>25127.231799999998</v>
      </c>
      <c r="BC112" s="24">
        <v>18.8</v>
      </c>
      <c r="BD112" s="24">
        <v>2993.5149999999999</v>
      </c>
      <c r="BE112" s="24">
        <f t="shared" si="1094"/>
        <v>34172.046799999996</v>
      </c>
      <c r="BG112" s="24">
        <f>AS112-CONSOLIDATED!AA127</f>
        <v>-61902.353199999983</v>
      </c>
    </row>
    <row r="113" spans="1:59" s="1" customFormat="1">
      <c r="A113" s="2">
        <v>6415</v>
      </c>
      <c r="B113" s="2" t="s">
        <v>43</v>
      </c>
      <c r="C113" s="211">
        <v>3731.02</v>
      </c>
      <c r="D113" s="22" t="e">
        <f t="shared" si="1318"/>
        <v>#DIV/0!</v>
      </c>
      <c r="E113" s="211">
        <v>42737.676000000007</v>
      </c>
      <c r="F113" s="22">
        <f t="shared" si="1318"/>
        <v>3.4897791727141075E-3</v>
      </c>
      <c r="G113" s="211">
        <v>0</v>
      </c>
      <c r="H113" s="22">
        <f t="shared" ref="H113" si="1940">G113/G$12</f>
        <v>0</v>
      </c>
      <c r="I113" s="211">
        <v>0</v>
      </c>
      <c r="J113" s="22">
        <f t="shared" ref="J113" si="1941">I113/I$12</f>
        <v>0</v>
      </c>
      <c r="K113" s="211">
        <v>0</v>
      </c>
      <c r="L113" s="22">
        <f t="shared" ref="L113" si="1942">K113/K$12</f>
        <v>0</v>
      </c>
      <c r="M113" s="211">
        <v>0</v>
      </c>
      <c r="N113" s="22">
        <f t="shared" ref="N113" si="1943">M113/M$12</f>
        <v>0</v>
      </c>
      <c r="O113" s="211">
        <v>0</v>
      </c>
      <c r="P113" s="22">
        <f t="shared" ref="P113" si="1944">O113/O$12</f>
        <v>0</v>
      </c>
      <c r="Q113" s="211">
        <v>0</v>
      </c>
      <c r="R113" s="22">
        <f t="shared" ref="R113" si="1945">Q113/Q$12</f>
        <v>0</v>
      </c>
      <c r="S113" s="211">
        <v>5601.0746000000008</v>
      </c>
      <c r="T113" s="22">
        <f t="shared" ref="T113" si="1946">S113/S$12</f>
        <v>2.4843490949172375E-4</v>
      </c>
      <c r="U113" s="211">
        <v>0</v>
      </c>
      <c r="V113" s="22">
        <f t="shared" ref="V113" si="1947">U113/U$12</f>
        <v>0</v>
      </c>
      <c r="W113" s="211">
        <v>0</v>
      </c>
      <c r="X113" s="22">
        <f t="shared" ref="X113" si="1948">W113/W$12</f>
        <v>0</v>
      </c>
      <c r="Y113" s="211">
        <v>0</v>
      </c>
      <c r="Z113" s="22">
        <f t="shared" ref="Z113" si="1949">Y113/Y$12</f>
        <v>0</v>
      </c>
      <c r="AA113" s="211">
        <v>5344.5</v>
      </c>
      <c r="AB113" s="22">
        <f t="shared" ref="AB113" si="1950">AA113/AA$12</f>
        <v>4.3117861736775045E-4</v>
      </c>
      <c r="AC113" s="211">
        <v>0</v>
      </c>
      <c r="AD113" s="22" t="e">
        <f t="shared" ref="AD113" si="1951">AC113/AC$12</f>
        <v>#DIV/0!</v>
      </c>
      <c r="AE113" s="211">
        <v>0</v>
      </c>
      <c r="AF113" s="22">
        <f t="shared" ref="AF113" si="1952">AE113/AE$12</f>
        <v>0</v>
      </c>
      <c r="AG113" s="211">
        <v>0</v>
      </c>
      <c r="AH113" s="22">
        <f t="shared" ref="AH113" si="1953">AG113/AG$12</f>
        <v>0</v>
      </c>
      <c r="AI113" s="211">
        <v>2252.7762000000002</v>
      </c>
      <c r="AJ113" s="22">
        <f t="shared" ref="AJ113" si="1954">AI113/AI$12</f>
        <v>1.3468527316057817E-4</v>
      </c>
      <c r="AK113" s="211">
        <v>0</v>
      </c>
      <c r="AL113" s="22" t="e">
        <f t="shared" ref="AL113" si="1955">AK113/AK$12</f>
        <v>#DIV/0!</v>
      </c>
      <c r="AM113" s="211">
        <v>0</v>
      </c>
      <c r="AN113" s="22" t="e">
        <f t="shared" ref="AN113" si="1956">AM113/AM$12</f>
        <v>#DIV/0!</v>
      </c>
      <c r="AO113" s="211">
        <v>0</v>
      </c>
      <c r="AP113" s="22">
        <f t="shared" ref="AP113" si="1957">AO113/AO$12</f>
        <v>0</v>
      </c>
      <c r="AQ113" s="211"/>
      <c r="AR113" s="22" t="e">
        <f t="shared" si="1113"/>
        <v>#DIV/0!</v>
      </c>
      <c r="AS113" s="282">
        <f t="shared" si="1114"/>
        <v>59667.046800000004</v>
      </c>
      <c r="AT113" s="278">
        <f t="shared" ref="AT113" si="1958">AS113/AS$12</f>
        <v>3.0181785901494383E-4</v>
      </c>
      <c r="AU113" s="37">
        <f t="shared" si="1116"/>
        <v>4972.2539000000006</v>
      </c>
      <c r="AV113" s="38">
        <f t="shared" ref="AV113" si="1959">AU113/AU$12</f>
        <v>3.0181785901494383E-4</v>
      </c>
      <c r="AX113" s="228">
        <f t="shared" si="1719"/>
        <v>59667.046800000004</v>
      </c>
      <c r="AY113" s="228">
        <f t="shared" si="1093"/>
        <v>0</v>
      </c>
      <c r="AZ113" s="24">
        <v>3731.02</v>
      </c>
      <c r="BA113" s="24">
        <v>48082.176000000007</v>
      </c>
      <c r="BB113" s="24">
        <v>0</v>
      </c>
      <c r="BC113" s="24">
        <v>5601.0746000000008</v>
      </c>
      <c r="BD113" s="24">
        <v>2252.7762000000002</v>
      </c>
      <c r="BE113" s="24">
        <f t="shared" si="1094"/>
        <v>59667.046800000004</v>
      </c>
      <c r="BG113" s="24">
        <f>AS113-CONSOLIDATED!AA128</f>
        <v>59667.046800000004</v>
      </c>
    </row>
    <row r="114" spans="1:59" s="1" customFormat="1" ht="15.75" thickBot="1">
      <c r="A114" s="257">
        <v>6499</v>
      </c>
      <c r="B114" s="257" t="s">
        <v>101</v>
      </c>
      <c r="C114" s="252">
        <v>413731.58000000007</v>
      </c>
      <c r="D114" s="253" t="e">
        <f t="shared" si="1318"/>
        <v>#DIV/0!</v>
      </c>
      <c r="E114" s="252">
        <v>149130.49396199998</v>
      </c>
      <c r="F114" s="253">
        <f t="shared" si="1318"/>
        <v>1.2177369959123524E-2</v>
      </c>
      <c r="G114" s="252">
        <v>141292.3341766521</v>
      </c>
      <c r="H114" s="253">
        <f t="shared" ref="H114" si="1960">G114/G$12</f>
        <v>1.1720349956585201E-2</v>
      </c>
      <c r="I114" s="252">
        <v>173523.47640215</v>
      </c>
      <c r="J114" s="253">
        <f t="shared" ref="J114" si="1961">I114/I$12</f>
        <v>1.2317717252175536E-2</v>
      </c>
      <c r="K114" s="252">
        <v>180097.7492216161</v>
      </c>
      <c r="L114" s="253">
        <f t="shared" ref="L114" si="1962">K114/K$12</f>
        <v>1.2262357322149501E-2</v>
      </c>
      <c r="M114" s="252">
        <v>9048.797573374999</v>
      </c>
      <c r="N114" s="253">
        <f t="shared" ref="N114" si="1963">M114/M$12</f>
        <v>4.3089649300796264E-3</v>
      </c>
      <c r="O114" s="252">
        <v>265309.96541354258</v>
      </c>
      <c r="P114" s="253">
        <f t="shared" ref="P114" si="1964">O114/O$12</f>
        <v>1.146689277807879E-2</v>
      </c>
      <c r="Q114" s="252">
        <v>105512.2908323798</v>
      </c>
      <c r="R114" s="253">
        <f t="shared" ref="R114" si="1965">Q114/Q$12</f>
        <v>1.1775760882613196E-2</v>
      </c>
      <c r="S114" s="252">
        <v>270794.35989000002</v>
      </c>
      <c r="T114" s="253">
        <f t="shared" ref="T114" si="1966">S114/S$12</f>
        <v>1.2011047360472829E-2</v>
      </c>
      <c r="U114" s="252">
        <v>-1227377.5119</v>
      </c>
      <c r="V114" s="253">
        <f t="shared" ref="V114" si="1967">U114/U$12</f>
        <v>-2594823577151257</v>
      </c>
      <c r="W114" s="252">
        <v>182023.1269525</v>
      </c>
      <c r="X114" s="253">
        <f t="shared" ref="X114" si="1968">W114/W$12</f>
        <v>1.0992157009682873E-2</v>
      </c>
      <c r="Y114" s="252">
        <v>131067.56719015</v>
      </c>
      <c r="Z114" s="253">
        <f t="shared" ref="Z114" si="1969">Y114/Y$12</f>
        <v>1.1491941118105427E-2</v>
      </c>
      <c r="AA114" s="252">
        <v>114004.95941699999</v>
      </c>
      <c r="AB114" s="253">
        <f t="shared" ref="AB114" si="1970">AA114/AA$12</f>
        <v>9.1975864485898708E-3</v>
      </c>
      <c r="AC114" s="252">
        <v>0</v>
      </c>
      <c r="AD114" s="253" t="e">
        <f t="shared" ref="AD114" si="1971">AC114/AC$12</f>
        <v>#DIV/0!</v>
      </c>
      <c r="AE114" s="252">
        <v>116208.32356795002</v>
      </c>
      <c r="AF114" s="253">
        <f t="shared" ref="AF114" si="1972">AE114/AE$12</f>
        <v>9.426953476107466E-3</v>
      </c>
      <c r="AG114" s="252">
        <v>150365.10896435002</v>
      </c>
      <c r="AH114" s="253">
        <f t="shared" ref="AH114" si="1973">AG114/AG$12</f>
        <v>1.2913000138707805E-2</v>
      </c>
      <c r="AI114" s="252">
        <v>142859.33646348718</v>
      </c>
      <c r="AJ114" s="253">
        <f t="shared" ref="AJ114" si="1974">AI114/AI$12</f>
        <v>8.5410387215222334E-3</v>
      </c>
      <c r="AK114" s="252">
        <v>0</v>
      </c>
      <c r="AL114" s="253" t="e">
        <f t="shared" ref="AL114" si="1975">AK114/AK$12</f>
        <v>#DIV/0!</v>
      </c>
      <c r="AM114" s="252">
        <v>0</v>
      </c>
      <c r="AN114" s="253" t="e">
        <f t="shared" ref="AN114" si="1976">AM114/AM$12</f>
        <v>#DIV/0!</v>
      </c>
      <c r="AO114" s="252">
        <v>80268.578994199997</v>
      </c>
      <c r="AP114" s="253">
        <f t="shared" ref="AP114" si="1977">AO114/AO$12</f>
        <v>1.1776691845697473E-2</v>
      </c>
      <c r="AQ114" s="252"/>
      <c r="AR114" s="253" t="e">
        <f t="shared" si="1113"/>
        <v>#DIV/0!</v>
      </c>
      <c r="AS114" s="259">
        <f t="shared" si="1114"/>
        <v>1397860.537121353</v>
      </c>
      <c r="AT114" s="253">
        <f t="shared" ref="AT114" si="1978">AS114/AS$12</f>
        <v>7.0708925134107042E-3</v>
      </c>
      <c r="AU114" s="259">
        <f t="shared" si="1116"/>
        <v>116488.37809344608</v>
      </c>
      <c r="AV114" s="253">
        <f t="shared" ref="AV114" si="1979">AU114/AU$12</f>
        <v>7.0708925134107042E-3</v>
      </c>
      <c r="AX114" s="228">
        <f t="shared" si="1719"/>
        <v>1397860.537121353</v>
      </c>
      <c r="AY114" s="228">
        <f t="shared" si="1093"/>
        <v>0</v>
      </c>
      <c r="AZ114" s="225">
        <v>413731.58000000007</v>
      </c>
      <c r="BA114" s="225">
        <v>272184.25095237495</v>
      </c>
      <c r="BB114" s="225">
        <v>298291.00981549069</v>
      </c>
      <c r="BC114" s="225">
        <v>270794.35989000002</v>
      </c>
      <c r="BD114" s="225">
        <v>142859.33646348721</v>
      </c>
      <c r="BE114" s="225">
        <f t="shared" si="1094"/>
        <v>1397860.537121353</v>
      </c>
      <c r="BG114" s="24">
        <f>AS114-CONSOLIDATED!AA129</f>
        <v>-2541572.5291808825</v>
      </c>
    </row>
    <row r="115" spans="1:59" s="1" customFormat="1" ht="15.75" thickTop="1">
      <c r="A115" s="65"/>
      <c r="B115" s="65"/>
      <c r="C115" s="213">
        <v>0</v>
      </c>
      <c r="D115" s="22" t="e">
        <f t="shared" si="1318"/>
        <v>#DIV/0!</v>
      </c>
      <c r="E115" s="213">
        <v>0</v>
      </c>
      <c r="F115" s="22">
        <f t="shared" si="1318"/>
        <v>0</v>
      </c>
      <c r="G115" s="213">
        <v>0</v>
      </c>
      <c r="H115" s="22">
        <f t="shared" ref="H115" si="1980">G115/G$12</f>
        <v>0</v>
      </c>
      <c r="I115" s="213">
        <v>0</v>
      </c>
      <c r="J115" s="22">
        <f t="shared" ref="J115" si="1981">I115/I$12</f>
        <v>0</v>
      </c>
      <c r="K115" s="213">
        <v>0</v>
      </c>
      <c r="L115" s="22">
        <f t="shared" ref="L115" si="1982">K115/K$12</f>
        <v>0</v>
      </c>
      <c r="M115" s="213">
        <v>0</v>
      </c>
      <c r="N115" s="22">
        <f t="shared" ref="N115" si="1983">M115/M$12</f>
        <v>0</v>
      </c>
      <c r="O115" s="213">
        <v>0</v>
      </c>
      <c r="P115" s="22">
        <f t="shared" ref="P115" si="1984">O115/O$12</f>
        <v>0</v>
      </c>
      <c r="Q115" s="213">
        <v>0</v>
      </c>
      <c r="R115" s="22">
        <f t="shared" ref="R115" si="1985">Q115/Q$12</f>
        <v>0</v>
      </c>
      <c r="S115" s="213">
        <v>0</v>
      </c>
      <c r="T115" s="22">
        <f t="shared" ref="T115" si="1986">S115/S$12</f>
        <v>0</v>
      </c>
      <c r="U115" s="213">
        <v>0</v>
      </c>
      <c r="V115" s="22">
        <f t="shared" ref="V115" si="1987">U115/U$12</f>
        <v>0</v>
      </c>
      <c r="W115" s="213">
        <v>0</v>
      </c>
      <c r="X115" s="22">
        <f t="shared" ref="X115" si="1988">W115/W$12</f>
        <v>0</v>
      </c>
      <c r="Y115" s="213">
        <v>0</v>
      </c>
      <c r="Z115" s="22">
        <f t="shared" ref="Z115" si="1989">Y115/Y$12</f>
        <v>0</v>
      </c>
      <c r="AA115" s="213">
        <v>0</v>
      </c>
      <c r="AB115" s="22">
        <f t="shared" ref="AB115" si="1990">AA115/AA$12</f>
        <v>0</v>
      </c>
      <c r="AC115" s="213">
        <v>0</v>
      </c>
      <c r="AD115" s="22" t="e">
        <f t="shared" ref="AD115" si="1991">AC115/AC$12</f>
        <v>#DIV/0!</v>
      </c>
      <c r="AE115" s="213">
        <v>0</v>
      </c>
      <c r="AF115" s="22">
        <f t="shared" ref="AF115" si="1992">AE115/AE$12</f>
        <v>0</v>
      </c>
      <c r="AG115" s="213">
        <v>0</v>
      </c>
      <c r="AH115" s="22">
        <f t="shared" ref="AH115" si="1993">AG115/AG$12</f>
        <v>0</v>
      </c>
      <c r="AI115" s="213">
        <v>0</v>
      </c>
      <c r="AJ115" s="22">
        <f t="shared" ref="AJ115" si="1994">AI115/AI$12</f>
        <v>0</v>
      </c>
      <c r="AK115" s="213">
        <v>0</v>
      </c>
      <c r="AL115" s="22" t="e">
        <f t="shared" ref="AL115" si="1995">AK115/AK$12</f>
        <v>#DIV/0!</v>
      </c>
      <c r="AM115" s="213">
        <v>0</v>
      </c>
      <c r="AN115" s="22" t="e">
        <f t="shared" ref="AN115" si="1996">AM115/AM$12</f>
        <v>#DIV/0!</v>
      </c>
      <c r="AO115" s="213">
        <v>0</v>
      </c>
      <c r="AP115" s="22">
        <f t="shared" ref="AP115" si="1997">AO115/AO$12</f>
        <v>0</v>
      </c>
      <c r="AQ115" s="213"/>
      <c r="AR115" s="22" t="e">
        <f t="shared" si="1113"/>
        <v>#DIV/0!</v>
      </c>
      <c r="AS115" s="283">
        <f t="shared" si="1114"/>
        <v>0</v>
      </c>
      <c r="AT115" s="278">
        <f t="shared" ref="AT115" si="1998">AS115/AS$12</f>
        <v>0</v>
      </c>
      <c r="AU115" s="40">
        <f t="shared" si="1116"/>
        <v>0</v>
      </c>
      <c r="AV115" s="38">
        <f t="shared" ref="AV115" si="1999">AU115/AU$12</f>
        <v>0</v>
      </c>
      <c r="AX115" s="228">
        <f t="shared" si="1719"/>
        <v>0</v>
      </c>
      <c r="AY115" s="228">
        <f t="shared" si="1093"/>
        <v>0</v>
      </c>
      <c r="AZ115" s="24">
        <v>0</v>
      </c>
      <c r="BA115" s="24">
        <v>0</v>
      </c>
      <c r="BB115" s="24">
        <v>0</v>
      </c>
      <c r="BC115" s="24">
        <v>0</v>
      </c>
      <c r="BD115" s="24">
        <v>0</v>
      </c>
      <c r="BE115" s="24">
        <f t="shared" si="1094"/>
        <v>0</v>
      </c>
      <c r="BG115" s="24">
        <f>AS115-CONSOLIDATED!AA130</f>
        <v>-103334376.51253626</v>
      </c>
    </row>
    <row r="116" spans="1:59" s="1" customFormat="1" ht="15.75" thickBot="1">
      <c r="A116" s="260"/>
      <c r="B116" s="260" t="s">
        <v>117</v>
      </c>
      <c r="C116" s="261">
        <v>-6278390.8299315078</v>
      </c>
      <c r="D116" s="240" t="e">
        <f t="shared" si="1318"/>
        <v>#DIV/0!</v>
      </c>
      <c r="E116" s="261">
        <v>120717.83803648395</v>
      </c>
      <c r="F116" s="240">
        <f t="shared" si="1318"/>
        <v>9.8573117769622416E-3</v>
      </c>
      <c r="G116" s="261">
        <v>1296814.7982878094</v>
      </c>
      <c r="H116" s="240">
        <f t="shared" ref="H116" si="2000">G116/G$12</f>
        <v>0.10757217193261683</v>
      </c>
      <c r="I116" s="261">
        <v>1753842.9901204393</v>
      </c>
      <c r="J116" s="240">
        <f t="shared" ref="J116" si="2001">I116/I$12</f>
        <v>0.12449809388872983</v>
      </c>
      <c r="K116" s="261">
        <v>1505419.8134577284</v>
      </c>
      <c r="L116" s="240">
        <f t="shared" ref="L116" si="2002">K116/K$12</f>
        <v>0.10249986883371147</v>
      </c>
      <c r="M116" s="261">
        <v>-304448.32796479494</v>
      </c>
      <c r="N116" s="240">
        <f t="shared" ref="N116" si="2003">M116/M$12</f>
        <v>-0.14497585536465796</v>
      </c>
      <c r="O116" s="261">
        <v>6574245.7030972084</v>
      </c>
      <c r="P116" s="240">
        <f t="shared" ref="P116" si="2004">O116/O$12</f>
        <v>0.28414375787451235</v>
      </c>
      <c r="Q116" s="261">
        <v>-41019.799828532836</v>
      </c>
      <c r="R116" s="240">
        <f t="shared" ref="R116" si="2005">Q116/Q$12</f>
        <v>-4.5780387329551232E-3</v>
      </c>
      <c r="S116" s="261">
        <v>7536460.4949156055</v>
      </c>
      <c r="T116" s="240">
        <f t="shared" ref="T116" si="2006">S116/S$12</f>
        <v>0.33427869018961281</v>
      </c>
      <c r="U116" s="261">
        <v>1163384.7509500002</v>
      </c>
      <c r="V116" s="240">
        <f t="shared" ref="V116" si="2007">U116/U$12</f>
        <v>2459535189291668.5</v>
      </c>
      <c r="W116" s="261">
        <v>4023257.4119400922</v>
      </c>
      <c r="X116" s="240">
        <f t="shared" ref="X116" si="2008">W116/W$12</f>
        <v>0.24295966069166827</v>
      </c>
      <c r="Y116" s="261">
        <v>377936.97346207872</v>
      </c>
      <c r="Z116" s="240">
        <f t="shared" ref="Z116" si="2009">Y116/Y$12</f>
        <v>3.3137331671687462E-2</v>
      </c>
      <c r="AA116" s="261">
        <v>476444.71895290038</v>
      </c>
      <c r="AB116" s="240">
        <f t="shared" ref="AB116" si="2010">AA116/AA$12</f>
        <v>3.8438165435546456E-2</v>
      </c>
      <c r="AC116" s="261">
        <v>0</v>
      </c>
      <c r="AD116" s="240" t="e">
        <f t="shared" ref="AD116" si="2011">AC116/AC$12</f>
        <v>#DIV/0!</v>
      </c>
      <c r="AE116" s="261">
        <v>2884128.1620032252</v>
      </c>
      <c r="AF116" s="240">
        <f t="shared" ref="AF116" si="2012">AE116/AE$12</f>
        <v>0.23396380885262402</v>
      </c>
      <c r="AG116" s="261">
        <v>3031248.2226374717</v>
      </c>
      <c r="AH116" s="240">
        <f t="shared" ref="AH116" si="2013">AG116/AG$12</f>
        <v>0.26031643237564994</v>
      </c>
      <c r="AI116" s="261">
        <v>1732898.4300524688</v>
      </c>
      <c r="AJ116" s="240">
        <f t="shared" ref="AJ116" si="2014">AI116/AI$12</f>
        <v>0.1036036772810161</v>
      </c>
      <c r="AK116" s="261">
        <v>0</v>
      </c>
      <c r="AL116" s="240" t="e">
        <f t="shared" ref="AL116" si="2015">AK116/AK$12</f>
        <v>#DIV/0!</v>
      </c>
      <c r="AM116" s="261">
        <v>0</v>
      </c>
      <c r="AN116" s="240" t="e">
        <f t="shared" ref="AN116" si="2016">AM116/AM$12</f>
        <v>#DIV/0!</v>
      </c>
      <c r="AO116" s="261">
        <v>651434.77105882589</v>
      </c>
      <c r="AP116" s="240">
        <f t="shared" ref="AP116" si="2017">AO116/AO$12</f>
        <v>9.5575960761515602E-2</v>
      </c>
      <c r="AQ116" s="261"/>
      <c r="AR116" s="240" t="e">
        <f t="shared" si="1113"/>
        <v>#DIV/0!</v>
      </c>
      <c r="AS116" s="242">
        <f t="shared" si="1114"/>
        <v>26504376.121247511</v>
      </c>
      <c r="AT116" s="240">
        <f t="shared" ref="AT116" si="2018">AS116/AS$12</f>
        <v>0.13406887862668149</v>
      </c>
      <c r="AU116" s="242">
        <f t="shared" si="1116"/>
        <v>2208698.0101039591</v>
      </c>
      <c r="AV116" s="240">
        <f t="shared" ref="AV116" si="2019">AU116/AU$12</f>
        <v>0.13406887862668149</v>
      </c>
      <c r="AX116" s="228">
        <f t="shared" si="1719"/>
        <v>26504376.121247511</v>
      </c>
      <c r="AY116" s="228">
        <f t="shared" si="1093"/>
        <v>0</v>
      </c>
      <c r="AZ116" s="24">
        <v>-6278390.8299315078</v>
      </c>
      <c r="BA116" s="24">
        <v>292714.22902458941</v>
      </c>
      <c r="BB116" s="24">
        <v>23210392.874036342</v>
      </c>
      <c r="BC116" s="24">
        <v>7536460.4949156055</v>
      </c>
      <c r="BD116" s="24">
        <v>1732898.4300524718</v>
      </c>
      <c r="BE116" s="24">
        <f t="shared" si="1094"/>
        <v>26494075.198097497</v>
      </c>
      <c r="BG116" s="24">
        <f>AS116-CONSOLIDATED!AA131</f>
        <v>-7826457.3863280155</v>
      </c>
    </row>
    <row r="117" spans="1:59" s="1" customFormat="1" ht="15.75" thickTop="1">
      <c r="A117" s="65"/>
      <c r="B117" s="65"/>
      <c r="C117" s="213">
        <v>0</v>
      </c>
      <c r="D117" s="22" t="e">
        <f t="shared" si="1318"/>
        <v>#DIV/0!</v>
      </c>
      <c r="E117" s="213">
        <v>0</v>
      </c>
      <c r="F117" s="22">
        <f t="shared" si="1318"/>
        <v>0</v>
      </c>
      <c r="G117" s="213">
        <v>0</v>
      </c>
      <c r="H117" s="22">
        <f t="shared" ref="H117" si="2020">G117/G$12</f>
        <v>0</v>
      </c>
      <c r="I117" s="213">
        <v>0</v>
      </c>
      <c r="J117" s="22">
        <f t="shared" ref="J117" si="2021">I117/I$12</f>
        <v>0</v>
      </c>
      <c r="K117" s="213">
        <v>0</v>
      </c>
      <c r="L117" s="22">
        <f t="shared" ref="L117" si="2022">K117/K$12</f>
        <v>0</v>
      </c>
      <c r="M117" s="213">
        <v>0</v>
      </c>
      <c r="N117" s="22">
        <f t="shared" ref="N117" si="2023">M117/M$12</f>
        <v>0</v>
      </c>
      <c r="O117" s="213">
        <v>0</v>
      </c>
      <c r="P117" s="22">
        <f t="shared" ref="P117" si="2024">O117/O$12</f>
        <v>0</v>
      </c>
      <c r="Q117" s="213">
        <v>0</v>
      </c>
      <c r="R117" s="22">
        <f t="shared" ref="R117" si="2025">Q117/Q$12</f>
        <v>0</v>
      </c>
      <c r="S117" s="213">
        <v>0</v>
      </c>
      <c r="T117" s="22">
        <f t="shared" ref="T117" si="2026">S117/S$12</f>
        <v>0</v>
      </c>
      <c r="U117" s="213">
        <v>0</v>
      </c>
      <c r="V117" s="22">
        <f t="shared" ref="V117" si="2027">U117/U$12</f>
        <v>0</v>
      </c>
      <c r="W117" s="213">
        <v>0</v>
      </c>
      <c r="X117" s="22">
        <f t="shared" ref="X117" si="2028">W117/W$12</f>
        <v>0</v>
      </c>
      <c r="Y117" s="213">
        <v>0</v>
      </c>
      <c r="Z117" s="22">
        <f t="shared" ref="Z117" si="2029">Y117/Y$12</f>
        <v>0</v>
      </c>
      <c r="AA117" s="213">
        <v>0</v>
      </c>
      <c r="AB117" s="22">
        <f t="shared" ref="AB117" si="2030">AA117/AA$12</f>
        <v>0</v>
      </c>
      <c r="AC117" s="213">
        <v>0</v>
      </c>
      <c r="AD117" s="22" t="e">
        <f t="shared" ref="AD117" si="2031">AC117/AC$12</f>
        <v>#DIV/0!</v>
      </c>
      <c r="AE117" s="213">
        <v>0</v>
      </c>
      <c r="AF117" s="22">
        <f t="shared" ref="AF117" si="2032">AE117/AE$12</f>
        <v>0</v>
      </c>
      <c r="AG117" s="213">
        <v>0</v>
      </c>
      <c r="AH117" s="22">
        <f t="shared" ref="AH117" si="2033">AG117/AG$12</f>
        <v>0</v>
      </c>
      <c r="AI117" s="213">
        <v>0</v>
      </c>
      <c r="AJ117" s="22">
        <f t="shared" ref="AJ117" si="2034">AI117/AI$12</f>
        <v>0</v>
      </c>
      <c r="AK117" s="213">
        <v>0</v>
      </c>
      <c r="AL117" s="22" t="e">
        <f t="shared" ref="AL117" si="2035">AK117/AK$12</f>
        <v>#DIV/0!</v>
      </c>
      <c r="AM117" s="213">
        <v>0</v>
      </c>
      <c r="AN117" s="22" t="e">
        <f t="shared" ref="AN117" si="2036">AM117/AM$12</f>
        <v>#DIV/0!</v>
      </c>
      <c r="AO117" s="213">
        <v>0</v>
      </c>
      <c r="AP117" s="22">
        <f t="shared" ref="AP117" si="2037">AO117/AO$12</f>
        <v>0</v>
      </c>
      <c r="AQ117" s="213"/>
      <c r="AR117" s="22" t="e">
        <f t="shared" si="1113"/>
        <v>#DIV/0!</v>
      </c>
      <c r="AS117" s="284">
        <f t="shared" si="1114"/>
        <v>0</v>
      </c>
      <c r="AT117" s="278">
        <f t="shared" ref="AT117" si="2038">AS117/AS$12</f>
        <v>0</v>
      </c>
      <c r="AU117" s="40">
        <f t="shared" si="1116"/>
        <v>0</v>
      </c>
      <c r="AV117" s="38">
        <f t="shared" ref="AV117" si="2039">AU117/AU$12</f>
        <v>0</v>
      </c>
      <c r="AX117" s="228">
        <f t="shared" si="1719"/>
        <v>0</v>
      </c>
      <c r="AY117" s="228">
        <f t="shared" si="1093"/>
        <v>0</v>
      </c>
      <c r="AZ117" s="24">
        <v>0</v>
      </c>
      <c r="BA117" s="24">
        <v>0</v>
      </c>
      <c r="BB117" s="24">
        <v>0</v>
      </c>
      <c r="BC117" s="24">
        <v>0</v>
      </c>
      <c r="BD117" s="24">
        <v>0</v>
      </c>
      <c r="BE117" s="24">
        <f t="shared" si="1094"/>
        <v>0</v>
      </c>
      <c r="BG117" s="24">
        <f>AS117-CONSOLIDATED!AA132</f>
        <v>0</v>
      </c>
    </row>
    <row r="118" spans="1:59" s="1" customFormat="1" ht="15.75" thickBot="1">
      <c r="A118" s="257"/>
      <c r="B118" s="257" t="s">
        <v>135</v>
      </c>
      <c r="C118" s="252">
        <v>3189224.34</v>
      </c>
      <c r="D118" s="253" t="e">
        <f t="shared" si="1318"/>
        <v>#DIV/0!</v>
      </c>
      <c r="E118" s="252">
        <v>0</v>
      </c>
      <c r="F118" s="253">
        <f t="shared" si="1318"/>
        <v>0</v>
      </c>
      <c r="G118" s="252">
        <v>0</v>
      </c>
      <c r="H118" s="253">
        <f t="shared" ref="H118" si="2040">G118/G$12</f>
        <v>0</v>
      </c>
      <c r="I118" s="252">
        <v>0</v>
      </c>
      <c r="J118" s="253">
        <f t="shared" ref="J118" si="2041">I118/I$12</f>
        <v>0</v>
      </c>
      <c r="K118" s="252">
        <v>0</v>
      </c>
      <c r="L118" s="253">
        <f t="shared" ref="L118" si="2042">K118/K$12</f>
        <v>0</v>
      </c>
      <c r="M118" s="252">
        <v>0</v>
      </c>
      <c r="N118" s="253">
        <f t="shared" ref="N118" si="2043">M118/M$12</f>
        <v>0</v>
      </c>
      <c r="O118" s="252">
        <v>0</v>
      </c>
      <c r="P118" s="253">
        <f t="shared" ref="P118" si="2044">O118/O$12</f>
        <v>0</v>
      </c>
      <c r="Q118" s="252">
        <v>0</v>
      </c>
      <c r="R118" s="253">
        <f t="shared" ref="R118" si="2045">Q118/Q$12</f>
        <v>0</v>
      </c>
      <c r="S118" s="252">
        <v>0</v>
      </c>
      <c r="T118" s="253">
        <f t="shared" ref="T118" si="2046">S118/S$12</f>
        <v>0</v>
      </c>
      <c r="U118" s="252">
        <v>0</v>
      </c>
      <c r="V118" s="253">
        <f t="shared" ref="V118" si="2047">U118/U$12</f>
        <v>0</v>
      </c>
      <c r="W118" s="252">
        <v>0</v>
      </c>
      <c r="X118" s="253">
        <f t="shared" ref="X118" si="2048">W118/W$12</f>
        <v>0</v>
      </c>
      <c r="Y118" s="252">
        <v>0</v>
      </c>
      <c r="Z118" s="253">
        <f t="shared" ref="Z118" si="2049">Y118/Y$12</f>
        <v>0</v>
      </c>
      <c r="AA118" s="252">
        <v>0</v>
      </c>
      <c r="AB118" s="253">
        <f t="shared" ref="AB118" si="2050">AA118/AA$12</f>
        <v>0</v>
      </c>
      <c r="AC118" s="252">
        <v>0</v>
      </c>
      <c r="AD118" s="253" t="e">
        <f t="shared" ref="AD118" si="2051">AC118/AC$12</f>
        <v>#DIV/0!</v>
      </c>
      <c r="AE118" s="252">
        <v>0</v>
      </c>
      <c r="AF118" s="253">
        <f t="shared" ref="AF118" si="2052">AE118/AE$12</f>
        <v>0</v>
      </c>
      <c r="AG118" s="252">
        <v>0</v>
      </c>
      <c r="AH118" s="253">
        <f t="shared" ref="AH118" si="2053">AG118/AG$12</f>
        <v>0</v>
      </c>
      <c r="AI118" s="252">
        <v>0</v>
      </c>
      <c r="AJ118" s="253">
        <f t="shared" ref="AJ118" si="2054">AI118/AI$12</f>
        <v>0</v>
      </c>
      <c r="AK118" s="252">
        <v>0</v>
      </c>
      <c r="AL118" s="253" t="e">
        <f t="shared" ref="AL118" si="2055">AK118/AK$12</f>
        <v>#DIV/0!</v>
      </c>
      <c r="AM118" s="252">
        <v>0</v>
      </c>
      <c r="AN118" s="253" t="e">
        <f t="shared" ref="AN118" si="2056">AM118/AM$12</f>
        <v>#DIV/0!</v>
      </c>
      <c r="AO118" s="252">
        <v>0</v>
      </c>
      <c r="AP118" s="253">
        <f t="shared" ref="AP118" si="2057">AO118/AO$12</f>
        <v>0</v>
      </c>
      <c r="AQ118" s="252"/>
      <c r="AR118" s="253" t="e">
        <f t="shared" si="1113"/>
        <v>#DIV/0!</v>
      </c>
      <c r="AS118" s="255">
        <f t="shared" si="1114"/>
        <v>3189224.34</v>
      </c>
      <c r="AT118" s="253">
        <f t="shared" ref="AT118" si="2058">AS118/AS$12</f>
        <v>1.6132269214590107E-2</v>
      </c>
      <c r="AU118" s="255">
        <f t="shared" si="1116"/>
        <v>265768.69500000001</v>
      </c>
      <c r="AV118" s="253">
        <f t="shared" ref="AV118" si="2059">AU118/AU$12</f>
        <v>1.6132269214590107E-2</v>
      </c>
      <c r="AX118" s="228">
        <f t="shared" si="1719"/>
        <v>3189224.34</v>
      </c>
      <c r="AY118" s="228">
        <f t="shared" si="1093"/>
        <v>0</v>
      </c>
      <c r="AZ118" s="24">
        <v>3189224.34</v>
      </c>
      <c r="BA118" s="24">
        <v>0</v>
      </c>
      <c r="BB118" s="24">
        <v>0</v>
      </c>
      <c r="BC118" s="24">
        <v>0</v>
      </c>
      <c r="BD118" s="24">
        <v>0</v>
      </c>
      <c r="BE118" s="24">
        <f t="shared" si="1094"/>
        <v>3189224.34</v>
      </c>
      <c r="BG118" s="24">
        <f>AS118-CONSOLIDATED!AA133</f>
        <v>1749224.3399999999</v>
      </c>
    </row>
    <row r="119" spans="1:59" s="1" customFormat="1" ht="15.75" thickTop="1">
      <c r="A119" s="65"/>
      <c r="B119" s="65"/>
      <c r="C119" s="213">
        <v>0</v>
      </c>
      <c r="D119" s="22" t="e">
        <f t="shared" si="1318"/>
        <v>#DIV/0!</v>
      </c>
      <c r="E119" s="213">
        <v>0</v>
      </c>
      <c r="F119" s="22">
        <f t="shared" si="1318"/>
        <v>0</v>
      </c>
      <c r="G119" s="213">
        <v>0</v>
      </c>
      <c r="H119" s="22">
        <f t="shared" ref="H119" si="2060">G119/G$12</f>
        <v>0</v>
      </c>
      <c r="I119" s="213">
        <v>0</v>
      </c>
      <c r="J119" s="22">
        <f t="shared" ref="J119" si="2061">I119/I$12</f>
        <v>0</v>
      </c>
      <c r="K119" s="213">
        <v>0</v>
      </c>
      <c r="L119" s="22">
        <f t="shared" ref="L119" si="2062">K119/K$12</f>
        <v>0</v>
      </c>
      <c r="M119" s="213">
        <v>0</v>
      </c>
      <c r="N119" s="22">
        <f t="shared" ref="N119" si="2063">M119/M$12</f>
        <v>0</v>
      </c>
      <c r="O119" s="213">
        <v>0</v>
      </c>
      <c r="P119" s="22">
        <f t="shared" ref="P119" si="2064">O119/O$12</f>
        <v>0</v>
      </c>
      <c r="Q119" s="213">
        <v>0</v>
      </c>
      <c r="R119" s="22">
        <f t="shared" ref="R119" si="2065">Q119/Q$12</f>
        <v>0</v>
      </c>
      <c r="S119" s="213">
        <v>0</v>
      </c>
      <c r="T119" s="22">
        <f t="shared" ref="T119" si="2066">S119/S$12</f>
        <v>0</v>
      </c>
      <c r="U119" s="213">
        <v>0</v>
      </c>
      <c r="V119" s="22">
        <f t="shared" ref="V119" si="2067">U119/U$12</f>
        <v>0</v>
      </c>
      <c r="W119" s="213">
        <v>0</v>
      </c>
      <c r="X119" s="22">
        <f t="shared" ref="X119" si="2068">W119/W$12</f>
        <v>0</v>
      </c>
      <c r="Y119" s="213">
        <v>0</v>
      </c>
      <c r="Z119" s="22">
        <f t="shared" ref="Z119" si="2069">Y119/Y$12</f>
        <v>0</v>
      </c>
      <c r="AA119" s="213">
        <v>0</v>
      </c>
      <c r="AB119" s="22">
        <f t="shared" ref="AB119" si="2070">AA119/AA$12</f>
        <v>0</v>
      </c>
      <c r="AC119" s="213">
        <v>0</v>
      </c>
      <c r="AD119" s="22" t="e">
        <f t="shared" ref="AD119" si="2071">AC119/AC$12</f>
        <v>#DIV/0!</v>
      </c>
      <c r="AE119" s="213">
        <v>0</v>
      </c>
      <c r="AF119" s="22">
        <f t="shared" ref="AF119" si="2072">AE119/AE$12</f>
        <v>0</v>
      </c>
      <c r="AG119" s="213">
        <v>0</v>
      </c>
      <c r="AH119" s="22">
        <f t="shared" ref="AH119" si="2073">AG119/AG$12</f>
        <v>0</v>
      </c>
      <c r="AI119" s="213">
        <v>0</v>
      </c>
      <c r="AJ119" s="22">
        <f t="shared" ref="AJ119" si="2074">AI119/AI$12</f>
        <v>0</v>
      </c>
      <c r="AK119" s="213">
        <v>0</v>
      </c>
      <c r="AL119" s="22" t="e">
        <f t="shared" ref="AL119" si="2075">AK119/AK$12</f>
        <v>#DIV/0!</v>
      </c>
      <c r="AM119" s="213">
        <v>0</v>
      </c>
      <c r="AN119" s="22" t="e">
        <f t="shared" ref="AN119" si="2076">AM119/AM$12</f>
        <v>#DIV/0!</v>
      </c>
      <c r="AO119" s="213">
        <v>0</v>
      </c>
      <c r="AP119" s="22">
        <f t="shared" ref="AP119" si="2077">AO119/AO$12</f>
        <v>0</v>
      </c>
      <c r="AQ119" s="213"/>
      <c r="AR119" s="22" t="e">
        <f t="shared" si="1113"/>
        <v>#DIV/0!</v>
      </c>
      <c r="AS119" s="283">
        <f t="shared" si="1114"/>
        <v>0</v>
      </c>
      <c r="AT119" s="278">
        <f t="shared" ref="AT119" si="2078">AS119/AS$12</f>
        <v>0</v>
      </c>
      <c r="AU119" s="40">
        <f t="shared" si="1116"/>
        <v>0</v>
      </c>
      <c r="AV119" s="38">
        <f t="shared" ref="AV119" si="2079">AU119/AU$12</f>
        <v>0</v>
      </c>
      <c r="AX119" s="228">
        <f t="shared" si="1719"/>
        <v>0</v>
      </c>
      <c r="AY119" s="228">
        <f t="shared" si="1093"/>
        <v>0</v>
      </c>
      <c r="AZ119" s="24">
        <v>0</v>
      </c>
      <c r="BA119" s="24">
        <v>0</v>
      </c>
      <c r="BB119" s="24">
        <v>0</v>
      </c>
      <c r="BC119" s="24">
        <v>0</v>
      </c>
      <c r="BD119" s="24">
        <v>0</v>
      </c>
      <c r="BE119" s="24">
        <f t="shared" si="1094"/>
        <v>0</v>
      </c>
      <c r="BG119" s="24">
        <f>AS119-CONSOLIDATED!AA134</f>
        <v>0</v>
      </c>
    </row>
    <row r="120" spans="1:59" s="1" customFormat="1" ht="15.75" thickBot="1">
      <c r="A120" s="260"/>
      <c r="B120" s="260" t="s">
        <v>122</v>
      </c>
      <c r="C120" s="261">
        <v>-9467615.1699315086</v>
      </c>
      <c r="D120" s="240" t="e">
        <f t="shared" si="1318"/>
        <v>#DIV/0!</v>
      </c>
      <c r="E120" s="261">
        <v>120717.83803648395</v>
      </c>
      <c r="F120" s="240">
        <f t="shared" si="1318"/>
        <v>9.8573117769622416E-3</v>
      </c>
      <c r="G120" s="261">
        <v>1296814.7982878094</v>
      </c>
      <c r="H120" s="240">
        <f t="shared" ref="H120" si="2080">G120/G$12</f>
        <v>0.10757217193261683</v>
      </c>
      <c r="I120" s="261">
        <v>1753842.9901204393</v>
      </c>
      <c r="J120" s="240">
        <f t="shared" ref="J120" si="2081">I120/I$12</f>
        <v>0.12449809388872983</v>
      </c>
      <c r="K120" s="261">
        <v>1505419.8134577284</v>
      </c>
      <c r="L120" s="240">
        <f t="shared" ref="L120" si="2082">K120/K$12</f>
        <v>0.10249986883371147</v>
      </c>
      <c r="M120" s="261">
        <v>-304448.32796479494</v>
      </c>
      <c r="N120" s="240">
        <f t="shared" ref="N120" si="2083">M120/M$12</f>
        <v>-0.14497585536465796</v>
      </c>
      <c r="O120" s="261">
        <v>6574245.7030972084</v>
      </c>
      <c r="P120" s="240">
        <f t="shared" ref="P120" si="2084">O120/O$12</f>
        <v>0.28414375787451235</v>
      </c>
      <c r="Q120" s="261">
        <v>-41019.799828532836</v>
      </c>
      <c r="R120" s="240">
        <f t="shared" ref="R120" si="2085">Q120/Q$12</f>
        <v>-4.5780387329551232E-3</v>
      </c>
      <c r="S120" s="261">
        <v>7536460.4949156055</v>
      </c>
      <c r="T120" s="240">
        <f t="shared" ref="T120" si="2086">S120/S$12</f>
        <v>0.33427869018961281</v>
      </c>
      <c r="U120" s="261">
        <v>1163384.7509500002</v>
      </c>
      <c r="V120" s="240">
        <f t="shared" ref="V120" si="2087">U120/U$12</f>
        <v>2459535189291668.5</v>
      </c>
      <c r="W120" s="261">
        <v>4023257.4119400922</v>
      </c>
      <c r="X120" s="240">
        <f t="shared" ref="X120" si="2088">W120/W$12</f>
        <v>0.24295966069166827</v>
      </c>
      <c r="Y120" s="261">
        <v>377936.97346207872</v>
      </c>
      <c r="Z120" s="240">
        <f t="shared" ref="Z120" si="2089">Y120/Y$12</f>
        <v>3.3137331671687462E-2</v>
      </c>
      <c r="AA120" s="261">
        <v>476444.71895290038</v>
      </c>
      <c r="AB120" s="240">
        <f t="shared" ref="AB120" si="2090">AA120/AA$12</f>
        <v>3.8438165435546456E-2</v>
      </c>
      <c r="AC120" s="261">
        <v>0</v>
      </c>
      <c r="AD120" s="240" t="e">
        <f t="shared" ref="AD120" si="2091">AC120/AC$12</f>
        <v>#DIV/0!</v>
      </c>
      <c r="AE120" s="261">
        <v>2884128.1620032252</v>
      </c>
      <c r="AF120" s="240">
        <f t="shared" ref="AF120" si="2092">AE120/AE$12</f>
        <v>0.23396380885262402</v>
      </c>
      <c r="AG120" s="261">
        <v>3031248.2226374717</v>
      </c>
      <c r="AH120" s="240">
        <f t="shared" ref="AH120" si="2093">AG120/AG$12</f>
        <v>0.26031643237564994</v>
      </c>
      <c r="AI120" s="261">
        <v>1732898.4300524688</v>
      </c>
      <c r="AJ120" s="240">
        <f t="shared" ref="AJ120" si="2094">AI120/AI$12</f>
        <v>0.1036036772810161</v>
      </c>
      <c r="AK120" s="261">
        <v>0</v>
      </c>
      <c r="AL120" s="240" t="e">
        <f t="shared" ref="AL120" si="2095">AK120/AK$12</f>
        <v>#DIV/0!</v>
      </c>
      <c r="AM120" s="261">
        <v>0</v>
      </c>
      <c r="AN120" s="240" t="e">
        <f t="shared" ref="AN120" si="2096">AM120/AM$12</f>
        <v>#DIV/0!</v>
      </c>
      <c r="AO120" s="261">
        <v>651434.77105882589</v>
      </c>
      <c r="AP120" s="240">
        <f t="shared" ref="AP120" si="2097">AO120/AO$12</f>
        <v>9.5575960761515602E-2</v>
      </c>
      <c r="AQ120" s="261"/>
      <c r="AR120" s="240" t="e">
        <f t="shared" si="1113"/>
        <v>#DIV/0!</v>
      </c>
      <c r="AS120" s="242">
        <f t="shared" si="1114"/>
        <v>23315151.781247504</v>
      </c>
      <c r="AT120" s="240">
        <f t="shared" ref="AT120" si="2098">AS120/AS$12</f>
        <v>0.11793660941209136</v>
      </c>
      <c r="AU120" s="242">
        <f t="shared" si="1116"/>
        <v>1942929.3151039586</v>
      </c>
      <c r="AV120" s="240">
        <f t="shared" ref="AV120" si="2099">AU120/AU$12</f>
        <v>0.11793660941209134</v>
      </c>
      <c r="AX120" s="228">
        <f t="shared" si="1719"/>
        <v>23315151.781247504</v>
      </c>
      <c r="AY120" s="228">
        <f t="shared" si="1093"/>
        <v>0</v>
      </c>
      <c r="AZ120" s="24">
        <v>-9467615.1699315086</v>
      </c>
      <c r="BA120" s="24">
        <v>292714.22902458941</v>
      </c>
      <c r="BB120" s="24">
        <v>23210392.874036342</v>
      </c>
      <c r="BC120" s="24">
        <v>7536460.4949156055</v>
      </c>
      <c r="BD120" s="24">
        <v>1732898.4300524718</v>
      </c>
      <c r="BE120" s="24">
        <f t="shared" si="1094"/>
        <v>23304850.858097497</v>
      </c>
      <c r="BF120" s="24"/>
      <c r="BG120" s="24">
        <f>AS120-CONSOLIDATED!AA135</f>
        <v>-9575681.7263280191</v>
      </c>
    </row>
    <row r="121" spans="1:59" s="1" customFormat="1" ht="15.75" thickTop="1">
      <c r="A121" s="14">
        <v>6501</v>
      </c>
      <c r="B121" s="68" t="s">
        <v>134</v>
      </c>
      <c r="C121" s="211">
        <v>0</v>
      </c>
      <c r="D121" s="22" t="e">
        <f t="shared" si="1318"/>
        <v>#DIV/0!</v>
      </c>
      <c r="E121" s="211">
        <v>0</v>
      </c>
      <c r="F121" s="22">
        <f t="shared" si="1318"/>
        <v>0</v>
      </c>
      <c r="G121" s="211">
        <v>0</v>
      </c>
      <c r="H121" s="22">
        <f t="shared" ref="H121" si="2100">G121/G$12</f>
        <v>0</v>
      </c>
      <c r="I121" s="211">
        <v>0</v>
      </c>
      <c r="J121" s="22">
        <f t="shared" ref="J121" si="2101">I121/I$12</f>
        <v>0</v>
      </c>
      <c r="K121" s="211">
        <v>0</v>
      </c>
      <c r="L121" s="22">
        <f t="shared" ref="L121" si="2102">K121/K$12</f>
        <v>0</v>
      </c>
      <c r="M121" s="211">
        <v>0</v>
      </c>
      <c r="N121" s="22">
        <f t="shared" ref="N121" si="2103">M121/M$12</f>
        <v>0</v>
      </c>
      <c r="O121" s="211">
        <v>0</v>
      </c>
      <c r="P121" s="22">
        <f t="shared" ref="P121" si="2104">O121/O$12</f>
        <v>0</v>
      </c>
      <c r="Q121" s="211">
        <v>0</v>
      </c>
      <c r="R121" s="22">
        <f t="shared" ref="R121" si="2105">Q121/Q$12</f>
        <v>0</v>
      </c>
      <c r="S121" s="211">
        <v>0</v>
      </c>
      <c r="T121" s="22">
        <f t="shared" ref="T121" si="2106">S121/S$12</f>
        <v>0</v>
      </c>
      <c r="U121" s="211">
        <v>0</v>
      </c>
      <c r="V121" s="22">
        <f t="shared" ref="V121" si="2107">U121/U$12</f>
        <v>0</v>
      </c>
      <c r="W121" s="211">
        <v>0</v>
      </c>
      <c r="X121" s="22">
        <f t="shared" ref="X121" si="2108">W121/W$12</f>
        <v>0</v>
      </c>
      <c r="Y121" s="211">
        <v>0</v>
      </c>
      <c r="Z121" s="22">
        <f t="shared" ref="Z121" si="2109">Y121/Y$12</f>
        <v>0</v>
      </c>
      <c r="AA121" s="211">
        <v>0</v>
      </c>
      <c r="AB121" s="22">
        <f t="shared" ref="AB121" si="2110">AA121/AA$12</f>
        <v>0</v>
      </c>
      <c r="AC121" s="211">
        <v>0</v>
      </c>
      <c r="AD121" s="22" t="e">
        <f t="shared" ref="AD121" si="2111">AC121/AC$12</f>
        <v>#DIV/0!</v>
      </c>
      <c r="AE121" s="211">
        <v>0</v>
      </c>
      <c r="AF121" s="22">
        <f t="shared" ref="AF121" si="2112">AE121/AE$12</f>
        <v>0</v>
      </c>
      <c r="AG121" s="211">
        <v>0</v>
      </c>
      <c r="AH121" s="22">
        <f t="shared" ref="AH121" si="2113">AG121/AG$12</f>
        <v>0</v>
      </c>
      <c r="AI121" s="211">
        <v>0</v>
      </c>
      <c r="AJ121" s="22">
        <f t="shared" ref="AJ121" si="2114">AI121/AI$12</f>
        <v>0</v>
      </c>
      <c r="AK121" s="211">
        <v>0</v>
      </c>
      <c r="AL121" s="22" t="e">
        <f t="shared" ref="AL121" si="2115">AK121/AK$12</f>
        <v>#DIV/0!</v>
      </c>
      <c r="AM121" s="211">
        <v>0</v>
      </c>
      <c r="AN121" s="22" t="e">
        <f t="shared" ref="AN121" si="2116">AM121/AM$12</f>
        <v>#DIV/0!</v>
      </c>
      <c r="AO121" s="211">
        <v>0</v>
      </c>
      <c r="AP121" s="22">
        <f t="shared" ref="AP121" si="2117">AO121/AO$12</f>
        <v>0</v>
      </c>
      <c r="AQ121" s="211"/>
      <c r="AR121" s="22" t="e">
        <f t="shared" si="1113"/>
        <v>#DIV/0!</v>
      </c>
      <c r="AS121" s="282">
        <f t="shared" si="1114"/>
        <v>0</v>
      </c>
      <c r="AT121" s="278">
        <f t="shared" ref="AT121" si="2118">AS121/AS$12</f>
        <v>0</v>
      </c>
      <c r="AU121" s="37">
        <f t="shared" si="1116"/>
        <v>0</v>
      </c>
      <c r="AV121" s="38">
        <f t="shared" ref="AV121" si="2119">AU121/AU$12</f>
        <v>0</v>
      </c>
      <c r="AX121" s="228">
        <f t="shared" si="1719"/>
        <v>0</v>
      </c>
      <c r="AY121" s="228">
        <f t="shared" si="1093"/>
        <v>0</v>
      </c>
      <c r="AZ121" s="24">
        <v>0</v>
      </c>
      <c r="BA121" s="24">
        <v>0</v>
      </c>
      <c r="BB121" s="24">
        <v>0</v>
      </c>
      <c r="BC121" s="24">
        <v>0</v>
      </c>
      <c r="BD121" s="24">
        <v>0</v>
      </c>
      <c r="BE121" s="24">
        <f t="shared" si="1094"/>
        <v>0</v>
      </c>
      <c r="BG121" s="24">
        <f>AS121-CONSOLIDATED!AA136</f>
        <v>0</v>
      </c>
    </row>
    <row r="122" spans="1:59" s="1" customFormat="1">
      <c r="A122" s="54">
        <v>6502</v>
      </c>
      <c r="B122" s="68" t="s">
        <v>118</v>
      </c>
      <c r="C122" s="211">
        <v>940.82</v>
      </c>
      <c r="D122" s="22" t="e">
        <f t="shared" si="1318"/>
        <v>#DIV/0!</v>
      </c>
      <c r="E122" s="211">
        <v>1237560.3057999997</v>
      </c>
      <c r="F122" s="22">
        <f t="shared" si="1318"/>
        <v>0.1010539782312576</v>
      </c>
      <c r="G122" s="211">
        <v>874043.55209999997</v>
      </c>
      <c r="H122" s="22">
        <f t="shared" ref="H122" si="2120">G122/G$12</f>
        <v>7.2502845731892501E-2</v>
      </c>
      <c r="I122" s="211">
        <v>1560692.0756000001</v>
      </c>
      <c r="J122" s="22">
        <f t="shared" ref="J122" si="2121">I122/I$12</f>
        <v>0.11078710560407823</v>
      </c>
      <c r="K122" s="211">
        <v>1202728.3400000001</v>
      </c>
      <c r="L122" s="22">
        <f t="shared" ref="L122" si="2122">K122/K$12</f>
        <v>8.1890444107702173E-2</v>
      </c>
      <c r="M122" s="211">
        <v>91736.815499999997</v>
      </c>
      <c r="N122" s="22">
        <f t="shared" ref="N122" si="2123">M122/M$12</f>
        <v>4.3684336795176033E-2</v>
      </c>
      <c r="O122" s="211">
        <v>1413852.4914000002</v>
      </c>
      <c r="P122" s="22">
        <f t="shared" ref="P122" si="2124">O122/O$12</f>
        <v>6.110774956241357E-2</v>
      </c>
      <c r="Q122" s="211">
        <v>1393942.3613499999</v>
      </c>
      <c r="R122" s="22">
        <f t="shared" ref="R122" si="2125">Q122/Q$12</f>
        <v>0.15557175189646641</v>
      </c>
      <c r="S122" s="211">
        <v>428246.24339999992</v>
      </c>
      <c r="T122" s="22">
        <f t="shared" ref="T122" si="2126">S122/S$12</f>
        <v>1.8994804446855546E-2</v>
      </c>
      <c r="U122" s="211">
        <v>35192.986199999999</v>
      </c>
      <c r="V122" s="22">
        <f t="shared" ref="V122" si="2127">U122/U$12</f>
        <v>74402202628557.719</v>
      </c>
      <c r="W122" s="211">
        <v>806505.19499999995</v>
      </c>
      <c r="X122" s="22">
        <f t="shared" ref="X122" si="2128">W122/W$12</f>
        <v>4.8703875606303237E-2</v>
      </c>
      <c r="Y122" s="211">
        <v>962836.51500000001</v>
      </c>
      <c r="Z122" s="22">
        <f t="shared" ref="Z122" si="2129">Y122/Y$12</f>
        <v>8.4421041558581544E-2</v>
      </c>
      <c r="AA122" s="211">
        <v>764054.9626999998</v>
      </c>
      <c r="AB122" s="22">
        <f t="shared" ref="AB122" si="2130">AA122/AA$12</f>
        <v>6.1641718104584915E-2</v>
      </c>
      <c r="AC122" s="211">
        <v>0</v>
      </c>
      <c r="AD122" s="22" t="e">
        <f t="shared" ref="AD122" si="2131">AC122/AC$12</f>
        <v>#DIV/0!</v>
      </c>
      <c r="AE122" s="211">
        <v>811427.24</v>
      </c>
      <c r="AF122" s="22">
        <f t="shared" ref="AF122" si="2132">AE122/AE$12</f>
        <v>6.5823915240060676E-2</v>
      </c>
      <c r="AG122" s="211">
        <v>1293993.5149999999</v>
      </c>
      <c r="AH122" s="22">
        <f t="shared" ref="AH122" si="2133">AG122/AG$12</f>
        <v>0.11112510444589646</v>
      </c>
      <c r="AI122" s="211">
        <v>1051925.8798999998</v>
      </c>
      <c r="AJ122" s="22">
        <f t="shared" ref="AJ122" si="2134">AI122/AI$12</f>
        <v>6.289081200299125E-2</v>
      </c>
      <c r="AK122" s="211">
        <v>0</v>
      </c>
      <c r="AL122" s="22" t="e">
        <f t="shared" ref="AL122" si="2135">AK122/AK$12</f>
        <v>#DIV/0!</v>
      </c>
      <c r="AM122" s="211">
        <v>0</v>
      </c>
      <c r="AN122" s="22" t="e">
        <f t="shared" ref="AN122" si="2136">AM122/AM$12</f>
        <v>#DIV/0!</v>
      </c>
      <c r="AO122" s="211">
        <v>474248.935</v>
      </c>
      <c r="AP122" s="22">
        <f t="shared" ref="AP122" si="2137">AO122/AO$12</f>
        <v>6.9579948164384148E-2</v>
      </c>
      <c r="AQ122" s="211"/>
      <c r="AR122" s="22" t="e">
        <f t="shared" si="1113"/>
        <v>#DIV/0!</v>
      </c>
      <c r="AS122" s="282">
        <f t="shared" si="1114"/>
        <v>14403928.23395</v>
      </c>
      <c r="AT122" s="278">
        <f t="shared" ref="AT122" si="2138">AS122/AS$12</f>
        <v>7.2860364541717015E-2</v>
      </c>
      <c r="AU122" s="37">
        <f t="shared" si="1116"/>
        <v>1200327.3528291667</v>
      </c>
      <c r="AV122" s="38">
        <f t="shared" ref="AV122" si="2139">AU122/AU$12</f>
        <v>7.2860364541717015E-2</v>
      </c>
      <c r="AX122" s="228">
        <f t="shared" si="1719"/>
        <v>14403928.23395</v>
      </c>
      <c r="AY122" s="228">
        <f t="shared" si="1093"/>
        <v>0</v>
      </c>
      <c r="AZ122" s="24">
        <v>940.82</v>
      </c>
      <c r="BA122" s="24">
        <v>2093352.0839999996</v>
      </c>
      <c r="BB122" s="24">
        <v>10829463.206649998</v>
      </c>
      <c r="BC122" s="24">
        <v>428246.24339999992</v>
      </c>
      <c r="BD122" s="24">
        <v>1051925.8798999998</v>
      </c>
      <c r="BE122" s="24">
        <f t="shared" si="1094"/>
        <v>14403928.233949997</v>
      </c>
      <c r="BG122" s="24">
        <f>AS122-CONSOLIDATED!AA137</f>
        <v>3508301.2183200009</v>
      </c>
    </row>
    <row r="123" spans="1:59" s="1" customFormat="1">
      <c r="A123" s="54">
        <v>6503</v>
      </c>
      <c r="B123" s="68" t="s">
        <v>119</v>
      </c>
      <c r="C123" s="211">
        <v>205234.75</v>
      </c>
      <c r="D123" s="22" t="e">
        <f t="shared" si="1318"/>
        <v>#DIV/0!</v>
      </c>
      <c r="E123" s="211">
        <v>0</v>
      </c>
      <c r="F123" s="22">
        <f t="shared" si="1318"/>
        <v>0</v>
      </c>
      <c r="G123" s="211">
        <v>0</v>
      </c>
      <c r="H123" s="22">
        <f t="shared" ref="H123" si="2140">G123/G$12</f>
        <v>0</v>
      </c>
      <c r="I123" s="211">
        <v>4000.3115499999994</v>
      </c>
      <c r="J123" s="22">
        <f t="shared" ref="J123" si="2141">I123/I$12</f>
        <v>2.8396564900137934E-4</v>
      </c>
      <c r="K123" s="211">
        <v>0</v>
      </c>
      <c r="L123" s="22">
        <f t="shared" ref="L123" si="2142">K123/K$12</f>
        <v>0</v>
      </c>
      <c r="M123" s="211">
        <v>52087.496999999996</v>
      </c>
      <c r="N123" s="22">
        <f t="shared" ref="N123" si="2143">M123/M$12</f>
        <v>2.4803648888005285E-2</v>
      </c>
      <c r="O123" s="211">
        <v>60968.909450000006</v>
      </c>
      <c r="P123" s="22">
        <f t="shared" ref="P123" si="2144">O123/O$12</f>
        <v>2.635121324484777E-3</v>
      </c>
      <c r="Q123" s="211">
        <v>80141.087349999987</v>
      </c>
      <c r="R123" s="22">
        <f t="shared" ref="R123" si="2145">Q123/Q$12</f>
        <v>8.9441928903377186E-3</v>
      </c>
      <c r="S123" s="211">
        <v>122080.64820000001</v>
      </c>
      <c r="T123" s="22">
        <f t="shared" ref="T123" si="2146">S123/S$12</f>
        <v>5.4148707082490857E-3</v>
      </c>
      <c r="U123" s="211">
        <v>37758.398999999998</v>
      </c>
      <c r="V123" s="22">
        <f t="shared" ref="V123" si="2147">U123/U$12</f>
        <v>79825793621569.156</v>
      </c>
      <c r="W123" s="211">
        <v>55288.049999999996</v>
      </c>
      <c r="X123" s="22">
        <f t="shared" ref="X123" si="2148">W123/W$12</f>
        <v>3.33877862958474E-3</v>
      </c>
      <c r="Y123" s="211">
        <v>39576.315000000002</v>
      </c>
      <c r="Z123" s="22">
        <f t="shared" ref="Z123" si="2149">Y123/Y$12</f>
        <v>3.4700322238511222E-3</v>
      </c>
      <c r="AA123" s="211">
        <v>51102.327500000007</v>
      </c>
      <c r="AB123" s="22">
        <f t="shared" ref="AB123" si="2150">AA123/AA$12</f>
        <v>4.1227862130646413E-3</v>
      </c>
      <c r="AC123" s="211">
        <v>0</v>
      </c>
      <c r="AD123" s="22" t="e">
        <f t="shared" ref="AD123" si="2151">AC123/AC$12</f>
        <v>#DIV/0!</v>
      </c>
      <c r="AE123" s="211">
        <v>83290.615000000005</v>
      </c>
      <c r="AF123" s="22">
        <f t="shared" ref="AF123" si="2152">AE123/AE$12</f>
        <v>6.756630923621108E-3</v>
      </c>
      <c r="AG123" s="211">
        <v>75075.714999999997</v>
      </c>
      <c r="AH123" s="22">
        <f t="shared" ref="AH123" si="2153">AG123/AG$12</f>
        <v>6.4473249471620085E-3</v>
      </c>
      <c r="AI123" s="211">
        <v>107267.87709999998</v>
      </c>
      <c r="AJ123" s="22">
        <f t="shared" ref="AJ123" si="2154">AI123/AI$12</f>
        <v>6.4131551676410749E-3</v>
      </c>
      <c r="AK123" s="211">
        <v>0</v>
      </c>
      <c r="AL123" s="22" t="e">
        <f t="shared" ref="AL123" si="2155">AK123/AK$12</f>
        <v>#DIV/0!</v>
      </c>
      <c r="AM123" s="211">
        <v>0</v>
      </c>
      <c r="AN123" s="22" t="e">
        <f t="shared" ref="AN123" si="2156">AM123/AM$12</f>
        <v>#DIV/0!</v>
      </c>
      <c r="AO123" s="211">
        <v>68127.524999999994</v>
      </c>
      <c r="AP123" s="22">
        <f t="shared" ref="AP123" si="2157">AO123/AO$12</f>
        <v>9.995403907586603E-3</v>
      </c>
      <c r="AQ123" s="211"/>
      <c r="AR123" s="22" t="e">
        <f t="shared" si="1113"/>
        <v>#DIV/0!</v>
      </c>
      <c r="AS123" s="282">
        <f t="shared" si="1114"/>
        <v>1042000.0271499999</v>
      </c>
      <c r="AT123" s="278">
        <f t="shared" ref="AT123" si="2158">AS123/AS$12</f>
        <v>5.2708192235840015E-3</v>
      </c>
      <c r="AU123" s="37">
        <f t="shared" si="1116"/>
        <v>86833.335595833327</v>
      </c>
      <c r="AV123" s="38">
        <f t="shared" ref="AV123" si="2159">AU123/AU$12</f>
        <v>5.2708192235840015E-3</v>
      </c>
      <c r="AX123" s="228">
        <f t="shared" si="1719"/>
        <v>1042000.0271499999</v>
      </c>
      <c r="AY123" s="228">
        <f t="shared" si="1093"/>
        <v>0</v>
      </c>
      <c r="AZ123" s="24">
        <v>205234.75</v>
      </c>
      <c r="BA123" s="24">
        <v>103189.82450000002</v>
      </c>
      <c r="BB123" s="24">
        <v>504226.92735000001</v>
      </c>
      <c r="BC123" s="24">
        <v>122080.64820000001</v>
      </c>
      <c r="BD123" s="24">
        <v>107267.87709999998</v>
      </c>
      <c r="BE123" s="24">
        <f t="shared" si="1094"/>
        <v>1042000.02715</v>
      </c>
      <c r="BG123" s="24">
        <f>AS123-CONSOLIDATED!AA138</f>
        <v>-93872.452780000051</v>
      </c>
    </row>
    <row r="124" spans="1:59" s="1" customFormat="1">
      <c r="A124" s="2">
        <v>6504</v>
      </c>
      <c r="B124" s="68" t="s">
        <v>120</v>
      </c>
      <c r="C124" s="211">
        <v>0</v>
      </c>
      <c r="D124" s="22" t="e">
        <f t="shared" si="1318"/>
        <v>#DIV/0!</v>
      </c>
      <c r="E124" s="211">
        <v>9347.2250999999997</v>
      </c>
      <c r="F124" s="22">
        <f t="shared" si="1318"/>
        <v>7.6325515399224182E-4</v>
      </c>
      <c r="G124" s="211">
        <v>0</v>
      </c>
      <c r="H124" s="22">
        <f t="shared" ref="H124" si="2160">G124/G$12</f>
        <v>0</v>
      </c>
      <c r="I124" s="211">
        <v>0</v>
      </c>
      <c r="J124" s="22">
        <f t="shared" ref="J124" si="2161">I124/I$12</f>
        <v>0</v>
      </c>
      <c r="K124" s="211">
        <v>0</v>
      </c>
      <c r="L124" s="22">
        <f t="shared" ref="L124" si="2162">K124/K$12</f>
        <v>0</v>
      </c>
      <c r="M124" s="211">
        <v>0</v>
      </c>
      <c r="N124" s="22">
        <f t="shared" ref="N124" si="2163">M124/M$12</f>
        <v>0</v>
      </c>
      <c r="O124" s="211">
        <v>0</v>
      </c>
      <c r="P124" s="22">
        <f t="shared" ref="P124" si="2164">O124/O$12</f>
        <v>0</v>
      </c>
      <c r="Q124" s="211">
        <v>0</v>
      </c>
      <c r="R124" s="22">
        <f t="shared" ref="R124" si="2165">Q124/Q$12</f>
        <v>0</v>
      </c>
      <c r="S124" s="211">
        <v>0</v>
      </c>
      <c r="T124" s="22">
        <f t="shared" ref="T124" si="2166">S124/S$12</f>
        <v>0</v>
      </c>
      <c r="U124" s="211">
        <v>17617.946400000001</v>
      </c>
      <c r="V124" s="22">
        <f t="shared" ref="V124" si="2167">U124/U$12</f>
        <v>37246456168924.625</v>
      </c>
      <c r="W124" s="211">
        <v>0</v>
      </c>
      <c r="X124" s="22">
        <f t="shared" ref="X124" si="2168">W124/W$12</f>
        <v>0</v>
      </c>
      <c r="Y124" s="211">
        <v>0</v>
      </c>
      <c r="Z124" s="22">
        <f t="shared" ref="Z124" si="2169">Y124/Y$12</f>
        <v>0</v>
      </c>
      <c r="AA124" s="211">
        <v>0</v>
      </c>
      <c r="AB124" s="22">
        <f t="shared" ref="AB124" si="2170">AA124/AA$12</f>
        <v>0</v>
      </c>
      <c r="AC124" s="211">
        <v>0</v>
      </c>
      <c r="AD124" s="22" t="e">
        <f t="shared" ref="AD124" si="2171">AC124/AC$12</f>
        <v>#DIV/0!</v>
      </c>
      <c r="AE124" s="211">
        <v>0</v>
      </c>
      <c r="AF124" s="22">
        <f t="shared" ref="AF124" si="2172">AE124/AE$12</f>
        <v>0</v>
      </c>
      <c r="AG124" s="211">
        <v>0</v>
      </c>
      <c r="AH124" s="22">
        <f t="shared" ref="AH124" si="2173">AG124/AG$12</f>
        <v>0</v>
      </c>
      <c r="AI124" s="211">
        <v>0</v>
      </c>
      <c r="AJ124" s="22">
        <f t="shared" ref="AJ124" si="2174">AI124/AI$12</f>
        <v>0</v>
      </c>
      <c r="AK124" s="211">
        <v>0</v>
      </c>
      <c r="AL124" s="22" t="e">
        <f t="shared" ref="AL124" si="2175">AK124/AK$12</f>
        <v>#DIV/0!</v>
      </c>
      <c r="AM124" s="211">
        <v>0</v>
      </c>
      <c r="AN124" s="22" t="e">
        <f t="shared" ref="AN124" si="2176">AM124/AM$12</f>
        <v>#DIV/0!</v>
      </c>
      <c r="AO124" s="211">
        <v>0</v>
      </c>
      <c r="AP124" s="22">
        <f t="shared" ref="AP124" si="2177">AO124/AO$12</f>
        <v>0</v>
      </c>
      <c r="AQ124" s="211"/>
      <c r="AR124" s="22" t="e">
        <f t="shared" si="1113"/>
        <v>#DIV/0!</v>
      </c>
      <c r="AS124" s="282">
        <f t="shared" si="1114"/>
        <v>26965.1715</v>
      </c>
      <c r="AT124" s="278">
        <f t="shared" ref="AT124" si="2178">AS124/AS$12</f>
        <v>1.3639975106159906E-4</v>
      </c>
      <c r="AU124" s="37">
        <f t="shared" si="1116"/>
        <v>2247.0976249999999</v>
      </c>
      <c r="AV124" s="38">
        <f t="shared" ref="AV124" si="2179">AU124/AU$12</f>
        <v>1.3639975106159906E-4</v>
      </c>
      <c r="AX124" s="228">
        <f t="shared" si="1719"/>
        <v>26965.1715</v>
      </c>
      <c r="AY124" s="228">
        <f t="shared" si="1093"/>
        <v>0</v>
      </c>
      <c r="AZ124" s="24">
        <v>0</v>
      </c>
      <c r="BA124" s="24">
        <v>9347.2250999999997</v>
      </c>
      <c r="BB124" s="24">
        <v>17617.946400000001</v>
      </c>
      <c r="BC124" s="24">
        <v>0</v>
      </c>
      <c r="BD124" s="24">
        <v>0</v>
      </c>
      <c r="BE124" s="24">
        <f t="shared" si="1094"/>
        <v>26965.1715</v>
      </c>
      <c r="BG124" s="24">
        <f>AS124-CONSOLIDATED!AA139</f>
        <v>17592.445500000002</v>
      </c>
    </row>
    <row r="125" spans="1:59" s="1" customFormat="1">
      <c r="A125" s="2">
        <v>6505</v>
      </c>
      <c r="B125" s="2" t="s">
        <v>121</v>
      </c>
      <c r="C125" s="211">
        <v>0</v>
      </c>
      <c r="D125" s="22" t="e">
        <f t="shared" si="1318"/>
        <v>#DIV/0!</v>
      </c>
      <c r="E125" s="211">
        <v>0</v>
      </c>
      <c r="F125" s="22">
        <f t="shared" si="1318"/>
        <v>0</v>
      </c>
      <c r="G125" s="211">
        <v>0</v>
      </c>
      <c r="H125" s="22">
        <f t="shared" ref="H125" si="2180">G125/G$12</f>
        <v>0</v>
      </c>
      <c r="I125" s="211">
        <v>0</v>
      </c>
      <c r="J125" s="22">
        <f t="shared" ref="J125" si="2181">I125/I$12</f>
        <v>0</v>
      </c>
      <c r="K125" s="211">
        <v>0</v>
      </c>
      <c r="L125" s="22">
        <f t="shared" ref="L125" si="2182">K125/K$12</f>
        <v>0</v>
      </c>
      <c r="M125" s="211">
        <v>0</v>
      </c>
      <c r="N125" s="22">
        <f t="shared" ref="N125" si="2183">M125/M$12</f>
        <v>0</v>
      </c>
      <c r="O125" s="211">
        <v>0</v>
      </c>
      <c r="P125" s="22">
        <f t="shared" ref="P125" si="2184">O125/O$12</f>
        <v>0</v>
      </c>
      <c r="Q125" s="211">
        <v>0</v>
      </c>
      <c r="R125" s="22">
        <f t="shared" ref="R125" si="2185">Q125/Q$12</f>
        <v>0</v>
      </c>
      <c r="S125" s="211">
        <v>0</v>
      </c>
      <c r="T125" s="22">
        <f t="shared" ref="T125" si="2186">S125/S$12</f>
        <v>0</v>
      </c>
      <c r="U125" s="211">
        <v>0</v>
      </c>
      <c r="V125" s="22">
        <f t="shared" ref="V125" si="2187">U125/U$12</f>
        <v>0</v>
      </c>
      <c r="W125" s="211">
        <v>0</v>
      </c>
      <c r="X125" s="22">
        <f t="shared" ref="X125" si="2188">W125/W$12</f>
        <v>0</v>
      </c>
      <c r="Y125" s="211">
        <v>0</v>
      </c>
      <c r="Z125" s="22">
        <f t="shared" ref="Z125" si="2189">Y125/Y$12</f>
        <v>0</v>
      </c>
      <c r="AA125" s="211">
        <v>0</v>
      </c>
      <c r="AB125" s="22">
        <f t="shared" ref="AB125" si="2190">AA125/AA$12</f>
        <v>0</v>
      </c>
      <c r="AC125" s="211">
        <v>0</v>
      </c>
      <c r="AD125" s="22" t="e">
        <f t="shared" ref="AD125" si="2191">AC125/AC$12</f>
        <v>#DIV/0!</v>
      </c>
      <c r="AE125" s="211">
        <v>0</v>
      </c>
      <c r="AF125" s="22">
        <f t="shared" ref="AF125" si="2192">AE125/AE$12</f>
        <v>0</v>
      </c>
      <c r="AG125" s="211">
        <v>0</v>
      </c>
      <c r="AH125" s="22">
        <f t="shared" ref="AH125" si="2193">AG125/AG$12</f>
        <v>0</v>
      </c>
      <c r="AI125" s="211">
        <v>0</v>
      </c>
      <c r="AJ125" s="22">
        <f t="shared" ref="AJ125" si="2194">AI125/AI$12</f>
        <v>0</v>
      </c>
      <c r="AK125" s="211">
        <v>0</v>
      </c>
      <c r="AL125" s="22" t="e">
        <f t="shared" ref="AL125" si="2195">AK125/AK$12</f>
        <v>#DIV/0!</v>
      </c>
      <c r="AM125" s="211">
        <v>0</v>
      </c>
      <c r="AN125" s="22" t="e">
        <f t="shared" ref="AN125" si="2196">AM125/AM$12</f>
        <v>#DIV/0!</v>
      </c>
      <c r="AO125" s="211">
        <v>0</v>
      </c>
      <c r="AP125" s="22">
        <f t="shared" ref="AP125" si="2197">AO125/AO$12</f>
        <v>0</v>
      </c>
      <c r="AQ125" s="211"/>
      <c r="AR125" s="22" t="e">
        <f t="shared" si="1113"/>
        <v>#DIV/0!</v>
      </c>
      <c r="AS125" s="282">
        <f t="shared" si="1114"/>
        <v>0</v>
      </c>
      <c r="AT125" s="278">
        <f t="shared" ref="AT125" si="2198">AS125/AS$12</f>
        <v>0</v>
      </c>
      <c r="AU125" s="37">
        <f t="shared" si="1116"/>
        <v>0</v>
      </c>
      <c r="AV125" s="38">
        <f t="shared" ref="AV125" si="2199">AU125/AU$12</f>
        <v>0</v>
      </c>
      <c r="AX125" s="228">
        <f t="shared" si="1719"/>
        <v>0</v>
      </c>
      <c r="AY125" s="228">
        <f t="shared" si="1093"/>
        <v>0</v>
      </c>
      <c r="AZ125" s="24">
        <v>0</v>
      </c>
      <c r="BA125" s="24">
        <v>0</v>
      </c>
      <c r="BB125" s="24">
        <v>0</v>
      </c>
      <c r="BC125" s="24">
        <v>0</v>
      </c>
      <c r="BD125" s="24">
        <v>0</v>
      </c>
      <c r="BE125" s="24">
        <f t="shared" si="1094"/>
        <v>0</v>
      </c>
      <c r="BG125" s="24">
        <f>AS125-CONSOLIDATED!AA140</f>
        <v>0</v>
      </c>
    </row>
    <row r="126" spans="1:59" s="1" customFormat="1">
      <c r="A126" s="2">
        <v>6506</v>
      </c>
      <c r="B126" s="2" t="s">
        <v>189</v>
      </c>
      <c r="C126" s="211">
        <v>0</v>
      </c>
      <c r="D126" s="31" t="e">
        <f t="shared" si="1318"/>
        <v>#DIV/0!</v>
      </c>
      <c r="E126" s="211">
        <v>0</v>
      </c>
      <c r="F126" s="31">
        <f t="shared" si="1318"/>
        <v>0</v>
      </c>
      <c r="G126" s="211">
        <v>0</v>
      </c>
      <c r="H126" s="31">
        <f t="shared" ref="H126" si="2200">G126/G$12</f>
        <v>0</v>
      </c>
      <c r="I126" s="211">
        <v>0</v>
      </c>
      <c r="J126" s="31">
        <f t="shared" ref="J126" si="2201">I126/I$12</f>
        <v>0</v>
      </c>
      <c r="K126" s="211">
        <v>0</v>
      </c>
      <c r="L126" s="31">
        <f t="shared" ref="L126" si="2202">K126/K$12</f>
        <v>0</v>
      </c>
      <c r="M126" s="211">
        <v>0</v>
      </c>
      <c r="N126" s="31">
        <f t="shared" ref="N126" si="2203">M126/M$12</f>
        <v>0</v>
      </c>
      <c r="O126" s="211">
        <v>0</v>
      </c>
      <c r="P126" s="31">
        <f t="shared" ref="P126" si="2204">O126/O$12</f>
        <v>0</v>
      </c>
      <c r="Q126" s="211">
        <v>0</v>
      </c>
      <c r="R126" s="31">
        <f t="shared" ref="R126" si="2205">Q126/Q$12</f>
        <v>0</v>
      </c>
      <c r="S126" s="211">
        <v>0</v>
      </c>
      <c r="T126" s="31">
        <f t="shared" ref="T126" si="2206">S126/S$12</f>
        <v>0</v>
      </c>
      <c r="U126" s="211">
        <v>0</v>
      </c>
      <c r="V126" s="31">
        <f t="shared" ref="V126" si="2207">U126/U$12</f>
        <v>0</v>
      </c>
      <c r="W126" s="211">
        <v>8233.6149999999998</v>
      </c>
      <c r="X126" s="31">
        <f t="shared" ref="X126" si="2208">W126/W$12</f>
        <v>4.9721807526632541E-4</v>
      </c>
      <c r="Y126" s="211">
        <v>0</v>
      </c>
      <c r="Z126" s="31">
        <f t="shared" ref="Z126" si="2209">Y126/Y$12</f>
        <v>0</v>
      </c>
      <c r="AA126" s="211">
        <v>0</v>
      </c>
      <c r="AB126" s="31">
        <f t="shared" ref="AB126" si="2210">AA126/AA$12</f>
        <v>0</v>
      </c>
      <c r="AC126" s="211">
        <v>0</v>
      </c>
      <c r="AD126" s="31" t="e">
        <f t="shared" ref="AD126" si="2211">AC126/AC$12</f>
        <v>#DIV/0!</v>
      </c>
      <c r="AE126" s="211">
        <v>0</v>
      </c>
      <c r="AF126" s="31">
        <f t="shared" ref="AF126" si="2212">AE126/AE$12</f>
        <v>0</v>
      </c>
      <c r="AG126" s="211">
        <v>0</v>
      </c>
      <c r="AH126" s="31">
        <f t="shared" ref="AH126" si="2213">AG126/AG$12</f>
        <v>0</v>
      </c>
      <c r="AI126" s="211">
        <v>0</v>
      </c>
      <c r="AJ126" s="31">
        <f t="shared" ref="AJ126" si="2214">AI126/AI$12</f>
        <v>0</v>
      </c>
      <c r="AK126" s="211">
        <v>0</v>
      </c>
      <c r="AL126" s="31" t="e">
        <f t="shared" ref="AL126" si="2215">AK126/AK$12</f>
        <v>#DIV/0!</v>
      </c>
      <c r="AM126" s="211">
        <v>0</v>
      </c>
      <c r="AN126" s="31" t="e">
        <f t="shared" ref="AN126" si="2216">AM126/AM$12</f>
        <v>#DIV/0!</v>
      </c>
      <c r="AO126" s="211">
        <v>0</v>
      </c>
      <c r="AP126" s="31">
        <f t="shared" ref="AP126" si="2217">AO126/AO$12</f>
        <v>0</v>
      </c>
      <c r="AQ126" s="211"/>
      <c r="AR126" s="31" t="e">
        <f t="shared" si="1113"/>
        <v>#DIV/0!</v>
      </c>
      <c r="AS126" s="282">
        <f t="shared" si="1114"/>
        <v>8233.6149999999998</v>
      </c>
      <c r="AT126" s="278">
        <f t="shared" ref="AT126" si="2218">AS126/AS$12</f>
        <v>4.1648651718645588E-5</v>
      </c>
      <c r="AU126" s="37">
        <f t="shared" si="1116"/>
        <v>686.13458333333335</v>
      </c>
      <c r="AV126" s="38">
        <f t="shared" ref="AV126" si="2219">AU126/AU$12</f>
        <v>4.1648651718645588E-5</v>
      </c>
      <c r="AX126" s="228">
        <f t="shared" si="1719"/>
        <v>8233.6149999999998</v>
      </c>
      <c r="AY126" s="228">
        <f t="shared" si="1093"/>
        <v>0</v>
      </c>
      <c r="AZ126" s="24">
        <v>0</v>
      </c>
      <c r="BA126" s="24">
        <v>0</v>
      </c>
      <c r="BB126" s="24">
        <v>8233.6149999999998</v>
      </c>
      <c r="BC126" s="24">
        <v>0</v>
      </c>
      <c r="BD126" s="24">
        <v>0</v>
      </c>
      <c r="BE126" s="24">
        <f t="shared" si="1094"/>
        <v>8233.6149999999998</v>
      </c>
      <c r="BG126" s="24">
        <f>AS126-CONSOLIDATED!AA141</f>
        <v>8233.6149999999998</v>
      </c>
    </row>
    <row r="127" spans="1:59" s="1" customFormat="1">
      <c r="A127" s="2">
        <v>6604</v>
      </c>
      <c r="B127" s="2" t="s">
        <v>131</v>
      </c>
      <c r="C127" s="211">
        <v>-8945473.0300000012</v>
      </c>
      <c r="D127" s="22" t="e">
        <f t="shared" si="1318"/>
        <v>#DIV/0!</v>
      </c>
      <c r="E127" s="211">
        <v>0</v>
      </c>
      <c r="F127" s="22">
        <f t="shared" si="1318"/>
        <v>0</v>
      </c>
      <c r="G127" s="211">
        <v>719999.77319999994</v>
      </c>
      <c r="H127" s="22">
        <f t="shared" ref="H127" si="2220">G127/G$12</f>
        <v>5.9724749822700721E-2</v>
      </c>
      <c r="I127" s="211">
        <v>719999.79839999997</v>
      </c>
      <c r="J127" s="22">
        <f t="shared" ref="J127" si="2221">I127/I$12</f>
        <v>5.1109821692142531E-2</v>
      </c>
      <c r="K127" s="211">
        <v>719999.77319999994</v>
      </c>
      <c r="L127" s="22">
        <f t="shared" ref="L127" si="2222">K127/K$12</f>
        <v>4.9022791950502166E-2</v>
      </c>
      <c r="M127" s="211">
        <v>0</v>
      </c>
      <c r="N127" s="22">
        <f t="shared" ref="N127" si="2223">M127/M$12</f>
        <v>0</v>
      </c>
      <c r="O127" s="211">
        <v>719999.77319999994</v>
      </c>
      <c r="P127" s="22">
        <f t="shared" ref="P127" si="2224">O127/O$12</f>
        <v>3.1118922301529257E-2</v>
      </c>
      <c r="Q127" s="211">
        <v>719999.77319999994</v>
      </c>
      <c r="R127" s="22">
        <f t="shared" ref="R127" si="2225">Q127/Q$12</f>
        <v>8.0355995475524467E-2</v>
      </c>
      <c r="S127" s="211">
        <v>721101.6</v>
      </c>
      <c r="T127" s="22">
        <f t="shared" ref="T127" si="2226">S127/S$12</f>
        <v>3.1984364345073554E-2</v>
      </c>
      <c r="U127" s="211">
        <v>305473.26290000003</v>
      </c>
      <c r="V127" s="22">
        <f t="shared" ref="V127" si="2227">U127/U$12</f>
        <v>645807192226628.62</v>
      </c>
      <c r="W127" s="211">
        <v>719999.69760000019</v>
      </c>
      <c r="X127" s="22">
        <f t="shared" ref="X127" si="2228">W127/W$12</f>
        <v>4.3479912994839859E-2</v>
      </c>
      <c r="Y127" s="211">
        <v>719999.77319999994</v>
      </c>
      <c r="Z127" s="22">
        <f t="shared" ref="Z127" si="2229">Y127/Y$12</f>
        <v>6.3129233082198269E-2</v>
      </c>
      <c r="AA127" s="211">
        <v>0</v>
      </c>
      <c r="AB127" s="22">
        <f t="shared" ref="AB127" si="2230">AA127/AA$12</f>
        <v>0</v>
      </c>
      <c r="AC127" s="211">
        <v>0</v>
      </c>
      <c r="AD127" s="22" t="e">
        <f t="shared" ref="AD127" si="2231">AC127/AC$12</f>
        <v>#DIV/0!</v>
      </c>
      <c r="AE127" s="211">
        <v>719999.77319999994</v>
      </c>
      <c r="AF127" s="22">
        <f t="shared" ref="AF127" si="2232">AE127/AE$12</f>
        <v>5.8407213497022485E-2</v>
      </c>
      <c r="AG127" s="211">
        <v>719999.82359999989</v>
      </c>
      <c r="AH127" s="22">
        <f t="shared" ref="AH127" si="2233">AG127/AG$12</f>
        <v>6.1831882981714187E-2</v>
      </c>
      <c r="AI127" s="211">
        <v>721060.40299999982</v>
      </c>
      <c r="AJ127" s="22">
        <f t="shared" ref="AJ127" si="2234">AI127/AI$12</f>
        <v>4.3109571800044558E-2</v>
      </c>
      <c r="AK127" s="211">
        <v>0</v>
      </c>
      <c r="AL127" s="22" t="e">
        <f t="shared" ref="AL127" si="2235">AK127/AK$12</f>
        <v>#DIV/0!</v>
      </c>
      <c r="AM127" s="211">
        <v>0</v>
      </c>
      <c r="AN127" s="22" t="e">
        <f t="shared" ref="AN127" si="2236">AM127/AM$12</f>
        <v>#DIV/0!</v>
      </c>
      <c r="AO127" s="211">
        <v>539999.77319999994</v>
      </c>
      <c r="AP127" s="22">
        <f t="shared" ref="AP127" si="2237">AO127/AO$12</f>
        <v>7.9226653883862061E-2</v>
      </c>
      <c r="AQ127" s="211"/>
      <c r="AR127" s="22" t="e">
        <f t="shared" si="1113"/>
        <v>#DIV/0!</v>
      </c>
      <c r="AS127" s="282">
        <f t="shared" si="1114"/>
        <v>-177840.0321000031</v>
      </c>
      <c r="AT127" s="278">
        <f t="shared" ref="AT127" si="2238">AS127/AS$12</f>
        <v>-8.9958026438760857E-4</v>
      </c>
      <c r="AU127" s="37">
        <f t="shared" si="1116"/>
        <v>-14820.002675000258</v>
      </c>
      <c r="AV127" s="38">
        <f t="shared" ref="AV127" si="2239">AU127/AU$12</f>
        <v>-8.9958026438760857E-4</v>
      </c>
      <c r="AX127" s="228">
        <f t="shared" si="1719"/>
        <v>-177840.0321000031</v>
      </c>
      <c r="AY127" s="228">
        <f t="shared" si="1093"/>
        <v>0</v>
      </c>
      <c r="AZ127" s="24">
        <v>-8945473.0300000012</v>
      </c>
      <c r="BA127" s="24">
        <v>0</v>
      </c>
      <c r="BB127" s="24">
        <v>7325470.9948999994</v>
      </c>
      <c r="BC127" s="24">
        <v>721101.6</v>
      </c>
      <c r="BD127" s="24">
        <v>721060.40299999982</v>
      </c>
      <c r="BE127" s="24">
        <f t="shared" si="1094"/>
        <v>-177840.03210000205</v>
      </c>
      <c r="BG127" s="24">
        <f>AS127-CONSOLIDATED!AA142</f>
        <v>72163.345587963733</v>
      </c>
    </row>
    <row r="128" spans="1:59" s="1" customFormat="1">
      <c r="A128" s="2"/>
      <c r="B128" s="2"/>
      <c r="C128" s="211">
        <v>0</v>
      </c>
      <c r="D128" s="22" t="e">
        <f t="shared" si="1318"/>
        <v>#DIV/0!</v>
      </c>
      <c r="E128" s="211">
        <v>1885.1832999999999</v>
      </c>
      <c r="F128" s="22">
        <f t="shared" si="1318"/>
        <v>1.5393615266044063E-4</v>
      </c>
      <c r="G128" s="211">
        <v>0</v>
      </c>
      <c r="H128" s="22">
        <f t="shared" ref="H128" si="2240">G128/G$12</f>
        <v>0</v>
      </c>
      <c r="I128" s="211">
        <v>0</v>
      </c>
      <c r="J128" s="22">
        <f t="shared" ref="J128" si="2241">I128/I$12</f>
        <v>0</v>
      </c>
      <c r="K128" s="211">
        <v>0</v>
      </c>
      <c r="L128" s="22">
        <f t="shared" ref="L128" si="2242">K128/K$12</f>
        <v>0</v>
      </c>
      <c r="M128" s="211">
        <v>0</v>
      </c>
      <c r="N128" s="22">
        <f t="shared" ref="N128" si="2243">M128/M$12</f>
        <v>0</v>
      </c>
      <c r="O128" s="211">
        <v>0</v>
      </c>
      <c r="P128" s="22">
        <f t="shared" ref="P128" si="2244">O128/O$12</f>
        <v>0</v>
      </c>
      <c r="Q128" s="211">
        <v>0</v>
      </c>
      <c r="R128" s="22">
        <f t="shared" ref="R128" si="2245">Q128/Q$12</f>
        <v>0</v>
      </c>
      <c r="S128" s="211">
        <v>0</v>
      </c>
      <c r="T128" s="22">
        <f t="shared" ref="T128" si="2246">S128/S$12</f>
        <v>0</v>
      </c>
      <c r="U128" s="211">
        <v>0</v>
      </c>
      <c r="V128" s="22">
        <f t="shared" ref="V128" si="2247">U128/U$12</f>
        <v>0</v>
      </c>
      <c r="W128" s="211">
        <v>0</v>
      </c>
      <c r="X128" s="22">
        <f t="shared" ref="X128" si="2248">W128/W$12</f>
        <v>0</v>
      </c>
      <c r="Y128" s="211">
        <v>0</v>
      </c>
      <c r="Z128" s="22">
        <f t="shared" ref="Z128" si="2249">Y128/Y$12</f>
        <v>0</v>
      </c>
      <c r="AA128" s="211">
        <v>0</v>
      </c>
      <c r="AB128" s="22">
        <f t="shared" ref="AB128" si="2250">AA128/AA$12</f>
        <v>0</v>
      </c>
      <c r="AC128" s="211">
        <v>0</v>
      </c>
      <c r="AD128" s="22" t="e">
        <f t="shared" ref="AD128" si="2251">AC128/AC$12</f>
        <v>#DIV/0!</v>
      </c>
      <c r="AE128" s="211">
        <v>0</v>
      </c>
      <c r="AF128" s="22">
        <f t="shared" ref="AF128" si="2252">AE128/AE$12</f>
        <v>0</v>
      </c>
      <c r="AG128" s="211">
        <v>0</v>
      </c>
      <c r="AH128" s="22">
        <f t="shared" ref="AH128" si="2253">AG128/AG$12</f>
        <v>0</v>
      </c>
      <c r="AI128" s="211">
        <v>0</v>
      </c>
      <c r="AJ128" s="22">
        <f t="shared" ref="AJ128" si="2254">AI128/AI$12</f>
        <v>0</v>
      </c>
      <c r="AK128" s="211">
        <v>0</v>
      </c>
      <c r="AL128" s="22" t="e">
        <f t="shared" ref="AL128" si="2255">AK128/AK$12</f>
        <v>#DIV/0!</v>
      </c>
      <c r="AM128" s="211">
        <v>0</v>
      </c>
      <c r="AN128" s="22" t="e">
        <f t="shared" ref="AN128" si="2256">AM128/AM$12</f>
        <v>#DIV/0!</v>
      </c>
      <c r="AO128" s="211">
        <v>0</v>
      </c>
      <c r="AP128" s="22">
        <f t="shared" ref="AP128" si="2257">AO128/AO$12</f>
        <v>0</v>
      </c>
      <c r="AQ128" s="211"/>
      <c r="AR128" s="22" t="e">
        <f t="shared" si="1113"/>
        <v>#DIV/0!</v>
      </c>
      <c r="AS128" s="282">
        <f t="shared" si="1114"/>
        <v>1885.1832999999999</v>
      </c>
      <c r="AT128" s="278">
        <f t="shared" ref="AT128" si="2258">AS128/AS$12</f>
        <v>9.5359502099025703E-6</v>
      </c>
      <c r="AU128" s="37">
        <f t="shared" si="1116"/>
        <v>157.09860833333332</v>
      </c>
      <c r="AV128" s="38">
        <f t="shared" ref="AV128" si="2259">AU128/AU$12</f>
        <v>9.5359502099025703E-6</v>
      </c>
      <c r="AX128" s="228">
        <f t="shared" si="1719"/>
        <v>1885.1832999999999</v>
      </c>
      <c r="AY128" s="228">
        <f t="shared" si="1093"/>
        <v>0</v>
      </c>
      <c r="AZ128" s="24">
        <v>0</v>
      </c>
      <c r="BA128" s="24">
        <v>1885.1832999999999</v>
      </c>
      <c r="BB128" s="24">
        <v>0</v>
      </c>
      <c r="BC128" s="24">
        <v>0</v>
      </c>
      <c r="BD128" s="24">
        <v>0</v>
      </c>
      <c r="BE128" s="24">
        <f t="shared" si="1094"/>
        <v>1885.1832999999999</v>
      </c>
      <c r="BG128" s="24">
        <f>AS128-CONSOLIDATED!AA143</f>
        <v>1885.1832999999999</v>
      </c>
    </row>
    <row r="129" spans="1:59" s="1" customFormat="1">
      <c r="A129" s="288">
        <v>6798</v>
      </c>
      <c r="B129" s="288" t="s">
        <v>123</v>
      </c>
      <c r="C129" s="289">
        <v>-8739297.4600000009</v>
      </c>
      <c r="D129" s="290" t="e">
        <f t="shared" si="1318"/>
        <v>#DIV/0!</v>
      </c>
      <c r="E129" s="289">
        <v>1248792.7141999996</v>
      </c>
      <c r="F129" s="290">
        <f t="shared" si="1318"/>
        <v>0.10197116953791027</v>
      </c>
      <c r="G129" s="289">
        <v>1594043.3252999999</v>
      </c>
      <c r="H129" s="290">
        <f t="shared" ref="H129" si="2260">G129/G$12</f>
        <v>0.13222759555459321</v>
      </c>
      <c r="I129" s="289">
        <v>2284692.1855500001</v>
      </c>
      <c r="J129" s="290">
        <f t="shared" ref="J129" si="2261">I129/I$12</f>
        <v>0.16218089294522214</v>
      </c>
      <c r="K129" s="289">
        <v>1922728.1132</v>
      </c>
      <c r="L129" s="290">
        <f t="shared" ref="L129" si="2262">K129/K$12</f>
        <v>0.13091323605820435</v>
      </c>
      <c r="M129" s="289">
        <v>143824.3125</v>
      </c>
      <c r="N129" s="290">
        <f t="shared" ref="N129" si="2263">M129/M$12</f>
        <v>6.8487985683181318E-2</v>
      </c>
      <c r="O129" s="289">
        <v>2194821.1740500005</v>
      </c>
      <c r="P129" s="290">
        <f t="shared" ref="P129" si="2264">O129/O$12</f>
        <v>9.4861793188427621E-2</v>
      </c>
      <c r="Q129" s="289">
        <v>2194083.2218999998</v>
      </c>
      <c r="R129" s="290">
        <f t="shared" ref="R129" si="2265">Q129/Q$12</f>
        <v>0.24487194026232859</v>
      </c>
      <c r="S129" s="289">
        <v>1271428.4915999998</v>
      </c>
      <c r="T129" s="290">
        <f t="shared" ref="T129" si="2266">S129/S$12</f>
        <v>5.6394039500178191E-2</v>
      </c>
      <c r="U129" s="289">
        <v>396042.59450000001</v>
      </c>
      <c r="V129" s="290">
        <f t="shared" ref="V129" si="2267">U129/U$12</f>
        <v>837281644645680</v>
      </c>
      <c r="W129" s="289">
        <v>1590026.5576000002</v>
      </c>
      <c r="X129" s="290">
        <f t="shared" ref="X129" si="2268">W129/W$12</f>
        <v>9.6019785305994171E-2</v>
      </c>
      <c r="Y129" s="289">
        <v>1722412.6032</v>
      </c>
      <c r="Z129" s="290">
        <f t="shared" ref="Z129" si="2269">Y129/Y$12</f>
        <v>0.15102030686463094</v>
      </c>
      <c r="AA129" s="289">
        <v>815157.29019999981</v>
      </c>
      <c r="AB129" s="290">
        <f t="shared" ref="AB129" si="2270">AA129/AA$12</f>
        <v>6.5764504317649561E-2</v>
      </c>
      <c r="AC129" s="289">
        <v>0</v>
      </c>
      <c r="AD129" s="290" t="e">
        <f t="shared" ref="AD129" si="2271">AC129/AC$12</f>
        <v>#DIV/0!</v>
      </c>
      <c r="AE129" s="289">
        <v>1614717.6281999999</v>
      </c>
      <c r="AF129" s="290">
        <f t="shared" ref="AF129" si="2272">AE129/AE$12</f>
        <v>0.13098775966070428</v>
      </c>
      <c r="AG129" s="289">
        <v>2089069.0536000002</v>
      </c>
      <c r="AH129" s="290">
        <f t="shared" ref="AH129" si="2273">AG129/AG$12</f>
        <v>0.1794043123747727</v>
      </c>
      <c r="AI129" s="289">
        <v>1880254.16</v>
      </c>
      <c r="AJ129" s="290">
        <f t="shared" ref="AJ129" si="2274">AI129/AI$12</f>
        <v>0.11241353897067689</v>
      </c>
      <c r="AK129" s="289">
        <v>0</v>
      </c>
      <c r="AL129" s="290" t="e">
        <f t="shared" ref="AL129" si="2275">AK129/AK$12</f>
        <v>#DIV/0!</v>
      </c>
      <c r="AM129" s="289">
        <v>0</v>
      </c>
      <c r="AN129" s="290" t="e">
        <f t="shared" ref="AN129" si="2276">AM129/AM$12</f>
        <v>#DIV/0!</v>
      </c>
      <c r="AO129" s="289">
        <v>1082376.2332000001</v>
      </c>
      <c r="AP129" s="290">
        <f t="shared" ref="AP129" si="2277">AO129/AO$12</f>
        <v>0.15880200595583285</v>
      </c>
      <c r="AQ129" s="289"/>
      <c r="AR129" s="290" t="e">
        <f t="shared" si="1113"/>
        <v>#DIV/0!</v>
      </c>
      <c r="AS129" s="291">
        <f t="shared" si="1114"/>
        <v>15305172.198799999</v>
      </c>
      <c r="AT129" s="290">
        <f t="shared" ref="AT129" si="2278">AS129/AS$12</f>
        <v>7.7419187853903573E-2</v>
      </c>
      <c r="AU129" s="291">
        <f t="shared" si="1116"/>
        <v>1275431.0165666665</v>
      </c>
      <c r="AV129" s="290">
        <f t="shared" ref="AV129" si="2279">AU129/AU$12</f>
        <v>7.7419187853903559E-2</v>
      </c>
      <c r="AX129" s="228">
        <f t="shared" si="1719"/>
        <v>15305172.198799999</v>
      </c>
      <c r="AY129" s="228">
        <f t="shared" si="1093"/>
        <v>0</v>
      </c>
      <c r="AZ129" s="225">
        <v>-8739297.4600000009</v>
      </c>
      <c r="BA129" s="225">
        <v>2207774.3168999995</v>
      </c>
      <c r="BB129" s="225">
        <v>18685012.690299992</v>
      </c>
      <c r="BC129" s="225">
        <v>1271428.4915999998</v>
      </c>
      <c r="BD129" s="225">
        <v>1880254.1599999997</v>
      </c>
      <c r="BE129" s="225">
        <f t="shared" si="1094"/>
        <v>15305172.19879999</v>
      </c>
      <c r="BG129" s="24">
        <f>AS129-CONSOLIDATED!AA144</f>
        <v>3514303.3549279645</v>
      </c>
    </row>
    <row r="130" spans="1:59" s="1" customFormat="1">
      <c r="A130" s="286">
        <v>6799</v>
      </c>
      <c r="B130" s="286" t="s">
        <v>125</v>
      </c>
      <c r="C130" s="285">
        <v>728317.70993150678</v>
      </c>
      <c r="D130" s="279" t="e">
        <f t="shared" si="1318"/>
        <v>#DIV/0!</v>
      </c>
      <c r="E130" s="285">
        <v>6144339.1096639987</v>
      </c>
      <c r="F130" s="279">
        <f t="shared" si="1318"/>
        <v>0.5017209324858507</v>
      </c>
      <c r="G130" s="285">
        <v>6285305.8858652981</v>
      </c>
      <c r="H130" s="279">
        <f t="shared" ref="H130" si="2280">G130/G$12</f>
        <v>0.52137283311084981</v>
      </c>
      <c r="I130" s="285">
        <v>7237859.4911082601</v>
      </c>
      <c r="J130" s="279">
        <f t="shared" ref="J130" si="2281">I130/I$12</f>
        <v>0.51378584944798877</v>
      </c>
      <c r="K130" s="285">
        <v>7348171.0075899856</v>
      </c>
      <c r="L130" s="279">
        <f t="shared" ref="L130" si="2282">K130/K$12</f>
        <v>0.50031662776889851</v>
      </c>
      <c r="M130" s="285">
        <v>904743.87576337473</v>
      </c>
      <c r="N130" s="279">
        <f t="shared" ref="N130" si="2283">M130/M$12</f>
        <v>0.43083178729067789</v>
      </c>
      <c r="O130" s="285">
        <v>7341356.0274556475</v>
      </c>
      <c r="P130" s="279">
        <f t="shared" ref="P130" si="2284">O130/O$12</f>
        <v>0.31729883301337652</v>
      </c>
      <c r="Q130" s="285">
        <v>6110430.7058961829</v>
      </c>
      <c r="R130" s="279">
        <f t="shared" ref="R130" si="2285">Q130/Q$12</f>
        <v>0.68195819003419023</v>
      </c>
      <c r="S130" s="285">
        <v>4481385.2222242961</v>
      </c>
      <c r="T130" s="279">
        <f t="shared" ref="T130" si="2286">S130/S$12</f>
        <v>0.19877123794795395</v>
      </c>
      <c r="U130" s="285">
        <v>-830113.51740000013</v>
      </c>
      <c r="V130" s="279">
        <f t="shared" ref="V130" si="2287">U130/U$12</f>
        <v>-1754959746107012.2</v>
      </c>
      <c r="W130" s="285">
        <v>6121509.6494375085</v>
      </c>
      <c r="X130" s="279">
        <f t="shared" ref="X130" si="2288">W130/W$12</f>
        <v>0.3696705815874991</v>
      </c>
      <c r="Y130" s="285">
        <v>6467301.0626653414</v>
      </c>
      <c r="Z130" s="279">
        <f t="shared" ref="Z130" si="2289">Y130/Y$12</f>
        <v>0.56704984000646197</v>
      </c>
      <c r="AA130" s="285">
        <v>5343244.6872319989</v>
      </c>
      <c r="AB130" s="279">
        <f t="shared" ref="AB130" si="2290">AA130/AA$12</f>
        <v>0.43107734240775969</v>
      </c>
      <c r="AC130" s="285">
        <v>0</v>
      </c>
      <c r="AD130" s="279" t="e">
        <f t="shared" ref="AD130" si="2291">AC130/AC$12</f>
        <v>#DIV/0!</v>
      </c>
      <c r="AE130" s="285">
        <v>4489562.8531799279</v>
      </c>
      <c r="AF130" s="279">
        <f t="shared" ref="AF130" si="2292">AE130/AE$12</f>
        <v>0.36419852593639884</v>
      </c>
      <c r="AG130" s="285">
        <v>4661661.1468845764</v>
      </c>
      <c r="AH130" s="279">
        <f t="shared" ref="AH130" si="2293">AG130/AG$12</f>
        <v>0.40033244049057393</v>
      </c>
      <c r="AI130" s="285">
        <v>8060004.2339077713</v>
      </c>
      <c r="AJ130" s="279">
        <f t="shared" ref="AJ130" si="2294">AI130/AI$12</f>
        <v>0.48187825844364152</v>
      </c>
      <c r="AK130" s="285">
        <v>0</v>
      </c>
      <c r="AL130" s="279" t="e">
        <f t="shared" ref="AL130" si="2295">AK130/AK$12</f>
        <v>#DIV/0!</v>
      </c>
      <c r="AM130" s="285">
        <v>0</v>
      </c>
      <c r="AN130" s="279" t="e">
        <f t="shared" ref="AN130" si="2296">AM130/AM$12</f>
        <v>#DIV/0!</v>
      </c>
      <c r="AO130" s="285">
        <v>3712377.608013114</v>
      </c>
      <c r="AP130" s="279">
        <f t="shared" ref="AP130" si="2297">AO130/AO$12</f>
        <v>0.54466551734517421</v>
      </c>
      <c r="AQ130" s="285"/>
      <c r="AR130" s="279" t="e">
        <f t="shared" si="1113"/>
        <v>#DIV/0!</v>
      </c>
      <c r="AS130" s="287">
        <f t="shared" si="1114"/>
        <v>84607456.7594188</v>
      </c>
      <c r="AT130" s="279">
        <f t="shared" ref="AT130" si="2298">AS130/AS$12</f>
        <v>0.42797562181051702</v>
      </c>
      <c r="AU130" s="287">
        <f t="shared" si="1116"/>
        <v>7050621.3966182331</v>
      </c>
      <c r="AV130" s="279">
        <f t="shared" ref="AV130" si="2299">AU130/AU$12</f>
        <v>0.42797562181051696</v>
      </c>
      <c r="AX130" s="228">
        <f t="shared" si="1719"/>
        <v>84607456.7594188</v>
      </c>
      <c r="AY130" s="228">
        <f t="shared" si="1093"/>
        <v>0</v>
      </c>
      <c r="AZ130" s="25">
        <v>728317.70993150678</v>
      </c>
      <c r="BA130" s="25">
        <v>12392327.672659371</v>
      </c>
      <c r="BB130" s="25">
        <v>58955722.843845837</v>
      </c>
      <c r="BC130" s="25">
        <v>4481385.2222242961</v>
      </c>
      <c r="BD130" s="25">
        <v>8060004.2339077713</v>
      </c>
      <c r="BE130" s="25">
        <f t="shared" si="1094"/>
        <v>84617757.682568789</v>
      </c>
      <c r="BF130" s="25">
        <f>SUM(BE39,BE42:BE68,BE71:BE86,BE88:BE100,BE102:BE113,BE118,BE122:BE127)</f>
        <v>84615872.4992688</v>
      </c>
      <c r="BG130" s="24">
        <f>AS130-CONSOLIDATED!AA145</f>
        <v>-31957788.596989468</v>
      </c>
    </row>
    <row r="131" spans="1:59" s="1" customFormat="1" ht="15.75" thickBot="1">
      <c r="A131" s="260">
        <v>6999</v>
      </c>
      <c r="B131" s="260" t="s">
        <v>124</v>
      </c>
      <c r="C131" s="266">
        <v>-728317.70993150678</v>
      </c>
      <c r="D131" s="240" t="e">
        <f t="shared" si="1318"/>
        <v>#DIV/0!</v>
      </c>
      <c r="E131" s="266">
        <v>-1128074.8761635157</v>
      </c>
      <c r="F131" s="240">
        <f t="shared" si="1318"/>
        <v>-9.2113857760948034E-2</v>
      </c>
      <c r="G131" s="266">
        <v>-297228.52701219061</v>
      </c>
      <c r="H131" s="240">
        <f t="shared" ref="H131" si="2300">G131/G$12</f>
        <v>-2.4655423621976397E-2</v>
      </c>
      <c r="I131" s="266">
        <v>-530849.19542956096</v>
      </c>
      <c r="J131" s="240">
        <f t="shared" ref="J131" si="2301">I131/I$12</f>
        <v>-3.7682799056492328E-2</v>
      </c>
      <c r="K131" s="266">
        <v>-417308.2997422716</v>
      </c>
      <c r="L131" s="240">
        <f t="shared" ref="L131" si="2302">K131/K$12</f>
        <v>-2.8413367224492871E-2</v>
      </c>
      <c r="M131" s="266">
        <v>-448272.64046479494</v>
      </c>
      <c r="N131" s="240">
        <f t="shared" ref="N131" si="2303">M131/M$12</f>
        <v>-0.21346384104783928</v>
      </c>
      <c r="O131" s="266">
        <v>4379424.5290472079</v>
      </c>
      <c r="P131" s="240">
        <f t="shared" ref="P131" si="2304">O131/O$12</f>
        <v>0.18928196468608474</v>
      </c>
      <c r="Q131" s="266">
        <v>-2235103.0217285329</v>
      </c>
      <c r="R131" s="240">
        <f t="shared" ref="R131" si="2305">Q131/Q$12</f>
        <v>-0.24944997899528373</v>
      </c>
      <c r="S131" s="266">
        <v>6265032.0033156052</v>
      </c>
      <c r="T131" s="240">
        <f t="shared" ref="T131" si="2306">S131/S$12</f>
        <v>0.27788465068943463</v>
      </c>
      <c r="U131" s="266">
        <v>767342.15645000024</v>
      </c>
      <c r="V131" s="240">
        <f t="shared" ref="V131" si="2307">U131/U$12</f>
        <v>1622253544645988.5</v>
      </c>
      <c r="W131" s="266">
        <v>2433230.8543400923</v>
      </c>
      <c r="X131" s="240">
        <f t="shared" ref="X131" si="2308">W131/W$12</f>
        <v>0.14693987538567413</v>
      </c>
      <c r="Y131" s="266">
        <v>-1344475.6297379213</v>
      </c>
      <c r="Z131" s="240">
        <f t="shared" ref="Z131" si="2309">Y131/Y$12</f>
        <v>-0.11788297519294348</v>
      </c>
      <c r="AA131" s="266">
        <v>-338712.57124709943</v>
      </c>
      <c r="AB131" s="240">
        <f t="shared" ref="AB131" si="2310">AA131/AA$12</f>
        <v>-2.7326338882103098E-2</v>
      </c>
      <c r="AC131" s="266">
        <v>0</v>
      </c>
      <c r="AD131" s="240" t="e">
        <f t="shared" ref="AD131" si="2311">AC131/AC$12</f>
        <v>#DIV/0!</v>
      </c>
      <c r="AE131" s="266">
        <v>1269410.5338032253</v>
      </c>
      <c r="AF131" s="240">
        <f t="shared" ref="AF131" si="2312">AE131/AE$12</f>
        <v>0.10297604919191976</v>
      </c>
      <c r="AG131" s="266">
        <v>942179.16903747164</v>
      </c>
      <c r="AH131" s="240">
        <f t="shared" ref="AH131" si="2313">AG131/AG$12</f>
        <v>8.0912120000877275E-2</v>
      </c>
      <c r="AI131" s="266">
        <v>-147355.7299475311</v>
      </c>
      <c r="AJ131" s="240">
        <f t="shared" ref="AJ131" si="2314">AI131/AI$12</f>
        <v>-8.8098616896607907E-3</v>
      </c>
      <c r="AK131" s="266">
        <v>0</v>
      </c>
      <c r="AL131" s="240" t="e">
        <f t="shared" ref="AL131" si="2315">AK131/AK$12</f>
        <v>#DIV/0!</v>
      </c>
      <c r="AM131" s="266">
        <v>0</v>
      </c>
      <c r="AN131" s="240" t="e">
        <f t="shared" ref="AN131" si="2316">AM131/AM$12</f>
        <v>#DIV/0!</v>
      </c>
      <c r="AO131" s="266">
        <v>-430941.46214117424</v>
      </c>
      <c r="AP131" s="240">
        <f t="shared" ref="AP131" si="2317">AO131/AO$12</f>
        <v>-6.3226045194317237E-2</v>
      </c>
      <c r="AQ131" s="266"/>
      <c r="AR131" s="240" t="e">
        <f t="shared" si="1113"/>
        <v>#DIV/0!</v>
      </c>
      <c r="AS131" s="267">
        <f t="shared" si="1114"/>
        <v>8009979.5824475037</v>
      </c>
      <c r="AT131" s="240">
        <f t="shared" ref="AT131" si="2318">AS131/AS$12</f>
        <v>4.0517421558187779E-2</v>
      </c>
      <c r="AU131" s="267">
        <f t="shared" si="1116"/>
        <v>667498.29853729194</v>
      </c>
      <c r="AV131" s="240">
        <f t="shared" ref="AV131" si="2319">AU131/AU$12</f>
        <v>4.0517421558187779E-2</v>
      </c>
      <c r="AX131" s="228">
        <f t="shared" si="1719"/>
        <v>8009979.5824475037</v>
      </c>
      <c r="AY131" s="228">
        <f t="shared" si="1093"/>
        <v>0</v>
      </c>
      <c r="AZ131" s="223">
        <v>-728317.70993150678</v>
      </c>
      <c r="BA131" s="223">
        <v>-1915060.0878754102</v>
      </c>
      <c r="BB131" s="223">
        <v>4525380.1837363457</v>
      </c>
      <c r="BC131" s="223">
        <v>6265032.0033156052</v>
      </c>
      <c r="BD131" s="223">
        <v>-147355.72994752816</v>
      </c>
      <c r="BE131" s="223">
        <f t="shared" si="1094"/>
        <v>7999678.6592975063</v>
      </c>
      <c r="BF131" s="24">
        <f>BF37-BF130</f>
        <v>8001563.8425975442</v>
      </c>
      <c r="BG131" s="24">
        <f>AS131-CONSOLIDATED!AA146</f>
        <v>-13089985.081255984</v>
      </c>
    </row>
    <row r="132" spans="1:59" s="1" customFormat="1" ht="15.75" thickTop="1">
      <c r="C132" s="213">
        <v>0</v>
      </c>
      <c r="D132" s="22" t="e">
        <f t="shared" si="1318"/>
        <v>#DIV/0!</v>
      </c>
      <c r="E132" s="213">
        <v>0</v>
      </c>
      <c r="F132" s="22">
        <f t="shared" si="1318"/>
        <v>0</v>
      </c>
      <c r="G132" s="213">
        <v>0</v>
      </c>
      <c r="H132" s="22">
        <f t="shared" ref="H132" si="2320">G132/G$12</f>
        <v>0</v>
      </c>
      <c r="I132" s="213">
        <v>0</v>
      </c>
      <c r="J132" s="22">
        <f t="shared" ref="J132" si="2321">I132/I$12</f>
        <v>0</v>
      </c>
      <c r="K132" s="213">
        <v>0</v>
      </c>
      <c r="L132" s="22">
        <f t="shared" ref="L132" si="2322">K132/K$12</f>
        <v>0</v>
      </c>
      <c r="M132" s="213">
        <v>0</v>
      </c>
      <c r="N132" s="22">
        <f t="shared" ref="N132" si="2323">M132/M$12</f>
        <v>0</v>
      </c>
      <c r="O132" s="213">
        <v>0</v>
      </c>
      <c r="P132" s="22">
        <f t="shared" ref="P132" si="2324">O132/O$12</f>
        <v>0</v>
      </c>
      <c r="Q132" s="213">
        <v>0</v>
      </c>
      <c r="R132" s="22">
        <f t="shared" ref="R132" si="2325">Q132/Q$12</f>
        <v>0</v>
      </c>
      <c r="S132" s="213">
        <v>0</v>
      </c>
      <c r="T132" s="22">
        <f t="shared" ref="T132" si="2326">S132/S$12</f>
        <v>0</v>
      </c>
      <c r="U132" s="213">
        <v>0</v>
      </c>
      <c r="V132" s="22">
        <f t="shared" ref="V132" si="2327">U132/U$12</f>
        <v>0</v>
      </c>
      <c r="W132" s="213">
        <v>0</v>
      </c>
      <c r="X132" s="22">
        <f t="shared" ref="X132" si="2328">W132/W$12</f>
        <v>0</v>
      </c>
      <c r="Y132" s="213">
        <v>0</v>
      </c>
      <c r="Z132" s="22">
        <f t="shared" ref="Z132" si="2329">Y132/Y$12</f>
        <v>0</v>
      </c>
      <c r="AA132" s="213">
        <v>0</v>
      </c>
      <c r="AB132" s="22">
        <f t="shared" ref="AB132" si="2330">AA132/AA$12</f>
        <v>0</v>
      </c>
      <c r="AC132" s="213">
        <v>0</v>
      </c>
      <c r="AD132" s="22" t="e">
        <f t="shared" ref="AD132" si="2331">AC132/AC$12</f>
        <v>#DIV/0!</v>
      </c>
      <c r="AE132" s="213">
        <v>0</v>
      </c>
      <c r="AF132" s="22">
        <f t="shared" ref="AF132" si="2332">AE132/AE$12</f>
        <v>0</v>
      </c>
      <c r="AG132" s="213">
        <v>0</v>
      </c>
      <c r="AH132" s="22">
        <f t="shared" ref="AH132" si="2333">AG132/AG$12</f>
        <v>0</v>
      </c>
      <c r="AI132" s="213">
        <v>0</v>
      </c>
      <c r="AJ132" s="22">
        <f t="shared" ref="AJ132" si="2334">AI132/AI$12</f>
        <v>0</v>
      </c>
      <c r="AK132" s="213">
        <v>0</v>
      </c>
      <c r="AL132" s="22" t="e">
        <f t="shared" ref="AL132" si="2335">AK132/AK$12</f>
        <v>#DIV/0!</v>
      </c>
      <c r="AM132" s="213">
        <v>0</v>
      </c>
      <c r="AN132" s="22" t="e">
        <f t="shared" ref="AN132" si="2336">AM132/AM$12</f>
        <v>#DIV/0!</v>
      </c>
      <c r="AO132" s="213">
        <v>0</v>
      </c>
      <c r="AP132" s="22">
        <f t="shared" ref="AP132" si="2337">AO132/AO$12</f>
        <v>0</v>
      </c>
      <c r="AQ132" s="213"/>
      <c r="AR132" s="22" t="e">
        <f t="shared" si="1113"/>
        <v>#DIV/0!</v>
      </c>
      <c r="AS132" s="273">
        <f t="shared" si="1114"/>
        <v>0</v>
      </c>
      <c r="AT132" s="274">
        <f t="shared" ref="AT132" si="2338">AS132/AS$12</f>
        <v>0</v>
      </c>
      <c r="AU132" s="36">
        <f t="shared" si="1116"/>
        <v>0</v>
      </c>
      <c r="AV132" s="50">
        <f t="shared" ref="AV132" si="2339">AU132/AU$12</f>
        <v>0</v>
      </c>
      <c r="AX132" s="228">
        <f t="shared" si="1719"/>
        <v>0</v>
      </c>
      <c r="AY132" s="228">
        <f t="shared" si="1093"/>
        <v>0</v>
      </c>
      <c r="AZ132" s="24">
        <v>0</v>
      </c>
      <c r="BA132" s="24">
        <v>0</v>
      </c>
      <c r="BB132" s="24">
        <v>0</v>
      </c>
      <c r="BC132" s="24">
        <v>0</v>
      </c>
      <c r="BD132" s="24">
        <v>0</v>
      </c>
      <c r="BE132" s="24">
        <f t="shared" si="1094"/>
        <v>0</v>
      </c>
      <c r="BG132" s="24">
        <f>AS132-CONSOLIDATED!AA147</f>
        <v>0</v>
      </c>
    </row>
    <row r="133" spans="1:59" s="1" customFormat="1" ht="15.75" thickBot="1">
      <c r="A133" s="262"/>
      <c r="B133" s="257" t="s">
        <v>197</v>
      </c>
      <c r="C133" s="263">
        <v>72000</v>
      </c>
      <c r="D133" s="253" t="e">
        <f t="shared" si="1318"/>
        <v>#DIV/0!</v>
      </c>
      <c r="E133" s="263">
        <v>0</v>
      </c>
      <c r="F133" s="253">
        <f t="shared" si="1318"/>
        <v>0</v>
      </c>
      <c r="G133" s="263">
        <v>0</v>
      </c>
      <c r="H133" s="253">
        <f t="shared" ref="H133" si="2340">G133/G$12</f>
        <v>0</v>
      </c>
      <c r="I133" s="263">
        <v>0</v>
      </c>
      <c r="J133" s="253">
        <f t="shared" ref="J133" si="2341">I133/I$12</f>
        <v>0</v>
      </c>
      <c r="K133" s="263">
        <v>0</v>
      </c>
      <c r="L133" s="253">
        <f t="shared" ref="L133" si="2342">K133/K$12</f>
        <v>0</v>
      </c>
      <c r="M133" s="263">
        <v>0</v>
      </c>
      <c r="N133" s="253">
        <f t="shared" ref="N133" si="2343">M133/M$12</f>
        <v>0</v>
      </c>
      <c r="O133" s="263">
        <v>0</v>
      </c>
      <c r="P133" s="253">
        <f t="shared" ref="P133" si="2344">O133/O$12</f>
        <v>0</v>
      </c>
      <c r="Q133" s="263">
        <v>0</v>
      </c>
      <c r="R133" s="253">
        <f t="shared" ref="R133" si="2345">Q133/Q$12</f>
        <v>0</v>
      </c>
      <c r="S133" s="263">
        <v>755228.05510187254</v>
      </c>
      <c r="T133" s="253">
        <f t="shared" ref="T133" si="2346">S133/S$12</f>
        <v>3.3498038664731271E-2</v>
      </c>
      <c r="U133" s="263">
        <v>228832.639</v>
      </c>
      <c r="V133" s="253">
        <f t="shared" ref="V133" si="2347">U133/U$12</f>
        <v>483779701959636.5</v>
      </c>
      <c r="W133" s="263">
        <v>0</v>
      </c>
      <c r="X133" s="253">
        <f t="shared" ref="X133" si="2348">W133/W$12</f>
        <v>0</v>
      </c>
      <c r="Y133" s="263">
        <v>0</v>
      </c>
      <c r="Z133" s="253">
        <f t="shared" ref="Z133" si="2349">Y133/Y$12</f>
        <v>0</v>
      </c>
      <c r="AA133" s="263">
        <v>0</v>
      </c>
      <c r="AB133" s="253">
        <f t="shared" ref="AB133" si="2350">AA133/AA$12</f>
        <v>0</v>
      </c>
      <c r="AC133" s="263">
        <v>0</v>
      </c>
      <c r="AD133" s="253" t="e">
        <f t="shared" ref="AD133" si="2351">AC133/AC$12</f>
        <v>#DIV/0!</v>
      </c>
      <c r="AE133" s="263">
        <v>0</v>
      </c>
      <c r="AF133" s="253">
        <f t="shared" ref="AF133" si="2352">AE133/AE$12</f>
        <v>0</v>
      </c>
      <c r="AG133" s="263">
        <v>0</v>
      </c>
      <c r="AH133" s="253">
        <f t="shared" ref="AH133" si="2353">AG133/AG$12</f>
        <v>0</v>
      </c>
      <c r="AI133" s="263">
        <v>0</v>
      </c>
      <c r="AJ133" s="253">
        <f t="shared" ref="AJ133" si="2354">AI133/AI$12</f>
        <v>0</v>
      </c>
      <c r="AK133" s="263">
        <v>0</v>
      </c>
      <c r="AL133" s="253" t="e">
        <f t="shared" ref="AL133" si="2355">AK133/AK$12</f>
        <v>#DIV/0!</v>
      </c>
      <c r="AM133" s="263">
        <v>0</v>
      </c>
      <c r="AN133" s="253" t="e">
        <f t="shared" ref="AN133" si="2356">AM133/AM$12</f>
        <v>#DIV/0!</v>
      </c>
      <c r="AO133" s="263">
        <v>0</v>
      </c>
      <c r="AP133" s="253">
        <f t="shared" ref="AP133" si="2357">AO133/AO$12</f>
        <v>0</v>
      </c>
      <c r="AQ133" s="263"/>
      <c r="AR133" s="253" t="e">
        <f t="shared" si="1113"/>
        <v>#DIV/0!</v>
      </c>
      <c r="AS133" s="264">
        <f t="shared" si="1114"/>
        <v>1056060.6941018726</v>
      </c>
      <c r="AT133" s="253">
        <f t="shared" ref="AT133" si="2358">AS133/AS$12</f>
        <v>5.3419432463626257E-3</v>
      </c>
      <c r="AU133" s="264">
        <f t="shared" si="1116"/>
        <v>88005.057841822723</v>
      </c>
      <c r="AV133" s="253">
        <f t="shared" ref="AV133" si="2359">AU133/AU$12</f>
        <v>5.3419432463626257E-3</v>
      </c>
      <c r="AX133" s="228">
        <f t="shared" si="1719"/>
        <v>1056060.6941018726</v>
      </c>
      <c r="AY133" s="228">
        <f t="shared" si="1093"/>
        <v>0</v>
      </c>
      <c r="AZ133" s="24">
        <v>72000</v>
      </c>
      <c r="BA133" s="24">
        <v>0</v>
      </c>
      <c r="BB133" s="24">
        <v>228832.639</v>
      </c>
      <c r="BC133" s="24">
        <v>755228.05510187254</v>
      </c>
      <c r="BD133" s="24">
        <v>0</v>
      </c>
      <c r="BE133" s="24">
        <f t="shared" si="1094"/>
        <v>1056060.6941018724</v>
      </c>
      <c r="BG133" s="24">
        <f>AS133-CONSOLIDATED!AA148</f>
        <v>5534.7399320881814</v>
      </c>
    </row>
    <row r="134" spans="1:59" s="1" customFormat="1" ht="15.75" thickTop="1">
      <c r="B134" s="26"/>
      <c r="C134" s="213">
        <v>0</v>
      </c>
      <c r="D134" s="22" t="e">
        <f t="shared" si="1318"/>
        <v>#DIV/0!</v>
      </c>
      <c r="E134" s="213">
        <v>0</v>
      </c>
      <c r="F134" s="22">
        <f t="shared" si="1318"/>
        <v>0</v>
      </c>
      <c r="G134" s="213">
        <v>0</v>
      </c>
      <c r="H134" s="22">
        <f t="shared" ref="H134" si="2360">G134/G$12</f>
        <v>0</v>
      </c>
      <c r="I134" s="213">
        <v>0</v>
      </c>
      <c r="J134" s="22">
        <f t="shared" ref="J134" si="2361">I134/I$12</f>
        <v>0</v>
      </c>
      <c r="K134" s="213">
        <v>0</v>
      </c>
      <c r="L134" s="22">
        <f t="shared" ref="L134" si="2362">K134/K$12</f>
        <v>0</v>
      </c>
      <c r="M134" s="213">
        <v>0</v>
      </c>
      <c r="N134" s="22">
        <f t="shared" ref="N134" si="2363">M134/M$12</f>
        <v>0</v>
      </c>
      <c r="O134" s="213">
        <v>0</v>
      </c>
      <c r="P134" s="22">
        <f t="shared" ref="P134" si="2364">O134/O$12</f>
        <v>0</v>
      </c>
      <c r="Q134" s="213">
        <v>0</v>
      </c>
      <c r="R134" s="22">
        <f t="shared" ref="R134" si="2365">Q134/Q$12</f>
        <v>0</v>
      </c>
      <c r="S134" s="213">
        <v>0</v>
      </c>
      <c r="T134" s="22">
        <f t="shared" ref="T134" si="2366">S134/S$12</f>
        <v>0</v>
      </c>
      <c r="U134" s="213">
        <v>0</v>
      </c>
      <c r="V134" s="22">
        <f t="shared" ref="V134" si="2367">U134/U$12</f>
        <v>0</v>
      </c>
      <c r="W134" s="213">
        <v>0</v>
      </c>
      <c r="X134" s="22">
        <f t="shared" ref="X134" si="2368">W134/W$12</f>
        <v>0</v>
      </c>
      <c r="Y134" s="213">
        <v>0</v>
      </c>
      <c r="Z134" s="22">
        <f t="shared" ref="Z134" si="2369">Y134/Y$12</f>
        <v>0</v>
      </c>
      <c r="AA134" s="213">
        <v>0</v>
      </c>
      <c r="AB134" s="22">
        <f t="shared" ref="AB134" si="2370">AA134/AA$12</f>
        <v>0</v>
      </c>
      <c r="AC134" s="213">
        <v>0</v>
      </c>
      <c r="AD134" s="22" t="e">
        <f t="shared" ref="AD134" si="2371">AC134/AC$12</f>
        <v>#DIV/0!</v>
      </c>
      <c r="AE134" s="213">
        <v>0</v>
      </c>
      <c r="AF134" s="22">
        <f t="shared" ref="AF134" si="2372">AE134/AE$12</f>
        <v>0</v>
      </c>
      <c r="AG134" s="213">
        <v>0</v>
      </c>
      <c r="AH134" s="22">
        <f t="shared" ref="AH134" si="2373">AG134/AG$12</f>
        <v>0</v>
      </c>
      <c r="AI134" s="213">
        <v>0</v>
      </c>
      <c r="AJ134" s="22">
        <f t="shared" ref="AJ134" si="2374">AI134/AI$12</f>
        <v>0</v>
      </c>
      <c r="AK134" s="213">
        <v>0</v>
      </c>
      <c r="AL134" s="22" t="e">
        <f t="shared" ref="AL134" si="2375">AK134/AK$12</f>
        <v>#DIV/0!</v>
      </c>
      <c r="AM134" s="213">
        <v>0</v>
      </c>
      <c r="AN134" s="22" t="e">
        <f t="shared" ref="AN134" si="2376">AM134/AM$12</f>
        <v>#DIV/0!</v>
      </c>
      <c r="AO134" s="213">
        <v>0</v>
      </c>
      <c r="AP134" s="22">
        <f t="shared" ref="AP134" si="2377">AO134/AO$12</f>
        <v>0</v>
      </c>
      <c r="AQ134" s="213"/>
      <c r="AR134" s="22" t="e">
        <f t="shared" si="1113"/>
        <v>#DIV/0!</v>
      </c>
      <c r="AS134" s="273">
        <f t="shared" si="1114"/>
        <v>0</v>
      </c>
      <c r="AT134" s="274">
        <f t="shared" ref="AT134" si="2378">AS134/AS$12</f>
        <v>0</v>
      </c>
      <c r="AU134" s="36">
        <f t="shared" si="1116"/>
        <v>0</v>
      </c>
      <c r="AV134" s="50">
        <f t="shared" ref="AV134" si="2379">AU134/AU$12</f>
        <v>0</v>
      </c>
      <c r="AX134" s="228">
        <f t="shared" si="1719"/>
        <v>0</v>
      </c>
      <c r="AY134" s="228">
        <f t="shared" ref="AY134:AY137" si="2380">AS134-AX134</f>
        <v>0</v>
      </c>
      <c r="AZ134" s="24">
        <v>0</v>
      </c>
      <c r="BA134" s="24">
        <v>0</v>
      </c>
      <c r="BB134" s="24">
        <v>0</v>
      </c>
      <c r="BC134" s="24">
        <v>0</v>
      </c>
      <c r="BD134" s="24">
        <v>0</v>
      </c>
      <c r="BE134" s="24">
        <f t="shared" ref="BE134:BE137" si="2381">SUM(AZ134:BD134)</f>
        <v>0</v>
      </c>
      <c r="BG134" s="24">
        <f>AS134-CONSOLIDATED!AA149</f>
        <v>0</v>
      </c>
    </row>
    <row r="135" spans="1:59" s="1" customFormat="1" ht="15.75" thickBot="1">
      <c r="A135" s="262"/>
      <c r="B135" s="265" t="s">
        <v>195</v>
      </c>
      <c r="C135" s="263">
        <v>0</v>
      </c>
      <c r="D135" s="253" t="e">
        <f t="shared" si="1318"/>
        <v>#DIV/0!</v>
      </c>
      <c r="E135" s="263">
        <v>0</v>
      </c>
      <c r="F135" s="253">
        <f t="shared" si="1318"/>
        <v>0</v>
      </c>
      <c r="G135" s="263">
        <v>23571.94144878089</v>
      </c>
      <c r="H135" s="253">
        <f t="shared" ref="H135" si="2382">G135/G$12</f>
        <v>1.9553177074025617E-3</v>
      </c>
      <c r="I135" s="263">
        <v>4657.7697220439495</v>
      </c>
      <c r="J135" s="253">
        <f t="shared" ref="J135" si="2383">I135/I$12</f>
        <v>3.3063589810128276E-4</v>
      </c>
      <c r="K135" s="263">
        <v>7195.3217257722981</v>
      </c>
      <c r="L135" s="253">
        <f t="shared" ref="L135" si="2384">K135/K$12</f>
        <v>4.8990954318187227E-4</v>
      </c>
      <c r="M135" s="263">
        <v>0</v>
      </c>
      <c r="N135" s="253">
        <f t="shared" ref="N135" si="2385">M135/M$12</f>
        <v>0</v>
      </c>
      <c r="O135" s="263">
        <v>120408.47077972085</v>
      </c>
      <c r="P135" s="253">
        <f t="shared" ref="P135" si="2386">O135/O$12</f>
        <v>5.2041430929718651E-3</v>
      </c>
      <c r="Q135" s="263">
        <v>-49976.094087853249</v>
      </c>
      <c r="R135" s="253">
        <f t="shared" ref="R135" si="2387">Q135/Q$12</f>
        <v>-5.5776111880696368E-3</v>
      </c>
      <c r="S135" s="263">
        <v>0</v>
      </c>
      <c r="T135" s="253">
        <f t="shared" ref="T135" si="2388">S135/S$12</f>
        <v>0</v>
      </c>
      <c r="U135" s="263">
        <v>0</v>
      </c>
      <c r="V135" s="253">
        <f t="shared" ref="V135" si="2389">U135/U$12</f>
        <v>0</v>
      </c>
      <c r="W135" s="263">
        <v>82158.390134009212</v>
      </c>
      <c r="X135" s="253">
        <f t="shared" ref="X135" si="2390">W135/W$12</f>
        <v>4.9614460488390478E-3</v>
      </c>
      <c r="Y135" s="263">
        <v>-33414.800297125483</v>
      </c>
      <c r="Z135" s="253">
        <f t="shared" ref="Z135" si="2391">Y135/Y$12</f>
        <v>-2.9297935844854548E-3</v>
      </c>
      <c r="AA135" s="263">
        <v>0</v>
      </c>
      <c r="AB135" s="253">
        <f t="shared" ref="AB135" si="2392">AA135/AA$12</f>
        <v>0</v>
      </c>
      <c r="AC135" s="263">
        <v>0</v>
      </c>
      <c r="AD135" s="253" t="e">
        <f t="shared" ref="AD135" si="2393">AC135/AC$12</f>
        <v>#DIV/0!</v>
      </c>
      <c r="AE135" s="263">
        <v>25993.597613656002</v>
      </c>
      <c r="AF135" s="253">
        <f t="shared" ref="AF135" si="2394">AE135/AE$12</f>
        <v>2.1086306716860234E-3</v>
      </c>
      <c r="AG135" s="263">
        <v>46496.719758747407</v>
      </c>
      <c r="AH135" s="253">
        <f t="shared" ref="AH135" si="2395">AG135/AG$12</f>
        <v>3.9930283882314383E-3</v>
      </c>
      <c r="AI135" s="263">
        <v>0</v>
      </c>
      <c r="AJ135" s="253">
        <f t="shared" ref="AJ135" si="2396">AI135/AI$12</f>
        <v>0</v>
      </c>
      <c r="AK135" s="263">
        <v>0</v>
      </c>
      <c r="AL135" s="253" t="e">
        <f t="shared" ref="AL135" si="2397">AK135/AK$12</f>
        <v>#DIV/0!</v>
      </c>
      <c r="AM135" s="263">
        <v>0</v>
      </c>
      <c r="AN135" s="253" t="e">
        <f t="shared" ref="AN135" si="2398">AM135/AM$12</f>
        <v>#DIV/0!</v>
      </c>
      <c r="AO135" s="263">
        <v>-2005.8552291173482</v>
      </c>
      <c r="AP135" s="253">
        <f t="shared" ref="AP135" si="2399">AO135/AO$12</f>
        <v>-2.9429123096975219E-4</v>
      </c>
      <c r="AQ135" s="263"/>
      <c r="AR135" s="253" t="e">
        <f t="shared" ref="AR135:AR137" si="2400">AQ135/AQ$5</f>
        <v>#DIV/0!</v>
      </c>
      <c r="AS135" s="264">
        <f t="shared" ref="AS135:AS137" si="2401">C135+E135+G135+I135+K135+M135+O135+Q135+S135+U135+W135+Y135+AA135+AC135+AE135+AG135+AI135+AK135+AM135+AO135+AQ135</f>
        <v>225085.46156863452</v>
      </c>
      <c r="AT135" s="253">
        <f t="shared" ref="AT135" si="2402">AS135/AS$12</f>
        <v>1.138565016193087E-3</v>
      </c>
      <c r="AU135" s="264">
        <f t="shared" ref="AU135:AU137" si="2403">AS135/12</f>
        <v>18757.121797386211</v>
      </c>
      <c r="AV135" s="253">
        <f t="shared" ref="AV135" si="2404">AU135/AU$12</f>
        <v>1.1385650161930873E-3</v>
      </c>
      <c r="AX135" s="228">
        <f t="shared" si="1719"/>
        <v>225085.46156863452</v>
      </c>
      <c r="AY135" s="228">
        <f t="shared" si="2380"/>
        <v>0</v>
      </c>
      <c r="AZ135" s="24">
        <v>0</v>
      </c>
      <c r="BA135" s="24">
        <v>0</v>
      </c>
      <c r="BB135" s="24">
        <v>225085.46156863452</v>
      </c>
      <c r="BC135" s="24">
        <v>0</v>
      </c>
      <c r="BD135" s="24">
        <v>0</v>
      </c>
      <c r="BE135" s="24">
        <f t="shared" si="2381"/>
        <v>225085.46156863452</v>
      </c>
      <c r="BG135" s="24">
        <f>AS135-CONSOLIDATED!AA150</f>
        <v>-640142.22191937279</v>
      </c>
    </row>
    <row r="136" spans="1:59" s="1" customFormat="1" ht="15.75" thickTop="1">
      <c r="B136" s="26"/>
      <c r="C136" s="213">
        <v>0</v>
      </c>
      <c r="D136" s="22" t="e">
        <f t="shared" si="1318"/>
        <v>#DIV/0!</v>
      </c>
      <c r="E136" s="213">
        <v>0</v>
      </c>
      <c r="F136" s="22">
        <f t="shared" si="1318"/>
        <v>0</v>
      </c>
      <c r="G136" s="213">
        <v>0</v>
      </c>
      <c r="H136" s="22">
        <f t="shared" ref="H136" si="2405">G136/G$12</f>
        <v>0</v>
      </c>
      <c r="I136" s="213">
        <v>0</v>
      </c>
      <c r="J136" s="22">
        <f t="shared" ref="J136" si="2406">I136/I$12</f>
        <v>0</v>
      </c>
      <c r="K136" s="213">
        <v>0</v>
      </c>
      <c r="L136" s="22">
        <f t="shared" ref="L136" si="2407">K136/K$12</f>
        <v>0</v>
      </c>
      <c r="M136" s="213">
        <v>0</v>
      </c>
      <c r="N136" s="22">
        <f t="shared" ref="N136" si="2408">M136/M$12</f>
        <v>0</v>
      </c>
      <c r="O136" s="213">
        <v>0</v>
      </c>
      <c r="P136" s="22">
        <f t="shared" ref="P136" si="2409">O136/O$12</f>
        <v>0</v>
      </c>
      <c r="Q136" s="213">
        <v>0</v>
      </c>
      <c r="R136" s="22">
        <f t="shared" ref="R136" si="2410">Q136/Q$12</f>
        <v>0</v>
      </c>
      <c r="S136" s="213">
        <v>0</v>
      </c>
      <c r="T136" s="22">
        <f t="shared" ref="T136" si="2411">S136/S$12</f>
        <v>0</v>
      </c>
      <c r="U136" s="213">
        <v>0</v>
      </c>
      <c r="V136" s="22">
        <f t="shared" ref="V136" si="2412">U136/U$12</f>
        <v>0</v>
      </c>
      <c r="W136" s="213">
        <v>0</v>
      </c>
      <c r="X136" s="22">
        <f t="shared" ref="X136" si="2413">W136/W$12</f>
        <v>0</v>
      </c>
      <c r="Y136" s="213">
        <v>0</v>
      </c>
      <c r="Z136" s="22">
        <f t="shared" ref="Z136" si="2414">Y136/Y$12</f>
        <v>0</v>
      </c>
      <c r="AA136" s="213">
        <v>0</v>
      </c>
      <c r="AB136" s="22">
        <f t="shared" ref="AB136" si="2415">AA136/AA$12</f>
        <v>0</v>
      </c>
      <c r="AC136" s="213">
        <v>0</v>
      </c>
      <c r="AD136" s="22" t="e">
        <f t="shared" ref="AD136" si="2416">AC136/AC$12</f>
        <v>#DIV/0!</v>
      </c>
      <c r="AE136" s="213">
        <v>0</v>
      </c>
      <c r="AF136" s="22">
        <f t="shared" ref="AF136" si="2417">AE136/AE$12</f>
        <v>0</v>
      </c>
      <c r="AG136" s="213">
        <v>0</v>
      </c>
      <c r="AH136" s="22">
        <f t="shared" ref="AH136" si="2418">AG136/AG$12</f>
        <v>0</v>
      </c>
      <c r="AI136" s="213">
        <v>0</v>
      </c>
      <c r="AJ136" s="22">
        <f t="shared" ref="AJ136" si="2419">AI136/AI$12</f>
        <v>0</v>
      </c>
      <c r="AK136" s="213">
        <v>0</v>
      </c>
      <c r="AL136" s="22" t="e">
        <f t="shared" ref="AL136" si="2420">AK136/AK$12</f>
        <v>#DIV/0!</v>
      </c>
      <c r="AM136" s="213">
        <v>0</v>
      </c>
      <c r="AN136" s="22" t="e">
        <f t="shared" ref="AN136" si="2421">AM136/AM$12</f>
        <v>#DIV/0!</v>
      </c>
      <c r="AO136" s="213">
        <v>0</v>
      </c>
      <c r="AP136" s="22">
        <f t="shared" ref="AP136" si="2422">AO136/AO$12</f>
        <v>0</v>
      </c>
      <c r="AQ136" s="213"/>
      <c r="AR136" s="22" t="e">
        <f t="shared" si="2400"/>
        <v>#DIV/0!</v>
      </c>
      <c r="AS136" s="273">
        <f t="shared" si="2401"/>
        <v>0</v>
      </c>
      <c r="AT136" s="274">
        <f t="shared" ref="AT136" si="2423">AS136/AS$12</f>
        <v>0</v>
      </c>
      <c r="AU136" s="36">
        <f t="shared" si="2403"/>
        <v>0</v>
      </c>
      <c r="AV136" s="50">
        <f t="shared" ref="AV136" si="2424">AU136/AU$12</f>
        <v>0</v>
      </c>
      <c r="AX136" s="228">
        <f t="shared" si="1719"/>
        <v>0</v>
      </c>
      <c r="AY136" s="228">
        <f t="shared" si="2380"/>
        <v>0</v>
      </c>
      <c r="AZ136" s="24">
        <v>0</v>
      </c>
      <c r="BA136" s="24">
        <v>0</v>
      </c>
      <c r="BB136" s="24">
        <v>0</v>
      </c>
      <c r="BC136" s="24">
        <v>0</v>
      </c>
      <c r="BD136" s="24">
        <v>0</v>
      </c>
      <c r="BE136" s="24">
        <f t="shared" si="2381"/>
        <v>0</v>
      </c>
      <c r="BG136" s="24">
        <f>AS136-CONSOLIDATED!AA151</f>
        <v>0</v>
      </c>
    </row>
    <row r="137" spans="1:59" s="1" customFormat="1" ht="15.75" thickBot="1">
      <c r="A137" s="243"/>
      <c r="B137" s="244" t="s">
        <v>166</v>
      </c>
      <c r="C137" s="245">
        <v>-800317.70993150712</v>
      </c>
      <c r="D137" s="240" t="e">
        <f t="shared" si="1318"/>
        <v>#DIV/0!</v>
      </c>
      <c r="E137" s="245">
        <v>-1128074.8761635157</v>
      </c>
      <c r="F137" s="240">
        <f t="shared" si="1318"/>
        <v>-9.2113857760948034E-2</v>
      </c>
      <c r="G137" s="245">
        <v>-320800.46846097149</v>
      </c>
      <c r="H137" s="240">
        <f t="shared" ref="H137" si="2425">G137/G$12</f>
        <v>-2.6610741329378958E-2</v>
      </c>
      <c r="I137" s="245">
        <v>-535506.96515160485</v>
      </c>
      <c r="J137" s="240">
        <f t="shared" ref="J137" si="2426">I137/I$12</f>
        <v>-3.8013434954593604E-2</v>
      </c>
      <c r="K137" s="245">
        <v>-424503.62146804389</v>
      </c>
      <c r="L137" s="240">
        <f t="shared" ref="L137" si="2427">K137/K$12</f>
        <v>-2.8903276767674742E-2</v>
      </c>
      <c r="M137" s="245">
        <v>-448272.64046479494</v>
      </c>
      <c r="N137" s="240">
        <f t="shared" ref="N137" si="2428">M137/M$12</f>
        <v>-0.21346384104783928</v>
      </c>
      <c r="O137" s="245">
        <v>4259016.0582674872</v>
      </c>
      <c r="P137" s="240">
        <f t="shared" ref="P137" si="2429">O137/O$12</f>
        <v>0.18407782159311289</v>
      </c>
      <c r="Q137" s="245">
        <v>-2185126.9276406793</v>
      </c>
      <c r="R137" s="240">
        <f t="shared" ref="R137" si="2430">Q137/Q$12</f>
        <v>-0.24387236780721405</v>
      </c>
      <c r="S137" s="245">
        <v>5509803.9482137328</v>
      </c>
      <c r="T137" s="240">
        <f t="shared" ref="T137" si="2431">S137/S$12</f>
        <v>0.24438661202470335</v>
      </c>
      <c r="U137" s="245">
        <v>538509.51745000028</v>
      </c>
      <c r="V137" s="240">
        <f t="shared" ref="V137" si="2432">U137/U$12</f>
        <v>1138473842686352.2</v>
      </c>
      <c r="W137" s="245">
        <v>2351072.4642060827</v>
      </c>
      <c r="X137" s="240">
        <f t="shared" ref="X137" si="2433">W137/W$12</f>
        <v>0.14197842933683505</v>
      </c>
      <c r="Y137" s="245">
        <v>-1311060.8294407956</v>
      </c>
      <c r="Z137" s="240">
        <f t="shared" ref="Z137" si="2434">Y137/Y$12</f>
        <v>-0.11495318160845801</v>
      </c>
      <c r="AA137" s="245">
        <v>-338712.57124709943</v>
      </c>
      <c r="AB137" s="240">
        <f t="shared" ref="AB137" si="2435">AA137/AA$12</f>
        <v>-2.7326338882103098E-2</v>
      </c>
      <c r="AC137" s="245">
        <v>0</v>
      </c>
      <c r="AD137" s="240" t="e">
        <f t="shared" ref="AD137" si="2436">AC137/AC$12</f>
        <v>#DIV/0!</v>
      </c>
      <c r="AE137" s="245">
        <v>1243416.9361895693</v>
      </c>
      <c r="AF137" s="240">
        <f t="shared" ref="AF137" si="2437">AE137/AE$12</f>
        <v>0.10086741852023373</v>
      </c>
      <c r="AG137" s="245">
        <v>895682.44927872415</v>
      </c>
      <c r="AH137" s="240">
        <f t="shared" ref="AH137" si="2438">AG137/AG$12</f>
        <v>7.6919091612645832E-2</v>
      </c>
      <c r="AI137" s="245">
        <v>-147355.7299475311</v>
      </c>
      <c r="AJ137" s="240">
        <f t="shared" ref="AJ137" si="2439">AI137/AI$12</f>
        <v>-8.8098616896607907E-3</v>
      </c>
      <c r="AK137" s="245">
        <v>0</v>
      </c>
      <c r="AL137" s="240" t="e">
        <f t="shared" ref="AL137" si="2440">AK137/AK$12</f>
        <v>#DIV/0!</v>
      </c>
      <c r="AM137" s="245">
        <v>0</v>
      </c>
      <c r="AN137" s="240" t="e">
        <f t="shared" ref="AN137" si="2441">AM137/AM$12</f>
        <v>#DIV/0!</v>
      </c>
      <c r="AO137" s="245">
        <v>-428935.60691205692</v>
      </c>
      <c r="AP137" s="240">
        <f t="shared" ref="AP137" si="2442">AO137/AO$12</f>
        <v>-6.2931753963347492E-2</v>
      </c>
      <c r="AQ137" s="245"/>
      <c r="AR137" s="240" t="e">
        <f t="shared" si="2400"/>
        <v>#DIV/0!</v>
      </c>
      <c r="AS137" s="246">
        <f t="shared" si="2401"/>
        <v>6728833.4267769968</v>
      </c>
      <c r="AT137" s="247">
        <f t="shared" ref="AT137" si="2443">AS137/AS$12</f>
        <v>3.4036913295632069E-2</v>
      </c>
      <c r="AU137" s="248">
        <f t="shared" si="2403"/>
        <v>560736.11889808311</v>
      </c>
      <c r="AV137" s="247">
        <f t="shared" ref="AV137" si="2444">AU137/AU$12</f>
        <v>3.4036913295632069E-2</v>
      </c>
      <c r="AX137" s="228">
        <f t="shared" si="1719"/>
        <v>6728833.4267769968</v>
      </c>
      <c r="AY137" s="228">
        <f t="shared" si="2380"/>
        <v>0</v>
      </c>
      <c r="AZ137" s="223">
        <v>-800317.70993150712</v>
      </c>
      <c r="BA137" s="223">
        <v>-1915060.0878754102</v>
      </c>
      <c r="BB137" s="223">
        <v>4071462.0831677099</v>
      </c>
      <c r="BC137" s="223">
        <v>5509803.9482137328</v>
      </c>
      <c r="BD137" s="223">
        <v>-147355.72994752816</v>
      </c>
      <c r="BE137" s="223">
        <f t="shared" si="2381"/>
        <v>6718532.5036269976</v>
      </c>
      <c r="BF137" s="24">
        <f>BF131-BE133-BE135</f>
        <v>6720417.6869270373</v>
      </c>
      <c r="BG137" s="24">
        <f>AS137-CONSOLIDATED!AA152</f>
        <v>-12455377.599268697</v>
      </c>
    </row>
    <row r="138" spans="1:59" s="1" customFormat="1" ht="15.75" thickTop="1">
      <c r="C138" s="214"/>
      <c r="D138" s="30"/>
      <c r="E138" s="214"/>
      <c r="F138" s="31"/>
      <c r="G138" s="214"/>
      <c r="H138" s="30"/>
      <c r="I138" s="214"/>
      <c r="J138" s="30"/>
      <c r="K138" s="214"/>
      <c r="L138" s="30"/>
      <c r="M138" s="214"/>
      <c r="N138" s="30"/>
      <c r="O138" s="214"/>
      <c r="P138" s="30"/>
      <c r="Q138" s="214"/>
      <c r="R138" s="30"/>
      <c r="S138" s="214"/>
      <c r="T138" s="30"/>
      <c r="U138" s="214"/>
      <c r="V138" s="30"/>
      <c r="W138" s="214"/>
      <c r="X138" s="30"/>
      <c r="Y138" s="214"/>
      <c r="Z138" s="30"/>
      <c r="AA138" s="214"/>
      <c r="AB138" s="30"/>
      <c r="AC138" s="214"/>
      <c r="AD138" s="30"/>
      <c r="AE138" s="214"/>
      <c r="AF138" s="30"/>
      <c r="AG138" s="214"/>
      <c r="AH138" s="30"/>
      <c r="AI138" s="214"/>
      <c r="AJ138" s="30"/>
      <c r="AK138" s="214"/>
      <c r="AL138" s="30"/>
      <c r="AM138" s="214"/>
      <c r="AN138" s="30"/>
      <c r="AO138" s="214"/>
      <c r="AP138" s="30"/>
      <c r="AQ138" s="214">
        <v>1666292.0041489622</v>
      </c>
      <c r="AR138" s="30"/>
      <c r="AS138" s="20"/>
      <c r="AT138" s="48"/>
      <c r="AU138" s="36"/>
      <c r="AV138" s="50"/>
      <c r="BG138" s="24">
        <f>AS138-CONSOLIDATED!AA153</f>
        <v>0</v>
      </c>
    </row>
    <row r="139" spans="1:59">
      <c r="A139" s="77"/>
      <c r="B139" s="226" t="s">
        <v>285</v>
      </c>
      <c r="C139" s="78">
        <f>C137</f>
        <v>-800317.70993150712</v>
      </c>
      <c r="D139" s="80"/>
      <c r="E139" s="215">
        <f>C139+E137</f>
        <v>-1928392.586095023</v>
      </c>
      <c r="F139" s="79"/>
      <c r="G139" s="215">
        <f>E139+G137</f>
        <v>-2249193.0545559945</v>
      </c>
      <c r="H139" s="80"/>
      <c r="I139" s="215">
        <f>G139+I137</f>
        <v>-2784700.0197075992</v>
      </c>
      <c r="J139" s="80"/>
      <c r="K139" s="215">
        <f>I139+K137</f>
        <v>-3209203.6411756431</v>
      </c>
      <c r="L139" s="80"/>
      <c r="M139" s="215">
        <f>K139+M137</f>
        <v>-3657476.2816404379</v>
      </c>
      <c r="N139" s="80"/>
      <c r="O139" s="215">
        <f>M139+O137</f>
        <v>601539.77662704932</v>
      </c>
      <c r="P139" s="80"/>
      <c r="Q139" s="215">
        <f>O139+Q137</f>
        <v>-1583587.15101363</v>
      </c>
      <c r="R139" s="80"/>
      <c r="S139" s="215">
        <f>Q139+S137</f>
        <v>3926216.7972001028</v>
      </c>
      <c r="T139" s="80"/>
      <c r="U139" s="215">
        <f>S139+U137</f>
        <v>4464726.3146501034</v>
      </c>
      <c r="V139" s="80"/>
      <c r="W139" s="215">
        <f>U139+W137</f>
        <v>6815798.7788561862</v>
      </c>
      <c r="X139" s="80"/>
      <c r="Y139" s="215">
        <f>W139+Y137</f>
        <v>5504737.9494153904</v>
      </c>
      <c r="Z139" s="80"/>
      <c r="AA139" s="215">
        <f>Y139+AA137</f>
        <v>5166025.3781682905</v>
      </c>
      <c r="AB139" s="80"/>
      <c r="AC139" s="215">
        <f>AA139+AC137</f>
        <v>5166025.3781682905</v>
      </c>
      <c r="AD139" s="80"/>
      <c r="AE139" s="215">
        <f>AC139+AE137</f>
        <v>6409442.31435786</v>
      </c>
      <c r="AF139" s="80"/>
      <c r="AG139" s="215">
        <f>AE139+AG137</f>
        <v>7305124.7636365844</v>
      </c>
      <c r="AH139" s="80"/>
      <c r="AI139" s="215">
        <f>AG139+AI137</f>
        <v>7157769.0336890537</v>
      </c>
      <c r="AJ139" s="61"/>
      <c r="AK139" s="215">
        <f>AI139+AK137</f>
        <v>7157769.0336890537</v>
      </c>
      <c r="AL139" s="61"/>
      <c r="AM139" s="215">
        <f>AK139+AM137</f>
        <v>7157769.0336890537</v>
      </c>
      <c r="AN139" s="61"/>
      <c r="AO139" s="215">
        <f>AM139+AO137</f>
        <v>6728833.4267769968</v>
      </c>
      <c r="AP139" s="61"/>
      <c r="AQ139" s="215">
        <f>AO139+AQ137</f>
        <v>6728833.4267769968</v>
      </c>
      <c r="AR139" s="61"/>
      <c r="AS139" s="116"/>
      <c r="AU139" s="72"/>
      <c r="AV139" s="86"/>
      <c r="BG139" s="24">
        <f>AS139-CONSOLIDATED!AA154</f>
        <v>0</v>
      </c>
    </row>
    <row r="140" spans="1:59">
      <c r="AS140" s="16"/>
      <c r="AU140" s="72"/>
      <c r="BG140" s="24">
        <f>AS140-CONSOLIDATED!AA155</f>
        <v>0</v>
      </c>
    </row>
    <row r="141" spans="1:59">
      <c r="AO141" s="61">
        <f>AO139-CONSOLIDATED!AA152</f>
        <v>-12455377.599268697</v>
      </c>
      <c r="BG141" s="24">
        <f>AS141-CONSOLIDATED!AA156</f>
        <v>0</v>
      </c>
    </row>
    <row r="142" spans="1:59">
      <c r="B142" s="117" t="s">
        <v>129</v>
      </c>
      <c r="D142" s="61"/>
      <c r="F142" s="61"/>
      <c r="H142" s="61"/>
      <c r="N142" s="61"/>
      <c r="P142" s="61"/>
      <c r="R142" s="61"/>
      <c r="T142" s="61"/>
      <c r="V142" s="61"/>
      <c r="X142" s="61"/>
      <c r="Z142" s="61"/>
      <c r="AB142" s="61"/>
      <c r="AD142" s="61"/>
      <c r="AF142" s="61"/>
      <c r="AH142" s="61"/>
      <c r="BG142" s="24">
        <f>AS142-CONSOLIDATED!AA157</f>
        <v>0</v>
      </c>
    </row>
    <row r="143" spans="1:59">
      <c r="BG143" s="24">
        <f>AS143-CONSOLIDATED!AA158</f>
        <v>0</v>
      </c>
    </row>
    <row r="144" spans="1:59">
      <c r="BG144" s="24">
        <f>AS144-CONSOLIDATED!AA159</f>
        <v>0</v>
      </c>
    </row>
    <row r="145" spans="2:59">
      <c r="B145" s="75" t="s">
        <v>126</v>
      </c>
      <c r="C145" s="76">
        <f>C137</f>
        <v>-800317.70993150712</v>
      </c>
      <c r="D145" s="76"/>
      <c r="E145" s="76">
        <f>E137</f>
        <v>-1128074.8761635157</v>
      </c>
      <c r="F145" s="76"/>
      <c r="G145" s="76">
        <f>G137</f>
        <v>-320800.46846097149</v>
      </c>
      <c r="H145" s="76"/>
      <c r="I145" s="76">
        <f>I137</f>
        <v>-535506.96515160485</v>
      </c>
      <c r="J145" s="76"/>
      <c r="K145" s="76">
        <f>K137</f>
        <v>-424503.62146804389</v>
      </c>
      <c r="L145" s="76"/>
      <c r="M145" s="76">
        <f>M137</f>
        <v>-448272.64046479494</v>
      </c>
      <c r="N145" s="76"/>
      <c r="O145" s="76">
        <f>O137</f>
        <v>4259016.0582674872</v>
      </c>
      <c r="P145" s="76"/>
      <c r="Q145" s="76">
        <f>Q137</f>
        <v>-2185126.9276406793</v>
      </c>
      <c r="R145" s="76"/>
      <c r="S145" s="76">
        <f>S137</f>
        <v>5509803.9482137328</v>
      </c>
      <c r="T145" s="76"/>
      <c r="U145" s="76">
        <f>U137</f>
        <v>538509.51745000028</v>
      </c>
      <c r="V145" s="76"/>
      <c r="W145" s="76">
        <f>W137</f>
        <v>2351072.4642060827</v>
      </c>
      <c r="X145" s="76"/>
      <c r="Y145" s="76">
        <f>Y137</f>
        <v>-1311060.8294407956</v>
      </c>
      <c r="Z145" s="76"/>
      <c r="AA145" s="76">
        <f>AA137</f>
        <v>-338712.57124709943</v>
      </c>
      <c r="AB145" s="76"/>
      <c r="AC145" s="76">
        <f>AC137</f>
        <v>0</v>
      </c>
      <c r="AD145" s="76"/>
      <c r="AE145" s="76">
        <f>AE137</f>
        <v>1243416.9361895693</v>
      </c>
      <c r="AF145" s="76"/>
      <c r="AG145" s="76">
        <f>AG137</f>
        <v>895682.44927872415</v>
      </c>
      <c r="AH145" s="76"/>
      <c r="AI145" s="76">
        <f>AI137</f>
        <v>-147355.7299475311</v>
      </c>
      <c r="AJ145" s="76"/>
      <c r="AK145" s="76">
        <f>AK137</f>
        <v>0</v>
      </c>
      <c r="AL145" s="76"/>
      <c r="AM145" s="76">
        <f>AM137</f>
        <v>0</v>
      </c>
      <c r="AN145" s="76"/>
      <c r="AO145" s="76">
        <f>AO137</f>
        <v>-428935.60691205692</v>
      </c>
      <c r="AP145" s="76"/>
      <c r="AQ145" s="76">
        <f>AQ137</f>
        <v>0</v>
      </c>
      <c r="AR145" s="76"/>
      <c r="AS145" s="76">
        <f>AS137</f>
        <v>6728833.4267769968</v>
      </c>
      <c r="AT145" s="76"/>
      <c r="AU145" s="76">
        <f>AU137</f>
        <v>560736.11889808311</v>
      </c>
      <c r="AV145" s="76"/>
      <c r="BG145" s="24">
        <f>AS145-CONSOLIDATED!AA160</f>
        <v>-12455377.599268697</v>
      </c>
    </row>
    <row r="146" spans="2:59">
      <c r="BG146" s="24">
        <f>AS146-CONSOLIDATED!AA161</f>
        <v>0</v>
      </c>
    </row>
    <row r="147" spans="2:59">
      <c r="B147" s="60" t="s">
        <v>196</v>
      </c>
      <c r="C147" s="61">
        <f>C135</f>
        <v>0</v>
      </c>
      <c r="E147" s="61">
        <f>E135</f>
        <v>0</v>
      </c>
      <c r="G147" s="61">
        <f>G135</f>
        <v>23571.94144878089</v>
      </c>
      <c r="I147" s="61">
        <f>I135</f>
        <v>4657.7697220439495</v>
      </c>
      <c r="K147" s="61">
        <f>K135</f>
        <v>7195.3217257722981</v>
      </c>
      <c r="M147" s="61">
        <f>M135</f>
        <v>0</v>
      </c>
      <c r="O147" s="61">
        <f>O135</f>
        <v>120408.47077972085</v>
      </c>
      <c r="Q147" s="61">
        <f>Q135</f>
        <v>-49976.094087853249</v>
      </c>
      <c r="S147" s="61">
        <f>S135</f>
        <v>0</v>
      </c>
      <c r="U147" s="61">
        <f>U135</f>
        <v>0</v>
      </c>
      <c r="W147" s="61">
        <f>W135</f>
        <v>82158.390134009212</v>
      </c>
      <c r="Y147" s="61">
        <f>Y135</f>
        <v>-33414.800297125483</v>
      </c>
      <c r="AA147" s="61">
        <f>AA135</f>
        <v>0</v>
      </c>
      <c r="AC147" s="61">
        <f>AC135</f>
        <v>0</v>
      </c>
      <c r="AE147" s="61">
        <f>AE135</f>
        <v>25993.597613656002</v>
      </c>
      <c r="AG147" s="61">
        <f>AG135</f>
        <v>46496.719758747407</v>
      </c>
      <c r="AI147" s="61">
        <f>AI135</f>
        <v>0</v>
      </c>
      <c r="AK147" s="61">
        <f>AK135</f>
        <v>0</v>
      </c>
      <c r="AM147" s="61">
        <f>AM135</f>
        <v>0</v>
      </c>
      <c r="AO147" s="61">
        <f>AO135</f>
        <v>-2005.8552291173482</v>
      </c>
      <c r="AQ147" s="61">
        <f>AQ135</f>
        <v>0</v>
      </c>
      <c r="AS147" s="61">
        <f>AS135</f>
        <v>225085.46156863452</v>
      </c>
      <c r="AU147" s="61">
        <f>AU135</f>
        <v>18757.121797386211</v>
      </c>
      <c r="BG147" s="24">
        <f>AS147-CONSOLIDATED!AA162</f>
        <v>-640142.22191937279</v>
      </c>
    </row>
    <row r="148" spans="2:59">
      <c r="BG148" s="24">
        <f>AS148-CONSOLIDATED!AA163</f>
        <v>0</v>
      </c>
    </row>
    <row r="149" spans="2:59">
      <c r="B149" s="60" t="s">
        <v>127</v>
      </c>
      <c r="C149" s="61">
        <f>C118</f>
        <v>3189224.34</v>
      </c>
      <c r="D149" s="61"/>
      <c r="E149" s="61">
        <f>E118</f>
        <v>0</v>
      </c>
      <c r="F149" s="61"/>
      <c r="G149" s="61">
        <f>G118</f>
        <v>0</v>
      </c>
      <c r="H149" s="61"/>
      <c r="I149" s="61">
        <f>I118</f>
        <v>0</v>
      </c>
      <c r="J149" s="61"/>
      <c r="K149" s="61">
        <f>K118</f>
        <v>0</v>
      </c>
      <c r="L149" s="61"/>
      <c r="M149" s="61">
        <f>M118</f>
        <v>0</v>
      </c>
      <c r="N149" s="61"/>
      <c r="O149" s="61">
        <f>O118</f>
        <v>0</v>
      </c>
      <c r="P149" s="61"/>
      <c r="Q149" s="61">
        <f>Q118</f>
        <v>0</v>
      </c>
      <c r="R149" s="61"/>
      <c r="S149" s="61">
        <f>S118</f>
        <v>0</v>
      </c>
      <c r="T149" s="61"/>
      <c r="U149" s="61">
        <f>U118</f>
        <v>0</v>
      </c>
      <c r="V149" s="61"/>
      <c r="W149" s="61">
        <f>W118</f>
        <v>0</v>
      </c>
      <c r="X149" s="61"/>
      <c r="Y149" s="61">
        <f>Y118</f>
        <v>0</v>
      </c>
      <c r="Z149" s="61"/>
      <c r="AA149" s="61">
        <f>AA118</f>
        <v>0</v>
      </c>
      <c r="AB149" s="61"/>
      <c r="AC149" s="61">
        <f>AC118</f>
        <v>0</v>
      </c>
      <c r="AD149" s="61"/>
      <c r="AE149" s="61">
        <f>AE118</f>
        <v>0</v>
      </c>
      <c r="AF149" s="61"/>
      <c r="AG149" s="61">
        <f>AG118</f>
        <v>0</v>
      </c>
      <c r="AH149" s="61"/>
      <c r="AI149" s="61">
        <f>AI118</f>
        <v>0</v>
      </c>
      <c r="AJ149" s="61"/>
      <c r="AK149" s="61">
        <f>AK118</f>
        <v>0</v>
      </c>
      <c r="AL149" s="61"/>
      <c r="AM149" s="61">
        <f>AM118</f>
        <v>0</v>
      </c>
      <c r="AN149" s="61"/>
      <c r="AO149" s="61">
        <f>AO118</f>
        <v>0</v>
      </c>
      <c r="AP149" s="61"/>
      <c r="AQ149" s="61">
        <f>AQ118</f>
        <v>0</v>
      </c>
      <c r="AR149" s="61"/>
      <c r="AS149" s="61">
        <f>AS118</f>
        <v>3189224.34</v>
      </c>
      <c r="AT149" s="61"/>
      <c r="AU149" s="61">
        <f>AS149/12</f>
        <v>265768.69500000001</v>
      </c>
      <c r="AV149" s="61"/>
      <c r="BG149" s="24">
        <f>AS149-CONSOLIDATED!AA164</f>
        <v>1749224.3399999999</v>
      </c>
    </row>
    <row r="150" spans="2:59">
      <c r="AS150" s="61"/>
      <c r="AU150" s="61"/>
      <c r="BG150" s="24">
        <f>AS150-CONSOLIDATED!AA165</f>
        <v>0</v>
      </c>
    </row>
    <row r="151" spans="2:59">
      <c r="B151" s="60" t="s">
        <v>128</v>
      </c>
      <c r="C151" s="61">
        <f>C129-C127</f>
        <v>206175.5700000003</v>
      </c>
      <c r="D151" s="61"/>
      <c r="E151" s="61">
        <f>E129-E127</f>
        <v>1248792.7141999996</v>
      </c>
      <c r="F151" s="61"/>
      <c r="G151" s="61">
        <f>G129-G127</f>
        <v>874043.55209999997</v>
      </c>
      <c r="H151" s="61"/>
      <c r="I151" s="61">
        <f>I129-I127</f>
        <v>1564692.3871500001</v>
      </c>
      <c r="J151" s="61"/>
      <c r="K151" s="61">
        <f>K129-K127</f>
        <v>1202728.3400000001</v>
      </c>
      <c r="L151" s="61"/>
      <c r="M151" s="61">
        <f>M129-M127</f>
        <v>143824.3125</v>
      </c>
      <c r="N151" s="61"/>
      <c r="O151" s="61">
        <f>O129-O127</f>
        <v>1474821.4008500006</v>
      </c>
      <c r="P151" s="61"/>
      <c r="Q151" s="61">
        <f>Q129-Q127</f>
        <v>1474083.4486999998</v>
      </c>
      <c r="R151" s="61"/>
      <c r="S151" s="61">
        <f>S129-S127</f>
        <v>550326.89159999986</v>
      </c>
      <c r="T151" s="61"/>
      <c r="U151" s="61">
        <f>U129-U127</f>
        <v>90569.331599999976</v>
      </c>
      <c r="V151" s="61"/>
      <c r="W151" s="61">
        <f>W129-W127</f>
        <v>870026.86</v>
      </c>
      <c r="X151" s="61"/>
      <c r="Y151" s="61">
        <f>Y129-Y127</f>
        <v>1002412.8300000001</v>
      </c>
      <c r="Z151" s="61"/>
      <c r="AA151" s="61">
        <f>AA129-AA127</f>
        <v>815157.29019999981</v>
      </c>
      <c r="AB151" s="61"/>
      <c r="AC151" s="61">
        <f>AC129-AC127</f>
        <v>0</v>
      </c>
      <c r="AD151" s="61"/>
      <c r="AE151" s="61">
        <f>AE129-AE127</f>
        <v>894717.85499999998</v>
      </c>
      <c r="AF151" s="61"/>
      <c r="AG151" s="61">
        <f>AG129-AG127</f>
        <v>1369069.2300000004</v>
      </c>
      <c r="AH151" s="61"/>
      <c r="AI151" s="61">
        <f>AI129-AI127</f>
        <v>1159193.7570000002</v>
      </c>
      <c r="AJ151" s="61"/>
      <c r="AK151" s="61">
        <f>AK129-AK127</f>
        <v>0</v>
      </c>
      <c r="AL151" s="61"/>
      <c r="AM151" s="61">
        <f>AM129-AM127</f>
        <v>0</v>
      </c>
      <c r="AN151" s="61"/>
      <c r="AO151" s="61">
        <f>AO129-AO127</f>
        <v>542376.4600000002</v>
      </c>
      <c r="AP151" s="61"/>
      <c r="AQ151" s="61">
        <f>AQ129-AQ127</f>
        <v>0</v>
      </c>
      <c r="AR151" s="61"/>
      <c r="AS151" s="61">
        <f>AS129-AS127</f>
        <v>15483012.230900003</v>
      </c>
      <c r="AT151" s="61"/>
      <c r="AU151" s="61">
        <f>AS151/12</f>
        <v>1290251.0192416669</v>
      </c>
      <c r="AV151" s="61"/>
      <c r="BG151" s="24">
        <f>AS151-CONSOLIDATED!AA166</f>
        <v>3442140.0093400013</v>
      </c>
    </row>
    <row r="152" spans="2:59">
      <c r="AU152" s="61"/>
      <c r="BG152" s="24">
        <f>AS152-CONSOLIDATED!AA167</f>
        <v>0</v>
      </c>
    </row>
    <row r="153" spans="2:59">
      <c r="B153" s="60" t="s">
        <v>173</v>
      </c>
      <c r="C153" s="61">
        <f>C36</f>
        <v>0</v>
      </c>
      <c r="AS153" s="132">
        <f>SUM(C153:AQ153)</f>
        <v>0</v>
      </c>
      <c r="AU153" s="61">
        <f>AS153/12</f>
        <v>0</v>
      </c>
      <c r="BG153" s="24">
        <f>AS153-CONSOLIDATED!AA168</f>
        <v>0</v>
      </c>
    </row>
    <row r="154" spans="2:59">
      <c r="AS154" s="132">
        <f t="shared" ref="AS154:AS156" si="2445">SUM(C154:AQ154)</f>
        <v>0</v>
      </c>
      <c r="AU154" s="61"/>
      <c r="BG154" s="24">
        <f>AS154-CONSOLIDATED!AA169</f>
        <v>0</v>
      </c>
    </row>
    <row r="155" spans="2:59">
      <c r="B155" s="60" t="s">
        <v>174</v>
      </c>
      <c r="C155" s="61">
        <v>0</v>
      </c>
      <c r="E155" s="61">
        <v>0</v>
      </c>
      <c r="G155" s="61">
        <v>0</v>
      </c>
      <c r="I155" s="61">
        <v>0</v>
      </c>
      <c r="K155" s="61">
        <v>0</v>
      </c>
      <c r="M155" s="61">
        <v>0</v>
      </c>
      <c r="O155" s="61">
        <v>0</v>
      </c>
      <c r="Q155" s="61">
        <v>0</v>
      </c>
      <c r="S155" s="61">
        <v>0</v>
      </c>
      <c r="U155" s="61">
        <v>0</v>
      </c>
      <c r="AS155" s="132">
        <f t="shared" si="2445"/>
        <v>0</v>
      </c>
      <c r="AU155" s="61">
        <f>AS155/12</f>
        <v>0</v>
      </c>
      <c r="BG155" s="24">
        <f>AS155-CONSOLIDATED!AA170</f>
        <v>0</v>
      </c>
    </row>
    <row r="156" spans="2:59">
      <c r="AS156" s="132">
        <f t="shared" si="2445"/>
        <v>0</v>
      </c>
      <c r="BG156" s="24">
        <f>AS156-CONSOLIDATED!AA171</f>
        <v>0</v>
      </c>
    </row>
    <row r="157" spans="2:59">
      <c r="B157" s="117" t="s">
        <v>194</v>
      </c>
      <c r="C157" s="118">
        <f>C147+C145+C149+C151+C153-C155</f>
        <v>2595082.2000684929</v>
      </c>
      <c r="D157" s="118"/>
      <c r="E157" s="118">
        <f>E147+E145+E149+E151+E153-E155</f>
        <v>120717.83803648385</v>
      </c>
      <c r="F157" s="119"/>
      <c r="G157" s="118">
        <f>G147+G145+G149+G151+G153-G155</f>
        <v>576815.02508780942</v>
      </c>
      <c r="H157" s="118"/>
      <c r="I157" s="118">
        <f>I147+I145+I149+I151+I153-I155</f>
        <v>1033843.1917204392</v>
      </c>
      <c r="J157" s="118"/>
      <c r="K157" s="118">
        <f>K147+K145+K149+K151+K153-K155</f>
        <v>785420.04025772843</v>
      </c>
      <c r="L157" s="118"/>
      <c r="M157" s="118">
        <f>M147+M145+M149+M151+M153-M155</f>
        <v>-304448.32796479494</v>
      </c>
      <c r="N157" s="118"/>
      <c r="O157" s="118">
        <f>O147+O145+O149+O151+O153-O155</f>
        <v>5854245.9298972087</v>
      </c>
      <c r="P157" s="118"/>
      <c r="Q157" s="118">
        <f>Q147+Q145+Q149+Q151+Q153-Q155</f>
        <v>-761019.57302853256</v>
      </c>
      <c r="R157" s="118"/>
      <c r="S157" s="118">
        <f>S147+S145+S149+S151+S153-S155</f>
        <v>6060130.8398137325</v>
      </c>
      <c r="T157" s="118"/>
      <c r="U157" s="118">
        <f>U147+U145+U149+U151+U153-U155</f>
        <v>629078.84905000031</v>
      </c>
      <c r="V157" s="118"/>
      <c r="W157" s="118">
        <f>W147+W145+W149+W151+W153-W155</f>
        <v>3303257.7143400917</v>
      </c>
      <c r="X157" s="118"/>
      <c r="Y157" s="118">
        <f>Y147+Y145+Y149+Y151+Y153-Y155</f>
        <v>-342062.79973792098</v>
      </c>
      <c r="Z157" s="118"/>
      <c r="AA157" s="118">
        <f>AA147+AA145+AA149+AA151+AA153-AA155</f>
        <v>476444.71895290038</v>
      </c>
      <c r="AB157" s="118"/>
      <c r="AC157" s="118">
        <f>AC147+AC145+AC149+AC151+AC153-AC155</f>
        <v>0</v>
      </c>
      <c r="AD157" s="118"/>
      <c r="AE157" s="118">
        <f>AE147+AE145+AE149+AE151+AE153-AE155</f>
        <v>2164128.388803225</v>
      </c>
      <c r="AF157" s="118"/>
      <c r="AG157" s="118">
        <f>AG147+AG145+AG149+AG151+AG153-AG155</f>
        <v>2311248.399037472</v>
      </c>
      <c r="AH157" s="118"/>
      <c r="AI157" s="118">
        <f>AI147+AI145+AI149+AI151+AI153-AI155</f>
        <v>1011838.0270524691</v>
      </c>
      <c r="AJ157" s="118"/>
      <c r="AK157" s="118">
        <f>AK147+AK145+AK149+AK151+AK153-AK155</f>
        <v>0</v>
      </c>
      <c r="AL157" s="118"/>
      <c r="AM157" s="118">
        <f>AM147+AM145+AM149+AM151+AM153-AM155</f>
        <v>0</v>
      </c>
      <c r="AN157" s="118"/>
      <c r="AO157" s="118">
        <f>AO147+AO145+AO149+AO151+AO153-AO155</f>
        <v>111434.99785882595</v>
      </c>
      <c r="AP157" s="118"/>
      <c r="AQ157" s="118">
        <f>AQ147+AQ145+AQ149+AQ151+AQ153-AQ155</f>
        <v>0</v>
      </c>
      <c r="AR157" s="118"/>
      <c r="AS157" s="118">
        <f>AS147+AS145+AS149+AS151+AS153-AS155</f>
        <v>25626155.459245637</v>
      </c>
      <c r="AT157" s="118"/>
      <c r="AU157" s="118">
        <f>AS157/12</f>
        <v>2135512.9549371363</v>
      </c>
      <c r="BG157" s="24">
        <f>AS157-CONSOLIDATED!AA172</f>
        <v>-7904155.4718480669</v>
      </c>
    </row>
    <row r="158" spans="2:59">
      <c r="BG158" s="24">
        <f>AS158-CONSOLIDATED!AA173</f>
        <v>0</v>
      </c>
    </row>
    <row r="159" spans="2:59">
      <c r="B159" s="60" t="s">
        <v>130</v>
      </c>
      <c r="C159" s="61">
        <f>-1400000*12</f>
        <v>-16800000</v>
      </c>
      <c r="AS159" s="72">
        <f>SUM(C159:AR159)</f>
        <v>-16800000</v>
      </c>
      <c r="AU159" s="61">
        <f>AS159/12</f>
        <v>-1400000</v>
      </c>
      <c r="BG159" s="24">
        <f>AS159-CONSOLIDATED!AA174</f>
        <v>4800000</v>
      </c>
    </row>
    <row r="160" spans="2:59">
      <c r="BG160" s="24">
        <f>AS160-CONSOLIDATED!AA175</f>
        <v>0</v>
      </c>
    </row>
    <row r="161" spans="2:59">
      <c r="B161" s="60" t="s">
        <v>191</v>
      </c>
      <c r="C161" s="61">
        <f>-750000*12-700000</f>
        <v>-9700000</v>
      </c>
      <c r="AS161" s="72">
        <f>SUM(C161:AR161)</f>
        <v>-9700000</v>
      </c>
      <c r="AU161" s="72">
        <f>AS161/12</f>
        <v>-808333.33333333337</v>
      </c>
      <c r="BG161" s="24">
        <f>AS161-CONSOLIDATED!AA176</f>
        <v>-1300000</v>
      </c>
    </row>
    <row r="162" spans="2:59">
      <c r="AS162" s="72">
        <f>SUM(C162:AR162)</f>
        <v>0</v>
      </c>
      <c r="BG162" s="24">
        <f>AS162-CONSOLIDATED!AA177</f>
        <v>0</v>
      </c>
    </row>
    <row r="163" spans="2:59">
      <c r="B163" s="60" t="s">
        <v>192</v>
      </c>
      <c r="C163" s="61">
        <v>-469150</v>
      </c>
      <c r="AS163" s="72">
        <f>SUM(C163:AR163)</f>
        <v>-469150</v>
      </c>
      <c r="AU163" s="61">
        <f>AS163/12</f>
        <v>-39095.833333333336</v>
      </c>
      <c r="BG163" s="24">
        <f>AS163-CONSOLIDATED!AA178</f>
        <v>-469150</v>
      </c>
    </row>
    <row r="164" spans="2:59">
      <c r="BG164" s="24">
        <f>AS164-CONSOLIDATED!AA179</f>
        <v>0</v>
      </c>
    </row>
    <row r="165" spans="2:59">
      <c r="B165" s="131" t="s">
        <v>190</v>
      </c>
      <c r="C165" s="76">
        <f>C157+C159+C161+C163</f>
        <v>-24374067.799931508</v>
      </c>
      <c r="D165" s="76">
        <f>D145+D149+D151-D159-D161</f>
        <v>0</v>
      </c>
      <c r="E165" s="76">
        <f>E157+E159+E161+E163</f>
        <v>120717.83803648385</v>
      </c>
      <c r="F165" s="76"/>
      <c r="G165" s="76">
        <f>G157+G159+G161+G163</f>
        <v>576815.02508780942</v>
      </c>
      <c r="H165" s="76">
        <f>H145+H149+H151-H159-H161</f>
        <v>0</v>
      </c>
      <c r="I165" s="76">
        <f>I157+I159+I161+I163</f>
        <v>1033843.1917204392</v>
      </c>
      <c r="J165" s="76">
        <f>J145+J149+J151-J159-J161</f>
        <v>0</v>
      </c>
      <c r="K165" s="76">
        <f>K157+K159+K161+K163</f>
        <v>785420.04025772843</v>
      </c>
      <c r="L165" s="76">
        <f>L145+L149+L151-L159-L161</f>
        <v>0</v>
      </c>
      <c r="M165" s="76">
        <f>M157+M159+M161+M163</f>
        <v>-304448.32796479494</v>
      </c>
      <c r="N165" s="76">
        <f>N145+N149+N151-N159-N161</f>
        <v>0</v>
      </c>
      <c r="O165" s="76">
        <f>O157+O159+O161+O163</f>
        <v>5854245.9298972087</v>
      </c>
      <c r="P165" s="76">
        <f>P145+P149+P151-P159-P161</f>
        <v>0</v>
      </c>
      <c r="Q165" s="76">
        <f>Q157+Q159+Q161+Q163</f>
        <v>-761019.57302853256</v>
      </c>
      <c r="R165" s="76">
        <f>R145+R149+R151-R159-R161</f>
        <v>0</v>
      </c>
      <c r="S165" s="76">
        <f>S157+S159+S161+S163</f>
        <v>6060130.8398137325</v>
      </c>
      <c r="T165" s="76">
        <f>T145+T149+T151-T159-T161</f>
        <v>0</v>
      </c>
      <c r="U165" s="76">
        <f>U157+U159+U161+U163</f>
        <v>629078.84905000031</v>
      </c>
      <c r="V165" s="76">
        <f>V145+V149+V151-V159-V161</f>
        <v>0</v>
      </c>
      <c r="W165" s="76">
        <f>W157+W159+W161+W163</f>
        <v>3303257.7143400917</v>
      </c>
      <c r="X165" s="76">
        <f>X145+X149+X151-X159-X161</f>
        <v>0</v>
      </c>
      <c r="Y165" s="76">
        <f>Y157+Y159+Y161+Y163</f>
        <v>-342062.79973792098</v>
      </c>
      <c r="Z165" s="76">
        <f>Z145+Z149+Z151-Z159-Z161</f>
        <v>0</v>
      </c>
      <c r="AA165" s="76">
        <f>AA157+AA159+AA161+AA163</f>
        <v>476444.71895290038</v>
      </c>
      <c r="AB165" s="76">
        <f>AB145+AB149+AB151-AB159-AB161</f>
        <v>0</v>
      </c>
      <c r="AC165" s="76">
        <f>AC157+AC159+AC161+AC163</f>
        <v>0</v>
      </c>
      <c r="AD165" s="76">
        <f>AD145+AD149+AD151-AD159-AD161</f>
        <v>0</v>
      </c>
      <c r="AE165" s="76">
        <f>AE157+AE159+AE161+AE163</f>
        <v>2164128.388803225</v>
      </c>
      <c r="AF165" s="76">
        <f>AF145+AF149+AF151-AF159-AF161</f>
        <v>0</v>
      </c>
      <c r="AG165" s="76">
        <f>AG157+AG159+AG161+AG163</f>
        <v>2311248.399037472</v>
      </c>
      <c r="AH165" s="76">
        <f>AH145+AH149+AH151-AH159-AH161</f>
        <v>0</v>
      </c>
      <c r="AI165" s="76">
        <f>AI157+AI159+AI161+AI163</f>
        <v>1011838.0270524691</v>
      </c>
      <c r="AJ165" s="76">
        <f>AJ145+AJ149+AJ151-AJ159-AJ161</f>
        <v>0</v>
      </c>
      <c r="AK165" s="76">
        <f>AK157+AK159+AK161+AK163</f>
        <v>0</v>
      </c>
      <c r="AL165" s="76">
        <f>AL145+AL149+AL151-AL159-AL161</f>
        <v>0</v>
      </c>
      <c r="AM165" s="76">
        <f>AM157+AM159+AM161+AM163</f>
        <v>0</v>
      </c>
      <c r="AN165" s="76">
        <f>AN145+AN149+AN151-AN159-AN161</f>
        <v>0</v>
      </c>
      <c r="AO165" s="76">
        <f>AO157+AO159+AO161+AO163</f>
        <v>111434.99785882595</v>
      </c>
      <c r="AP165" s="76">
        <f>AP145+AP149+AP151-AP159-AP161</f>
        <v>0</v>
      </c>
      <c r="AQ165" s="76">
        <f>AQ157+AQ159+AQ161+AQ163</f>
        <v>0</v>
      </c>
      <c r="AR165" s="76">
        <f>AR145+AR149+AR151-AR159-AR161</f>
        <v>0</v>
      </c>
      <c r="AS165" s="230">
        <f>AS157+AS159+AS161+AS163</f>
        <v>-1342994.5407543629</v>
      </c>
      <c r="AT165" s="76">
        <f>AT145+AT149+AT151-AT159</f>
        <v>0</v>
      </c>
      <c r="AU165" s="76">
        <f>AS165/12</f>
        <v>-111916.21172953025</v>
      </c>
      <c r="AV165" s="76">
        <f>AV145+AV149+AV151-AV159</f>
        <v>0</v>
      </c>
      <c r="BG165" s="24">
        <f>AS165-CONSOLIDATED!AA180</f>
        <v>-4873305.4718480669</v>
      </c>
    </row>
    <row r="166" spans="2:59">
      <c r="B166" s="74"/>
      <c r="BG166" s="24" t="e">
        <f>AS166-CONSOLIDATED!#REF!</f>
        <v>#REF!</v>
      </c>
    </row>
    <row r="167" spans="2:59">
      <c r="B167" s="74"/>
      <c r="D167" s="61"/>
      <c r="F167" s="61"/>
      <c r="H167" s="61"/>
      <c r="J167" s="61"/>
      <c r="L167" s="61"/>
      <c r="N167" s="61"/>
      <c r="P167" s="61"/>
      <c r="R167" s="61"/>
      <c r="T167" s="61"/>
      <c r="V167" s="61"/>
      <c r="X167" s="61"/>
      <c r="Z167" s="61"/>
      <c r="AB167" s="61"/>
      <c r="AD167" s="61"/>
      <c r="AF167" s="61"/>
      <c r="AH167" s="61"/>
      <c r="AJ167" s="61"/>
      <c r="AL167" s="61"/>
      <c r="AN167" s="61"/>
      <c r="AP167" s="61"/>
      <c r="AR167" s="61"/>
      <c r="AS167" s="61"/>
      <c r="AT167" s="61"/>
      <c r="AU167" s="61"/>
      <c r="AV167" s="61"/>
      <c r="BG167" s="24">
        <f>AS167-CONSOLIDATED!AA181</f>
        <v>0</v>
      </c>
    </row>
    <row r="168" spans="2:59">
      <c r="B168" s="74"/>
      <c r="BG168" s="24" t="e">
        <f>AS168-CONSOLIDATED!#REF!</f>
        <v>#REF!</v>
      </c>
    </row>
    <row r="169" spans="2:59">
      <c r="B169" s="131" t="s">
        <v>283</v>
      </c>
      <c r="C169" s="76">
        <f>C165</f>
        <v>-24374067.799931508</v>
      </c>
      <c r="D169" s="76"/>
      <c r="E169" s="76">
        <f>C169+E165</f>
        <v>-24253349.961895023</v>
      </c>
      <c r="F169" s="76"/>
      <c r="G169" s="76">
        <f>E169+G165</f>
        <v>-23676534.936807211</v>
      </c>
      <c r="H169" s="76"/>
      <c r="I169" s="76">
        <f>G169+I165</f>
        <v>-22642691.745086771</v>
      </c>
      <c r="J169" s="76"/>
      <c r="K169" s="76">
        <f>I169+K165</f>
        <v>-21857271.704829041</v>
      </c>
      <c r="L169" s="76"/>
      <c r="M169" s="76">
        <f>K169+M165</f>
        <v>-22161720.032793835</v>
      </c>
      <c r="N169" s="76"/>
      <c r="O169" s="76">
        <f>M169+O165</f>
        <v>-16307474.102896627</v>
      </c>
      <c r="P169" s="76"/>
      <c r="Q169" s="76">
        <f>O169+Q165</f>
        <v>-17068493.675925158</v>
      </c>
      <c r="R169" s="76"/>
      <c r="S169" s="76">
        <f>Q169+S165</f>
        <v>-11008362.836111426</v>
      </c>
      <c r="T169" s="76"/>
      <c r="U169" s="76">
        <f>S169+U165</f>
        <v>-10379283.987061426</v>
      </c>
      <c r="V169" s="76"/>
      <c r="W169" s="76">
        <f>U169+W165</f>
        <v>-7076026.2727213344</v>
      </c>
      <c r="X169" s="76"/>
      <c r="Y169" s="76">
        <f>W169+Y165</f>
        <v>-7418089.0724592553</v>
      </c>
      <c r="Z169" s="76"/>
      <c r="AA169" s="76">
        <f>Y169+AA165</f>
        <v>-6941644.3535063546</v>
      </c>
      <c r="AB169" s="76"/>
      <c r="AC169" s="76">
        <f>AA169+AC165</f>
        <v>-6941644.3535063546</v>
      </c>
      <c r="AD169" s="76"/>
      <c r="AE169" s="76">
        <f>AC169+AE165</f>
        <v>-4777515.9647031296</v>
      </c>
      <c r="AF169" s="76"/>
      <c r="AG169" s="76">
        <f>AE169+AG165</f>
        <v>-2466267.5656656576</v>
      </c>
      <c r="AH169" s="76"/>
      <c r="AI169" s="76">
        <f>AG169+AI165</f>
        <v>-1454429.5386131885</v>
      </c>
      <c r="AJ169" s="76"/>
      <c r="AK169" s="76">
        <f>AI169+AK165</f>
        <v>-1454429.5386131885</v>
      </c>
      <c r="AL169" s="76"/>
      <c r="AM169" s="76">
        <f>AK169+AM165</f>
        <v>-1454429.5386131885</v>
      </c>
      <c r="AN169" s="76"/>
      <c r="AO169" s="230">
        <f>AM169+AO165</f>
        <v>-1342994.5407543625</v>
      </c>
      <c r="AP169" s="76"/>
      <c r="AQ169" s="230">
        <f>AO169+AQ165</f>
        <v>-1342994.5407543625</v>
      </c>
      <c r="AR169" s="76"/>
      <c r="AS169" s="76"/>
      <c r="AT169" s="76">
        <f t="shared" ref="AT169:AV169" si="2446">AT165-AT167</f>
        <v>0</v>
      </c>
      <c r="AU169" s="76">
        <f t="shared" si="2446"/>
        <v>-111916.21172953025</v>
      </c>
      <c r="AV169" s="76">
        <f t="shared" si="2446"/>
        <v>0</v>
      </c>
      <c r="BG169" s="24">
        <f>AS169-CONSOLIDATED!AA182</f>
        <v>0</v>
      </c>
    </row>
    <row r="170" spans="2:59">
      <c r="AS170" s="72"/>
    </row>
    <row r="172" spans="2:59">
      <c r="B172" s="74"/>
    </row>
    <row r="179" spans="7:9">
      <c r="G179" s="85"/>
    </row>
    <row r="183" spans="7:9">
      <c r="G183" s="85"/>
      <c r="I183" s="85"/>
    </row>
  </sheetData>
  <sheetProtection selectLockedCells="1" selectUnlockedCells="1"/>
  <mergeCells count="25">
    <mergeCell ref="AU2:AV2"/>
    <mergeCell ref="C2:D2"/>
    <mergeCell ref="W2:X2"/>
    <mergeCell ref="Y2:Z2"/>
    <mergeCell ref="AE2:AF2"/>
    <mergeCell ref="AI2:AJ2"/>
    <mergeCell ref="AG2:AH2"/>
    <mergeCell ref="AA2:AB2"/>
    <mergeCell ref="AC2:AD2"/>
    <mergeCell ref="A1:AA1"/>
    <mergeCell ref="AB1:AV1"/>
    <mergeCell ref="AK2:AL2"/>
    <mergeCell ref="AM2:AN2"/>
    <mergeCell ref="AO2:AP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AQ2:AR2"/>
    <mergeCell ref="AS2:AT2"/>
  </mergeCells>
  <printOptions horizontalCentered="1" verticalCentered="1"/>
  <pageMargins left="0.21" right="0.2" top="0.972440945" bottom="0.43307086614173201" header="0.31496062992126" footer="0.31496062992126"/>
  <pageSetup paperSize="8" scale="36" fitToHeight="2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40"/>
  <sheetViews>
    <sheetView workbookViewId="0">
      <selection activeCell="C11" sqref="C11"/>
    </sheetView>
  </sheetViews>
  <sheetFormatPr defaultColWidth="9.140625" defaultRowHeight="15"/>
  <cols>
    <col min="1" max="1" width="9.140625" style="1"/>
    <col min="2" max="2" width="23.42578125" style="1" bestFit="1" customWidth="1"/>
    <col min="3" max="3" width="15" style="1" bestFit="1" customWidth="1"/>
    <col min="4" max="4" width="12.28515625" style="1" bestFit="1" customWidth="1"/>
    <col min="5" max="5" width="14.28515625" style="1" bestFit="1" customWidth="1"/>
    <col min="6" max="6" width="8.140625" style="1" customWidth="1"/>
    <col min="7" max="7" width="14.28515625" style="1" bestFit="1" customWidth="1"/>
    <col min="8" max="16384" width="9.140625" style="1"/>
  </cols>
  <sheetData>
    <row r="1" spans="1:8">
      <c r="B1" s="55" t="s">
        <v>216</v>
      </c>
    </row>
    <row r="2" spans="1:8">
      <c r="C2" s="122" t="s">
        <v>198</v>
      </c>
      <c r="D2" s="123" t="s">
        <v>215</v>
      </c>
      <c r="E2" s="122" t="s">
        <v>199</v>
      </c>
      <c r="F2" s="123" t="s">
        <v>215</v>
      </c>
      <c r="G2" s="122" t="s">
        <v>169</v>
      </c>
      <c r="H2" s="123" t="s">
        <v>215</v>
      </c>
    </row>
    <row r="3" spans="1:8">
      <c r="A3" s="1">
        <v>1</v>
      </c>
      <c r="B3" s="1" t="s">
        <v>70</v>
      </c>
      <c r="C3" s="17">
        <f>CONSOLIDATED!C16</f>
        <v>20413917.726191595</v>
      </c>
      <c r="D3" s="17">
        <v>100</v>
      </c>
      <c r="E3" s="17">
        <f>CONSOLIDATED!E16</f>
        <v>15882057.4868942</v>
      </c>
      <c r="F3" s="17">
        <v>100</v>
      </c>
      <c r="G3" s="17">
        <f>CONSOLIDATED!G16</f>
        <v>26344808.13302435</v>
      </c>
      <c r="H3" s="17">
        <v>100</v>
      </c>
    </row>
    <row r="4" spans="1:8">
      <c r="A4" s="1">
        <v>2</v>
      </c>
      <c r="B4" s="1" t="s">
        <v>200</v>
      </c>
      <c r="C4" s="17">
        <f>CONSOLIDATED!C21</f>
        <v>10599551.582836716</v>
      </c>
      <c r="D4" s="17">
        <f>C4/$C$3*100</f>
        <v>51.923162055450099</v>
      </c>
      <c r="E4" s="17">
        <f>CONSOLIDATED!E21</f>
        <v>7347817.1641802154</v>
      </c>
      <c r="F4" s="17">
        <f>E4/$C$3*100</f>
        <v>35.994154883620268</v>
      </c>
      <c r="G4" s="17">
        <f>CONSOLIDATED!G21</f>
        <v>13577500.936629049</v>
      </c>
      <c r="H4" s="17">
        <f>G4/$C$3*100</f>
        <v>66.511000576869947</v>
      </c>
    </row>
    <row r="5" spans="1:8">
      <c r="B5" s="1" t="s">
        <v>201</v>
      </c>
      <c r="C5" s="17">
        <f>CONSOLIDATED!C35</f>
        <v>74931.89808050658</v>
      </c>
      <c r="D5" s="17">
        <f>C5/$C$3*100</f>
        <v>0.36706280041663425</v>
      </c>
      <c r="E5" s="17">
        <f>CONSOLIDATED!E35</f>
        <v>60449.194106943163</v>
      </c>
      <c r="F5" s="17">
        <f>E5/$C$3*100</f>
        <v>0.29611755527644384</v>
      </c>
      <c r="G5" s="17">
        <f>CONSOLIDATED!G35</f>
        <v>93891.70664516704</v>
      </c>
      <c r="H5" s="17">
        <f>G5/$C$3*100</f>
        <v>0.45993967402299019</v>
      </c>
    </row>
    <row r="6" spans="1:8">
      <c r="B6" s="1" t="s">
        <v>202</v>
      </c>
      <c r="C6" s="17">
        <f>SUM(C4:C5)</f>
        <v>10674483.480917223</v>
      </c>
      <c r="D6" s="17">
        <f>C6/$C$3*100</f>
        <v>52.290224855866732</v>
      </c>
      <c r="E6" s="17">
        <f>SUM(E4:E5)</f>
        <v>7408266.3582871584</v>
      </c>
      <c r="F6" s="17">
        <f>E6/$C$3*100</f>
        <v>36.290272438896707</v>
      </c>
      <c r="G6" s="17">
        <f>SUM(G4:G5)</f>
        <v>13671392.643274216</v>
      </c>
      <c r="H6" s="17">
        <f>G6/$C$3*100</f>
        <v>66.970940250892937</v>
      </c>
    </row>
    <row r="7" spans="1:8">
      <c r="A7" s="125">
        <v>3</v>
      </c>
      <c r="B7" s="125" t="s">
        <v>203</v>
      </c>
      <c r="C7" s="126">
        <f>C3-C6</f>
        <v>9739434.2452743724</v>
      </c>
      <c r="D7" s="127">
        <f>C7/$C$3*100</f>
        <v>47.709775144133268</v>
      </c>
      <c r="E7" s="126">
        <f>E3-E6</f>
        <v>8473791.1286070421</v>
      </c>
      <c r="F7" s="127">
        <f>E7/$C$3*100</f>
        <v>41.509872050355845</v>
      </c>
      <c r="G7" s="126">
        <f>G3-G6</f>
        <v>12673415.489750134</v>
      </c>
      <c r="H7" s="127">
        <f>G7/$C$3*100</f>
        <v>62.08223066114256</v>
      </c>
    </row>
    <row r="8" spans="1:8">
      <c r="A8" s="55"/>
      <c r="B8" s="55"/>
      <c r="C8" s="56"/>
      <c r="D8" s="56"/>
      <c r="E8" s="56"/>
      <c r="F8" s="56"/>
      <c r="G8" s="56"/>
      <c r="H8" s="56"/>
    </row>
    <row r="9" spans="1:8">
      <c r="A9" s="1">
        <v>4</v>
      </c>
      <c r="B9" s="1" t="s">
        <v>175</v>
      </c>
      <c r="C9" s="17">
        <f>CONSOLIDATED!C41</f>
        <v>36500</v>
      </c>
      <c r="D9" s="17">
        <f t="shared" ref="D9:D14" si="0">C9/$C$3*100</f>
        <v>0.17879958413455119</v>
      </c>
      <c r="E9" s="17">
        <f>CONSOLIDATED!E41</f>
        <v>36500</v>
      </c>
      <c r="F9" s="17">
        <f t="shared" ref="F9:F14" si="1">E9/$C$3*100</f>
        <v>0.17879958413455119</v>
      </c>
      <c r="G9" s="17">
        <f>CONSOLIDATED!G41</f>
        <v>36500</v>
      </c>
      <c r="H9" s="17">
        <f t="shared" ref="H9:H14" si="2">G9/$C$3*100</f>
        <v>0.17879958413455119</v>
      </c>
    </row>
    <row r="10" spans="1:8">
      <c r="A10" s="1">
        <v>4</v>
      </c>
      <c r="B10" s="1" t="s">
        <v>204</v>
      </c>
      <c r="C10" s="17">
        <f>CONSOLIDATED!C76</f>
        <v>4506265.0834636549</v>
      </c>
      <c r="D10" s="17">
        <f t="shared" si="0"/>
        <v>22.074474600639729</v>
      </c>
      <c r="E10" s="17">
        <f>CONSOLIDATED!E76</f>
        <v>4415639.7084623035</v>
      </c>
      <c r="F10" s="17">
        <f t="shared" si="1"/>
        <v>21.630535440029337</v>
      </c>
      <c r="G10" s="17">
        <f>CONSOLIDATED!G76</f>
        <v>4566051.5650421241</v>
      </c>
      <c r="H10" s="17">
        <f t="shared" si="2"/>
        <v>22.367345779902696</v>
      </c>
    </row>
    <row r="11" spans="1:8">
      <c r="A11" s="1">
        <v>5</v>
      </c>
      <c r="B11" s="1" t="s">
        <v>205</v>
      </c>
      <c r="C11" s="17">
        <f>CONSOLIDATED!C93</f>
        <v>2817631.6694114045</v>
      </c>
      <c r="D11" s="17">
        <f t="shared" si="0"/>
        <v>13.802503307810968</v>
      </c>
      <c r="E11" s="17">
        <f>CONSOLIDATED!E93</f>
        <v>2817631.6694114045</v>
      </c>
      <c r="F11" s="17">
        <f t="shared" si="1"/>
        <v>13.802503307810968</v>
      </c>
      <c r="G11" s="17">
        <f>CONSOLIDATED!G93</f>
        <v>2817631.6694114045</v>
      </c>
      <c r="H11" s="17">
        <f t="shared" si="2"/>
        <v>13.802503307810968</v>
      </c>
    </row>
    <row r="12" spans="1:8">
      <c r="A12" s="1">
        <v>6</v>
      </c>
      <c r="B12" s="1" t="s">
        <v>206</v>
      </c>
      <c r="C12" s="17">
        <f>CONSOLIDATED!C115</f>
        <v>630162.95889963605</v>
      </c>
      <c r="D12" s="17">
        <f t="shared" si="0"/>
        <v>3.0869280818699507</v>
      </c>
      <c r="E12" s="17">
        <f>CONSOLIDATED!E115</f>
        <v>1024871.4462993543</v>
      </c>
      <c r="F12" s="17">
        <f t="shared" si="1"/>
        <v>5.0204544764301522</v>
      </c>
      <c r="G12" s="17">
        <f>CONSOLIDATED!G115</f>
        <v>853427.00814523129</v>
      </c>
      <c r="H12" s="17">
        <f t="shared" si="2"/>
        <v>4.1806135382345646</v>
      </c>
    </row>
    <row r="13" spans="1:8">
      <c r="A13" s="1">
        <v>7</v>
      </c>
      <c r="B13" s="1" t="s">
        <v>176</v>
      </c>
      <c r="C13" s="17">
        <f>CONSOLIDATED!C129</f>
        <v>305839.05883831595</v>
      </c>
      <c r="D13" s="17">
        <f t="shared" si="0"/>
        <v>1.4981889460929705</v>
      </c>
      <c r="E13" s="17">
        <f>CONSOLIDATED!E129</f>
        <v>259692.46163944656</v>
      </c>
      <c r="F13" s="17">
        <f t="shared" si="1"/>
        <v>1.2721343601098885</v>
      </c>
      <c r="G13" s="17">
        <f>CONSOLIDATED!G129</f>
        <v>366231.56745046721</v>
      </c>
      <c r="H13" s="17">
        <f t="shared" si="2"/>
        <v>1.7940288207421471</v>
      </c>
    </row>
    <row r="14" spans="1:8">
      <c r="A14" s="1">
        <v>8</v>
      </c>
      <c r="B14" s="1" t="s">
        <v>207</v>
      </c>
      <c r="C14" s="56">
        <f>SUM(C9:C13)</f>
        <v>8296398.7706130119</v>
      </c>
      <c r="D14" s="17">
        <f t="shared" si="0"/>
        <v>40.640894520548173</v>
      </c>
      <c r="E14" s="56">
        <f>SUM(E9:E13)</f>
        <v>8554335.2858125083</v>
      </c>
      <c r="F14" s="17">
        <f t="shared" si="1"/>
        <v>41.904427168514893</v>
      </c>
      <c r="G14" s="56">
        <f>SUM(G9:G13)</f>
        <v>8639841.8100492284</v>
      </c>
      <c r="H14" s="17">
        <f t="shared" si="2"/>
        <v>42.323291030824933</v>
      </c>
    </row>
    <row r="15" spans="1:8">
      <c r="C15" s="56"/>
      <c r="D15" s="56"/>
      <c r="E15" s="56"/>
      <c r="F15" s="56"/>
      <c r="G15" s="56"/>
      <c r="H15" s="56"/>
    </row>
    <row r="16" spans="1:8">
      <c r="A16" s="125">
        <v>9</v>
      </c>
      <c r="B16" s="125" t="s">
        <v>208</v>
      </c>
      <c r="C16" s="128">
        <f>C7-C14</f>
        <v>1443035.4746613605</v>
      </c>
      <c r="D16" s="127">
        <f>C16/$C$3*100</f>
        <v>7.0688806235850947</v>
      </c>
      <c r="E16" s="128">
        <f>E7-E14</f>
        <v>-80544.157205466181</v>
      </c>
      <c r="F16" s="127">
        <f>E16/$C$3*100</f>
        <v>-0.39455511815904842</v>
      </c>
      <c r="G16" s="128">
        <f>G7-G14</f>
        <v>4033573.6797009055</v>
      </c>
      <c r="H16" s="127">
        <f>G16/$C$3*100</f>
        <v>19.758939630317624</v>
      </c>
    </row>
    <row r="18" spans="1:8">
      <c r="A18" s="1">
        <v>13</v>
      </c>
      <c r="B18" s="1" t="s">
        <v>177</v>
      </c>
      <c r="C18" s="24">
        <f>CONSOLIDATED!C133</f>
        <v>120000</v>
      </c>
      <c r="D18" s="17">
        <f>C18/$C$3*100</f>
        <v>0.58783424920948335</v>
      </c>
      <c r="E18" s="24">
        <f>CONSOLIDATED!E133</f>
        <v>120000</v>
      </c>
      <c r="F18" s="17">
        <f>E18/$C$3*100</f>
        <v>0.58783424920948335</v>
      </c>
      <c r="G18" s="24">
        <f>CONSOLIDATED!G133</f>
        <v>120000</v>
      </c>
      <c r="H18" s="17">
        <f>G18/$C$3*100</f>
        <v>0.58783424920948335</v>
      </c>
    </row>
    <row r="19" spans="1:8">
      <c r="A19" s="1">
        <v>14</v>
      </c>
      <c r="B19" s="1" t="s">
        <v>178</v>
      </c>
      <c r="C19" s="24">
        <f>CONSOLIDATED!C144</f>
        <v>1044011.8569526693</v>
      </c>
      <c r="D19" s="17">
        <f>C19/$C$3*100</f>
        <v>5.1142160508130914</v>
      </c>
      <c r="E19" s="24">
        <f>CONSOLIDATED!E144</f>
        <v>1043823.6224326694</v>
      </c>
      <c r="F19" s="17">
        <f>E19/$C$3*100</f>
        <v>5.1132939616652617</v>
      </c>
      <c r="G19" s="24">
        <f>CONSOLIDATED!G144</f>
        <v>1034235.3968526695</v>
      </c>
      <c r="H19" s="17">
        <f>G19/$C$3*100</f>
        <v>5.0663249001230088</v>
      </c>
    </row>
    <row r="20" spans="1:8">
      <c r="B20" s="55" t="s">
        <v>209</v>
      </c>
      <c r="C20" s="25">
        <f>C14+C18+C19</f>
        <v>9460410.6275656801</v>
      </c>
      <c r="D20" s="17">
        <f>C20/$C$3*100</f>
        <v>46.342944820570743</v>
      </c>
      <c r="E20" s="25">
        <f>E14+E18+E19</f>
        <v>9718158.9082451779</v>
      </c>
      <c r="F20" s="17">
        <f>E20/$C$3*100</f>
        <v>47.605555379389642</v>
      </c>
      <c r="G20" s="25">
        <f>G14+G18+G19</f>
        <v>9794077.2069018986</v>
      </c>
      <c r="H20" s="17">
        <f>G20/$C$3*100</f>
        <v>47.977450180157426</v>
      </c>
    </row>
    <row r="22" spans="1:8">
      <c r="A22" s="1">
        <v>18</v>
      </c>
      <c r="B22" s="1" t="s">
        <v>210</v>
      </c>
      <c r="C22" s="24">
        <f>CONSOLIDATED!C148</f>
        <v>58091.516015973808</v>
      </c>
      <c r="D22" s="17">
        <f>C22/$C$3*100</f>
        <v>0.28456818918908866</v>
      </c>
      <c r="E22" s="24">
        <f>CONSOLIDATED!E148</f>
        <v>36624.836794253839</v>
      </c>
      <c r="F22" s="17">
        <f>E22/$C$3*100</f>
        <v>0.17941111199475057</v>
      </c>
      <c r="G22" s="24">
        <f>CONSOLIDATED!G148</f>
        <v>123669.25252963902</v>
      </c>
      <c r="H22" s="17">
        <f>G22/$C$3*100</f>
        <v>0.60580851842548622</v>
      </c>
    </row>
    <row r="23" spans="1:8">
      <c r="A23" s="1">
        <v>19</v>
      </c>
      <c r="B23" s="1" t="s">
        <v>211</v>
      </c>
      <c r="C23" s="24">
        <f>CONSOLIDATED!C150</f>
        <v>-19280.494152785253</v>
      </c>
      <c r="D23" s="17">
        <f>C23/$C$3*100</f>
        <v>-9.444779003908628E-2</v>
      </c>
      <c r="E23" s="24">
        <f>CONSOLIDATED!E150</f>
        <v>-82743.810802278254</v>
      </c>
      <c r="F23" s="17">
        <f>E23/$C$3*100</f>
        <v>-0.40533038249740649</v>
      </c>
      <c r="G23" s="24">
        <f>CONSOLIDATED!G150</f>
        <v>121871.07099851509</v>
      </c>
      <c r="H23" s="17">
        <f>G23/$C$3*100</f>
        <v>0.59699991267306474</v>
      </c>
    </row>
    <row r="25" spans="1:8">
      <c r="A25" s="129">
        <v>20</v>
      </c>
      <c r="B25" s="129" t="s">
        <v>180</v>
      </c>
      <c r="C25" s="130">
        <f>C16-C18-C19-C22-C23</f>
        <v>240212.5958455026</v>
      </c>
      <c r="D25" s="127">
        <f>C25/$C$3*100</f>
        <v>1.1767099244125172</v>
      </c>
      <c r="E25" s="130">
        <f>E16-E18-E19-E22-E23</f>
        <v>-1198248.8056301111</v>
      </c>
      <c r="F25" s="127">
        <f>E25/$C$3*100</f>
        <v>-5.8697640585311381</v>
      </c>
      <c r="G25" s="130">
        <f>G16-G18-G19-G22-G23</f>
        <v>2633797.9593200823</v>
      </c>
      <c r="H25" s="127">
        <f>G25/$C$3*100</f>
        <v>12.901972049886584</v>
      </c>
    </row>
    <row r="27" spans="1:8">
      <c r="A27" s="55"/>
      <c r="B27" s="55" t="s">
        <v>179</v>
      </c>
      <c r="C27" s="25">
        <f>C25</f>
        <v>240212.5958455026</v>
      </c>
      <c r="D27" s="17"/>
      <c r="E27" s="25">
        <f>C27+E25</f>
        <v>-958036.20978460857</v>
      </c>
      <c r="F27" s="55"/>
      <c r="G27" s="25">
        <f>E27+G25</f>
        <v>1675761.7495354738</v>
      </c>
    </row>
    <row r="29" spans="1:8">
      <c r="A29" s="1" t="s">
        <v>217</v>
      </c>
    </row>
    <row r="30" spans="1:8">
      <c r="A30" s="33" t="s">
        <v>163</v>
      </c>
      <c r="B30" s="33" t="s">
        <v>198</v>
      </c>
      <c r="C30" s="33" t="s">
        <v>199</v>
      </c>
      <c r="D30" s="33" t="s">
        <v>169</v>
      </c>
      <c r="E30" s="33" t="s">
        <v>212</v>
      </c>
    </row>
    <row r="31" spans="1:8">
      <c r="A31" s="32">
        <v>400</v>
      </c>
      <c r="B31" s="34">
        <v>232975.87</v>
      </c>
      <c r="C31" s="124">
        <v>139454.65</v>
      </c>
      <c r="D31" s="124">
        <v>-6780.9</v>
      </c>
      <c r="E31" s="34">
        <f t="shared" ref="E31:E40" si="3">SUM(B31:D31)</f>
        <v>365649.62</v>
      </c>
    </row>
    <row r="32" spans="1:8">
      <c r="A32" s="32">
        <v>401</v>
      </c>
      <c r="B32" s="34">
        <v>192880.36</v>
      </c>
      <c r="C32" s="124">
        <v>46700.84</v>
      </c>
      <c r="D32" s="124">
        <v>63205.46</v>
      </c>
      <c r="E32" s="34">
        <f t="shared" si="3"/>
        <v>302786.65999999997</v>
      </c>
    </row>
    <row r="33" spans="1:5">
      <c r="A33" s="32">
        <v>402</v>
      </c>
      <c r="B33" s="34">
        <v>402198.34</v>
      </c>
      <c r="C33" s="124">
        <v>173789.37</v>
      </c>
      <c r="D33" s="124">
        <v>247678.44</v>
      </c>
      <c r="E33" s="34">
        <f t="shared" si="3"/>
        <v>823666.14999999991</v>
      </c>
    </row>
    <row r="34" spans="1:5">
      <c r="A34" s="32">
        <v>403</v>
      </c>
      <c r="B34" s="34">
        <v>239903.04</v>
      </c>
      <c r="C34" s="124">
        <v>52329.599999999999</v>
      </c>
      <c r="D34" s="124">
        <v>193073.21</v>
      </c>
      <c r="E34" s="34">
        <f t="shared" si="3"/>
        <v>485305.85</v>
      </c>
    </row>
    <row r="35" spans="1:5">
      <c r="A35" s="32">
        <v>404</v>
      </c>
      <c r="B35" s="34">
        <v>-39500.74</v>
      </c>
      <c r="C35" s="124">
        <v>-39571.9</v>
      </c>
      <c r="D35" s="124">
        <v>-93442.12</v>
      </c>
      <c r="E35" s="34">
        <f t="shared" si="3"/>
        <v>-172514.76</v>
      </c>
    </row>
    <row r="36" spans="1:5">
      <c r="A36" s="32">
        <v>405</v>
      </c>
      <c r="B36" s="34">
        <v>739614.37</v>
      </c>
      <c r="C36" s="124">
        <v>519631.26</v>
      </c>
      <c r="D36" s="124">
        <v>668604.46</v>
      </c>
      <c r="E36" s="34">
        <f t="shared" si="3"/>
        <v>1927850.0899999999</v>
      </c>
    </row>
    <row r="37" spans="1:5">
      <c r="A37" s="32">
        <v>406</v>
      </c>
      <c r="B37" s="34">
        <v>-139222.39000000001</v>
      </c>
      <c r="C37" s="124">
        <v>-89713.05</v>
      </c>
      <c r="D37" s="124">
        <v>-70714.13</v>
      </c>
      <c r="E37" s="34">
        <f t="shared" si="3"/>
        <v>-299649.57</v>
      </c>
    </row>
    <row r="38" spans="1:5">
      <c r="A38" s="32">
        <v>407</v>
      </c>
      <c r="B38" s="34">
        <v>657452.63</v>
      </c>
      <c r="C38" s="124">
        <v>453242.5</v>
      </c>
      <c r="D38" s="124">
        <v>265134.76</v>
      </c>
      <c r="E38" s="34">
        <f t="shared" si="3"/>
        <v>1375829.89</v>
      </c>
    </row>
    <row r="39" spans="1:5">
      <c r="A39" s="32">
        <v>409</v>
      </c>
      <c r="B39" s="34">
        <v>334400.62</v>
      </c>
      <c r="C39" s="124">
        <v>166668.46</v>
      </c>
      <c r="D39" s="124">
        <v>219043.67</v>
      </c>
      <c r="E39" s="34">
        <f t="shared" si="3"/>
        <v>720112.75</v>
      </c>
    </row>
    <row r="40" spans="1:5">
      <c r="A40" s="32">
        <v>410</v>
      </c>
      <c r="B40" s="124" t="s">
        <v>213</v>
      </c>
      <c r="C40" s="124" t="s">
        <v>214</v>
      </c>
      <c r="D40" s="124">
        <v>-240686.9</v>
      </c>
      <c r="E40" s="34">
        <f t="shared" si="3"/>
        <v>-240686.9</v>
      </c>
    </row>
  </sheetData>
  <pageMargins left="0.7" right="0.7" top="0.75" bottom="0.75" header="0.3" footer="0.3"/>
  <pageSetup scale="86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D3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M29" sqref="M29"/>
    </sheetView>
  </sheetViews>
  <sheetFormatPr defaultColWidth="9.140625" defaultRowHeight="15"/>
  <cols>
    <col min="1" max="1" width="19.7109375" style="1" bestFit="1" customWidth="1"/>
    <col min="2" max="2" width="0.85546875" style="59" customWidth="1"/>
    <col min="3" max="3" width="13.5703125" style="1" bestFit="1" customWidth="1"/>
    <col min="4" max="4" width="0.85546875" style="1" customWidth="1"/>
    <col min="5" max="5" width="13.5703125" style="1" bestFit="1" customWidth="1"/>
    <col min="6" max="6" width="0.85546875" style="1" customWidth="1"/>
    <col min="7" max="7" width="13.5703125" style="1" bestFit="1" customWidth="1"/>
    <col min="8" max="8" width="0.85546875" style="1" customWidth="1"/>
    <col min="9" max="9" width="15.28515625" style="1" bestFit="1" customWidth="1"/>
    <col min="10" max="10" width="0.85546875" style="1" customWidth="1"/>
    <col min="11" max="11" width="14.5703125" style="1" bestFit="1" customWidth="1"/>
    <col min="12" max="12" width="0.85546875" style="1" customWidth="1"/>
    <col min="13" max="13" width="14.5703125" style="1" bestFit="1" customWidth="1"/>
    <col min="14" max="14" width="0.85546875" style="1" customWidth="1"/>
    <col min="15" max="15" width="14.5703125" style="1" bestFit="1" customWidth="1"/>
    <col min="16" max="16" width="0.85546875" style="1" customWidth="1"/>
    <col min="17" max="17" width="14.5703125" style="1" bestFit="1" customWidth="1"/>
    <col min="18" max="18" width="0.85546875" style="1" customWidth="1"/>
    <col min="19" max="19" width="14.5703125" style="1" bestFit="1" customWidth="1"/>
    <col min="20" max="20" width="0.85546875" style="1" customWidth="1"/>
    <col min="21" max="21" width="14.5703125" style="1" bestFit="1" customWidth="1"/>
    <col min="22" max="22" width="0.85546875" style="1" customWidth="1"/>
    <col min="23" max="23" width="14.5703125" style="1" bestFit="1" customWidth="1"/>
    <col min="24" max="24" width="0.85546875" style="1" customWidth="1"/>
    <col min="25" max="25" width="15.7109375" style="1" bestFit="1" customWidth="1"/>
    <col min="26" max="26" width="0.85546875" style="1" customWidth="1"/>
    <col min="27" max="27" width="15" style="1" bestFit="1" customWidth="1"/>
    <col min="28" max="28" width="2.140625" style="1" customWidth="1"/>
    <col min="29" max="29" width="16" style="1" customWidth="1"/>
    <col min="30" max="30" width="15" style="1" bestFit="1" customWidth="1"/>
    <col min="31" max="16384" width="9.140625" style="1"/>
  </cols>
  <sheetData>
    <row r="1" spans="1:30" ht="16.5" thickBot="1">
      <c r="A1" s="521" t="s">
        <v>250</v>
      </c>
      <c r="B1" s="522"/>
      <c r="C1" s="522"/>
      <c r="D1" s="522"/>
      <c r="E1" s="522"/>
      <c r="F1" s="522"/>
      <c r="G1" s="522"/>
      <c r="H1" s="522"/>
      <c r="I1" s="522"/>
      <c r="J1" s="522"/>
      <c r="K1" s="522"/>
      <c r="L1" s="522"/>
      <c r="M1" s="522"/>
      <c r="N1" s="522"/>
      <c r="O1" s="522"/>
      <c r="P1" s="522"/>
      <c r="Q1" s="522"/>
      <c r="R1" s="522"/>
      <c r="S1" s="522"/>
      <c r="T1" s="522"/>
      <c r="U1" s="522"/>
      <c r="V1" s="522"/>
      <c r="W1" s="522"/>
      <c r="X1" s="522"/>
      <c r="Y1" s="522"/>
      <c r="Z1" s="522"/>
      <c r="AA1" s="523"/>
    </row>
    <row r="2" spans="1:30" ht="16.5" thickBot="1">
      <c r="A2" s="155" t="s">
        <v>183</v>
      </c>
      <c r="B2" s="138"/>
      <c r="C2" s="139" t="s">
        <v>198</v>
      </c>
      <c r="D2" s="140"/>
      <c r="E2" s="141" t="s">
        <v>199</v>
      </c>
      <c r="F2" s="142"/>
      <c r="G2" s="143" t="s">
        <v>234</v>
      </c>
      <c r="H2" s="142"/>
      <c r="I2" s="142" t="s">
        <v>235</v>
      </c>
      <c r="J2" s="142"/>
      <c r="K2" s="143" t="s">
        <v>218</v>
      </c>
      <c r="L2" s="142"/>
      <c r="M2" s="142" t="s">
        <v>236</v>
      </c>
      <c r="N2" s="142"/>
      <c r="O2" s="143" t="s">
        <v>237</v>
      </c>
      <c r="P2" s="142"/>
      <c r="Q2" s="142" t="s">
        <v>238</v>
      </c>
      <c r="R2" s="142"/>
      <c r="S2" s="143" t="s">
        <v>239</v>
      </c>
      <c r="T2" s="142"/>
      <c r="U2" s="142" t="s">
        <v>240</v>
      </c>
      <c r="V2" s="142"/>
      <c r="W2" s="144" t="s">
        <v>241</v>
      </c>
      <c r="X2" s="142"/>
      <c r="Y2" s="142" t="s">
        <v>242</v>
      </c>
      <c r="Z2" s="142"/>
      <c r="AA2" s="144" t="s">
        <v>243</v>
      </c>
      <c r="AB2" s="17"/>
      <c r="AC2" s="133" t="s">
        <v>247</v>
      </c>
      <c r="AD2" s="133" t="s">
        <v>248</v>
      </c>
    </row>
    <row r="3" spans="1:30" ht="16.5" thickBot="1">
      <c r="A3" s="189" t="s">
        <v>219</v>
      </c>
      <c r="B3" s="190"/>
      <c r="C3" s="191">
        <v>392650.15999999992</v>
      </c>
      <c r="D3" s="192"/>
      <c r="E3" s="191">
        <v>371645.63</v>
      </c>
      <c r="F3" s="192"/>
      <c r="G3" s="191">
        <v>343667.61</v>
      </c>
      <c r="H3" s="193"/>
      <c r="I3" s="191">
        <v>636848.16</v>
      </c>
      <c r="J3" s="193"/>
      <c r="K3" s="191">
        <v>585412.43999999994</v>
      </c>
      <c r="L3" s="193"/>
      <c r="M3" s="191">
        <v>693395.70000000007</v>
      </c>
      <c r="N3" s="193"/>
      <c r="O3" s="191">
        <v>702475.62999999989</v>
      </c>
      <c r="P3" s="193"/>
      <c r="Q3" s="191">
        <v>701014.44</v>
      </c>
      <c r="R3" s="193"/>
      <c r="S3" s="191">
        <v>667494.77000000025</v>
      </c>
      <c r="T3" s="193"/>
      <c r="U3" s="191">
        <v>641109.57000000007</v>
      </c>
      <c r="V3" s="193"/>
      <c r="W3" s="191">
        <v>664482.02999999991</v>
      </c>
      <c r="X3" s="193"/>
      <c r="Y3" s="191">
        <v>407858.38</v>
      </c>
      <c r="Z3" s="193"/>
      <c r="AA3" s="194">
        <f t="shared" ref="AA3:AA14" si="0">SUM(C3:Y3)</f>
        <v>6808054.5200000005</v>
      </c>
      <c r="AB3" s="17"/>
      <c r="AC3" s="135" t="s">
        <v>246</v>
      </c>
      <c r="AD3" s="170">
        <f>AA3+AA16+AA18</f>
        <v>6808054.5200000005</v>
      </c>
    </row>
    <row r="4" spans="1:30" ht="15.75">
      <c r="A4" s="195" t="s">
        <v>220</v>
      </c>
      <c r="B4" s="190"/>
      <c r="C4" s="191">
        <v>-88181.094199999759</v>
      </c>
      <c r="D4" s="192"/>
      <c r="E4" s="191">
        <v>-275059.73159999988</v>
      </c>
      <c r="F4" s="192"/>
      <c r="G4" s="191">
        <v>-115841.47760000017</v>
      </c>
      <c r="H4" s="192"/>
      <c r="I4" s="191">
        <v>-209735.07879999981</v>
      </c>
      <c r="J4" s="192"/>
      <c r="K4" s="191">
        <v>-167217.08720000015</v>
      </c>
      <c r="L4" s="192"/>
      <c r="M4" s="191">
        <v>134432.34630000003</v>
      </c>
      <c r="N4" s="192"/>
      <c r="O4" s="191">
        <v>131391.98749999978</v>
      </c>
      <c r="P4" s="192"/>
      <c r="Q4" s="191">
        <v>332218.24290000007</v>
      </c>
      <c r="R4" s="192"/>
      <c r="S4" s="191">
        <v>-13383.23880000011</v>
      </c>
      <c r="T4" s="192"/>
      <c r="U4" s="191">
        <v>223649.76450000008</v>
      </c>
      <c r="V4" s="192"/>
      <c r="W4" s="191">
        <v>-173968.05599999981</v>
      </c>
      <c r="X4" s="192"/>
      <c r="Y4" s="191">
        <v>170444.50350000011</v>
      </c>
      <c r="Z4" s="196"/>
      <c r="AA4" s="197">
        <f t="shared" si="0"/>
        <v>-51248.919499999582</v>
      </c>
      <c r="AB4" s="17"/>
      <c r="AC4" s="136" t="s">
        <v>182</v>
      </c>
      <c r="AD4" s="171">
        <f>SUM(AA4,AA8,AA15)</f>
        <v>-723373.95209999941</v>
      </c>
    </row>
    <row r="5" spans="1:30" ht="15.75">
      <c r="A5" s="195" t="s">
        <v>221</v>
      </c>
      <c r="B5" s="190"/>
      <c r="C5" s="198">
        <v>80052.171399999934</v>
      </c>
      <c r="D5" s="192"/>
      <c r="E5" s="198">
        <v>-301089.74694999994</v>
      </c>
      <c r="F5" s="192"/>
      <c r="G5" s="198">
        <v>-190835.88970000003</v>
      </c>
      <c r="H5" s="192"/>
      <c r="I5" s="198">
        <v>-285759.5418500001</v>
      </c>
      <c r="J5" s="192"/>
      <c r="K5" s="198">
        <v>-187332.52050000007</v>
      </c>
      <c r="L5" s="192"/>
      <c r="M5" s="198">
        <v>-77401.428050000119</v>
      </c>
      <c r="N5" s="192"/>
      <c r="O5" s="198">
        <v>-103377.48359999998</v>
      </c>
      <c r="P5" s="192"/>
      <c r="Q5" s="198">
        <v>54541.035850000102</v>
      </c>
      <c r="R5" s="192"/>
      <c r="S5" s="198">
        <v>-313732.93115000002</v>
      </c>
      <c r="T5" s="192"/>
      <c r="U5" s="198">
        <v>24349.111349999974</v>
      </c>
      <c r="V5" s="192"/>
      <c r="W5" s="198">
        <v>-285340.72970000008</v>
      </c>
      <c r="X5" s="192"/>
      <c r="Y5" s="198">
        <v>328692.18525000027</v>
      </c>
      <c r="Z5" s="196"/>
      <c r="AA5" s="199">
        <f t="shared" si="0"/>
        <v>-1257235.7676500001</v>
      </c>
      <c r="AB5" s="17"/>
      <c r="AC5" s="136" t="s">
        <v>181</v>
      </c>
      <c r="AD5" s="171">
        <f>SUM(AA5:AA7,AA9:AA11,AA13:AA14,AA17,AA19)</f>
        <v>2023360.5330500011</v>
      </c>
    </row>
    <row r="6" spans="1:30" ht="16.5" thickBot="1">
      <c r="A6" s="195" t="s">
        <v>222</v>
      </c>
      <c r="B6" s="190"/>
      <c r="C6" s="198">
        <v>-74447.344099999915</v>
      </c>
      <c r="D6" s="192"/>
      <c r="E6" s="198">
        <v>-225323.3893500001</v>
      </c>
      <c r="F6" s="192"/>
      <c r="G6" s="198">
        <v>-101305.82174999999</v>
      </c>
      <c r="H6" s="192"/>
      <c r="I6" s="198">
        <v>-180151.98869999993</v>
      </c>
      <c r="J6" s="192"/>
      <c r="K6" s="198">
        <v>-31154.082349999895</v>
      </c>
      <c r="L6" s="192"/>
      <c r="M6" s="198">
        <v>62818.453799999959</v>
      </c>
      <c r="N6" s="192"/>
      <c r="O6" s="198">
        <v>-10494.505199999949</v>
      </c>
      <c r="P6" s="192"/>
      <c r="Q6" s="198">
        <v>195917.41605</v>
      </c>
      <c r="R6" s="192"/>
      <c r="S6" s="198">
        <v>-125014.42699999998</v>
      </c>
      <c r="T6" s="192"/>
      <c r="U6" s="198">
        <v>207567.62175000011</v>
      </c>
      <c r="V6" s="192"/>
      <c r="W6" s="198">
        <v>-46909.078550000049</v>
      </c>
      <c r="X6" s="192"/>
      <c r="Y6" s="198">
        <v>449445.24615000008</v>
      </c>
      <c r="Z6" s="196"/>
      <c r="AA6" s="199">
        <f t="shared" si="0"/>
        <v>120948.10075000033</v>
      </c>
      <c r="AB6" s="17"/>
      <c r="AC6" s="137" t="s">
        <v>188</v>
      </c>
      <c r="AD6" s="172">
        <f>AA12</f>
        <v>4384822.1458700011</v>
      </c>
    </row>
    <row r="7" spans="1:30" ht="15.75">
      <c r="A7" s="195" t="s">
        <v>223</v>
      </c>
      <c r="B7" s="190"/>
      <c r="C7" s="198">
        <v>97194.609049999985</v>
      </c>
      <c r="D7" s="192"/>
      <c r="E7" s="198">
        <v>-227068.28729999994</v>
      </c>
      <c r="F7" s="192"/>
      <c r="G7" s="198">
        <v>-136830.67414999995</v>
      </c>
      <c r="H7" s="192"/>
      <c r="I7" s="198">
        <v>-169724.30590000006</v>
      </c>
      <c r="J7" s="192"/>
      <c r="K7" s="198">
        <v>-109727.67024999991</v>
      </c>
      <c r="L7" s="192"/>
      <c r="M7" s="198">
        <v>41490.012399999912</v>
      </c>
      <c r="N7" s="192"/>
      <c r="O7" s="198">
        <v>-86118.402250000028</v>
      </c>
      <c r="P7" s="192"/>
      <c r="Q7" s="198">
        <v>10939.636550000154</v>
      </c>
      <c r="R7" s="192"/>
      <c r="S7" s="198">
        <v>-192419.59239999996</v>
      </c>
      <c r="T7" s="192"/>
      <c r="U7" s="198">
        <v>-33706.099150000184</v>
      </c>
      <c r="V7" s="192"/>
      <c r="W7" s="198">
        <v>-85915.275549999977</v>
      </c>
      <c r="X7" s="192"/>
      <c r="Y7" s="198">
        <v>-25557.617700000177</v>
      </c>
      <c r="Z7" s="196"/>
      <c r="AA7" s="199">
        <f t="shared" si="0"/>
        <v>-917443.66665000026</v>
      </c>
      <c r="AB7" s="17"/>
      <c r="AC7" s="134" t="s">
        <v>106</v>
      </c>
      <c r="AD7" s="134">
        <f>SUM(AD3:AD6)</f>
        <v>12492863.246820003</v>
      </c>
    </row>
    <row r="8" spans="1:30" ht="15.75">
      <c r="A8" s="195" t="s">
        <v>224</v>
      </c>
      <c r="B8" s="190"/>
      <c r="C8" s="198">
        <v>-113198.08789999998</v>
      </c>
      <c r="D8" s="192"/>
      <c r="E8" s="198">
        <v>-99178.344599999968</v>
      </c>
      <c r="F8" s="192"/>
      <c r="G8" s="198">
        <v>-108386.10369999999</v>
      </c>
      <c r="H8" s="192"/>
      <c r="I8" s="198">
        <v>-92819.203999999983</v>
      </c>
      <c r="J8" s="192"/>
      <c r="K8" s="198">
        <v>-70315.6014</v>
      </c>
      <c r="L8" s="192"/>
      <c r="M8" s="198">
        <v>-62575.492900000005</v>
      </c>
      <c r="N8" s="192"/>
      <c r="O8" s="198">
        <v>-21396.6803</v>
      </c>
      <c r="P8" s="192"/>
      <c r="Q8" s="198">
        <v>-1517.7870999999818</v>
      </c>
      <c r="R8" s="192"/>
      <c r="S8" s="198">
        <v>-35438.412399999994</v>
      </c>
      <c r="T8" s="192"/>
      <c r="U8" s="198">
        <v>20928.502100000005</v>
      </c>
      <c r="V8" s="192"/>
      <c r="W8" s="198">
        <v>-58262.074199999995</v>
      </c>
      <c r="X8" s="192"/>
      <c r="Y8" s="198">
        <v>-29965.746199999987</v>
      </c>
      <c r="Z8" s="196"/>
      <c r="AA8" s="199">
        <f t="shared" si="0"/>
        <v>-672125.0325999998</v>
      </c>
      <c r="AB8" s="17"/>
      <c r="AC8" s="17"/>
      <c r="AD8" s="17"/>
    </row>
    <row r="9" spans="1:30" ht="15.75">
      <c r="A9" s="195" t="s">
        <v>225</v>
      </c>
      <c r="B9" s="200"/>
      <c r="C9" s="198">
        <v>284251.25074999983</v>
      </c>
      <c r="D9" s="192"/>
      <c r="E9" s="198">
        <v>142241.76180000001</v>
      </c>
      <c r="F9" s="192"/>
      <c r="G9" s="198">
        <v>414931.93950000004</v>
      </c>
      <c r="H9" s="192"/>
      <c r="I9" s="198">
        <v>335249.49769999989</v>
      </c>
      <c r="J9" s="192"/>
      <c r="K9" s="198">
        <v>512052.63414999982</v>
      </c>
      <c r="L9" s="192"/>
      <c r="M9" s="198">
        <v>762806.39890000003</v>
      </c>
      <c r="N9" s="192"/>
      <c r="O9" s="198">
        <v>542094.61209999979</v>
      </c>
      <c r="P9" s="192"/>
      <c r="Q9" s="198">
        <v>769871.51825000031</v>
      </c>
      <c r="R9" s="192"/>
      <c r="S9" s="198">
        <v>353079.60324999993</v>
      </c>
      <c r="T9" s="192"/>
      <c r="U9" s="198">
        <v>778524.0438999997</v>
      </c>
      <c r="V9" s="192"/>
      <c r="W9" s="198">
        <v>320068.21474999998</v>
      </c>
      <c r="X9" s="192"/>
      <c r="Y9" s="198">
        <v>1054857.7956999999</v>
      </c>
      <c r="Z9" s="196"/>
      <c r="AA9" s="199">
        <f t="shared" si="0"/>
        <v>6270029.2707500001</v>
      </c>
      <c r="AB9" s="17"/>
      <c r="AC9" s="17"/>
      <c r="AD9" s="17"/>
    </row>
    <row r="10" spans="1:30" ht="15.75">
      <c r="A10" s="195" t="s">
        <v>226</v>
      </c>
      <c r="B10" s="200"/>
      <c r="C10" s="198">
        <v>-12280.851950000053</v>
      </c>
      <c r="D10" s="192"/>
      <c r="E10" s="198">
        <v>-204923.68474999999</v>
      </c>
      <c r="F10" s="192"/>
      <c r="G10" s="198">
        <v>-123705.23395000001</v>
      </c>
      <c r="H10" s="192"/>
      <c r="I10" s="198">
        <v>-556432.61685000011</v>
      </c>
      <c r="J10" s="192"/>
      <c r="K10" s="198">
        <v>-514124.52254999994</v>
      </c>
      <c r="L10" s="192"/>
      <c r="M10" s="198">
        <v>-409789.14615000004</v>
      </c>
      <c r="N10" s="192"/>
      <c r="O10" s="198">
        <v>-411114.1189</v>
      </c>
      <c r="P10" s="192"/>
      <c r="Q10" s="198">
        <v>-251303.83799999984</v>
      </c>
      <c r="R10" s="192"/>
      <c r="S10" s="198">
        <v>-641319.76909999992</v>
      </c>
      <c r="T10" s="192"/>
      <c r="U10" s="198">
        <v>-286352.11785000004</v>
      </c>
      <c r="V10" s="192"/>
      <c r="W10" s="198">
        <v>-453435.32355000003</v>
      </c>
      <c r="X10" s="192"/>
      <c r="Y10" s="198">
        <v>211136.89730000004</v>
      </c>
      <c r="Z10" s="196"/>
      <c r="AA10" s="201">
        <f t="shared" si="0"/>
        <v>-3653644.3263000003</v>
      </c>
      <c r="AB10" s="17"/>
      <c r="AC10" s="17"/>
      <c r="AD10" s="17"/>
    </row>
    <row r="11" spans="1:30" ht="15.75">
      <c r="A11" s="195" t="s">
        <v>227</v>
      </c>
      <c r="B11" s="200"/>
      <c r="C11" s="198">
        <v>7421.5711500001889</v>
      </c>
      <c r="D11" s="192"/>
      <c r="E11" s="198">
        <v>-76547.285299999698</v>
      </c>
      <c r="F11" s="192"/>
      <c r="G11" s="198">
        <v>53576.198800000086</v>
      </c>
      <c r="H11" s="192"/>
      <c r="I11" s="198">
        <v>10224.634899999712</v>
      </c>
      <c r="J11" s="192"/>
      <c r="K11" s="198">
        <v>182409.02755000003</v>
      </c>
      <c r="L11" s="192"/>
      <c r="M11" s="198">
        <v>99656.488499999847</v>
      </c>
      <c r="N11" s="192"/>
      <c r="O11" s="198">
        <v>48123.711600000141</v>
      </c>
      <c r="P11" s="192"/>
      <c r="Q11" s="198">
        <v>-33391.667449999637</v>
      </c>
      <c r="R11" s="192"/>
      <c r="S11" s="198">
        <v>-60889.390400000433</v>
      </c>
      <c r="T11" s="192"/>
      <c r="U11" s="198">
        <v>58970.167149999943</v>
      </c>
      <c r="V11" s="192"/>
      <c r="W11" s="198">
        <v>142602.28165000025</v>
      </c>
      <c r="X11" s="192"/>
      <c r="Y11" s="198">
        <v>-76769.323999999586</v>
      </c>
      <c r="Z11" s="196"/>
      <c r="AA11" s="201">
        <f t="shared" si="0"/>
        <v>355386.41415000078</v>
      </c>
      <c r="AB11" s="17"/>
      <c r="AC11" s="17"/>
      <c r="AD11" s="17"/>
    </row>
    <row r="12" spans="1:30" ht="15.75">
      <c r="A12" s="195" t="s">
        <v>228</v>
      </c>
      <c r="B12" s="202"/>
      <c r="C12" s="198">
        <v>0</v>
      </c>
      <c r="D12" s="203"/>
      <c r="E12" s="198">
        <v>0</v>
      </c>
      <c r="F12" s="192"/>
      <c r="G12" s="198">
        <v>-45105.994000000006</v>
      </c>
      <c r="H12" s="192"/>
      <c r="I12" s="198">
        <v>-355675.28803999996</v>
      </c>
      <c r="J12" s="192"/>
      <c r="K12" s="198">
        <v>588619.13203999994</v>
      </c>
      <c r="L12" s="192"/>
      <c r="M12" s="198">
        <v>549204.91700000013</v>
      </c>
      <c r="N12" s="192"/>
      <c r="O12" s="198">
        <v>505715.79820000014</v>
      </c>
      <c r="P12" s="192"/>
      <c r="Q12" s="198">
        <v>712969.65839999972</v>
      </c>
      <c r="R12" s="192"/>
      <c r="S12" s="198">
        <v>296408.53384999989</v>
      </c>
      <c r="T12" s="192"/>
      <c r="U12" s="198">
        <v>-1787026.2139799998</v>
      </c>
      <c r="V12" s="192"/>
      <c r="W12" s="198">
        <v>190019.01660000012</v>
      </c>
      <c r="X12" s="192"/>
      <c r="Y12" s="210">
        <v>3729692.5858000005</v>
      </c>
      <c r="Z12" s="196"/>
      <c r="AA12" s="201">
        <f t="shared" si="0"/>
        <v>4384822.1458700011</v>
      </c>
      <c r="AB12" s="17"/>
      <c r="AD12" s="17"/>
    </row>
    <row r="13" spans="1:30" ht="15.75">
      <c r="A13" s="195" t="s">
        <v>229</v>
      </c>
      <c r="B13" s="202"/>
      <c r="C13" s="198">
        <v>0</v>
      </c>
      <c r="D13" s="203"/>
      <c r="E13" s="198">
        <v>-369.1386</v>
      </c>
      <c r="F13" s="192"/>
      <c r="G13" s="198">
        <v>114117.96299999999</v>
      </c>
      <c r="H13" s="203"/>
      <c r="I13" s="198">
        <v>-16320.051299999901</v>
      </c>
      <c r="J13" s="203"/>
      <c r="K13" s="198">
        <v>102424.70295000001</v>
      </c>
      <c r="L13" s="203"/>
      <c r="M13" s="198">
        <v>213643.46619999985</v>
      </c>
      <c r="N13" s="203"/>
      <c r="O13" s="198">
        <v>180660.27825000009</v>
      </c>
      <c r="P13" s="203"/>
      <c r="Q13" s="198">
        <v>264259.06035000016</v>
      </c>
      <c r="R13" s="203"/>
      <c r="S13" s="198">
        <v>-67583.115499999927</v>
      </c>
      <c r="T13" s="203"/>
      <c r="U13" s="198">
        <v>216292.41684999995</v>
      </c>
      <c r="V13" s="203"/>
      <c r="W13" s="198">
        <v>-98566.81254999993</v>
      </c>
      <c r="X13" s="203"/>
      <c r="Y13" s="198">
        <v>235888.53875000001</v>
      </c>
      <c r="Z13" s="204"/>
      <c r="AA13" s="199">
        <f t="shared" si="0"/>
        <v>1144447.3084000002</v>
      </c>
      <c r="AB13" s="17"/>
      <c r="AC13" s="17"/>
      <c r="AD13" s="17"/>
    </row>
    <row r="14" spans="1:30" ht="15.75">
      <c r="A14" s="205" t="s">
        <v>230</v>
      </c>
      <c r="B14" s="206"/>
      <c r="C14" s="198">
        <v>0</v>
      </c>
      <c r="D14" s="207"/>
      <c r="E14" s="198">
        <v>0</v>
      </c>
      <c r="F14" s="192"/>
      <c r="G14" s="198">
        <v>0</v>
      </c>
      <c r="H14" s="203"/>
      <c r="I14" s="198">
        <v>0</v>
      </c>
      <c r="J14" s="203"/>
      <c r="K14" s="198">
        <v>0</v>
      </c>
      <c r="L14" s="203"/>
      <c r="M14" s="198">
        <v>0</v>
      </c>
      <c r="N14" s="203"/>
      <c r="O14" s="198">
        <v>0</v>
      </c>
      <c r="P14" s="203"/>
      <c r="Q14" s="198">
        <v>0</v>
      </c>
      <c r="R14" s="203"/>
      <c r="S14" s="198">
        <v>0</v>
      </c>
      <c r="T14" s="203"/>
      <c r="U14" s="198">
        <v>0</v>
      </c>
      <c r="V14" s="203"/>
      <c r="W14" s="198">
        <v>0</v>
      </c>
      <c r="X14" s="203"/>
      <c r="Y14" s="198">
        <v>-39126.8004</v>
      </c>
      <c r="Z14" s="204"/>
      <c r="AA14" s="199">
        <f t="shared" si="0"/>
        <v>-39126.8004</v>
      </c>
      <c r="AB14" s="17"/>
      <c r="AC14" s="17"/>
      <c r="AD14" s="17"/>
    </row>
    <row r="15" spans="1:30" ht="15.75">
      <c r="A15" s="188"/>
      <c r="B15" s="163"/>
      <c r="C15" s="181"/>
      <c r="D15" s="180"/>
      <c r="E15" s="174"/>
      <c r="F15" s="145"/>
      <c r="G15" s="181"/>
      <c r="H15" s="180"/>
      <c r="I15" s="181"/>
      <c r="J15" s="180"/>
      <c r="K15" s="181"/>
      <c r="L15" s="180"/>
      <c r="M15" s="181"/>
      <c r="N15" s="180"/>
      <c r="O15" s="186"/>
      <c r="P15" s="180"/>
      <c r="Q15" s="181"/>
      <c r="R15" s="180"/>
      <c r="S15" s="181"/>
      <c r="T15" s="180"/>
      <c r="U15" s="181"/>
      <c r="V15" s="180"/>
      <c r="W15" s="181"/>
      <c r="X15" s="180"/>
      <c r="Y15" s="181"/>
      <c r="Z15" s="183"/>
      <c r="AA15" s="148"/>
      <c r="AB15" s="17"/>
      <c r="AC15" s="17"/>
      <c r="AD15" s="17"/>
    </row>
    <row r="16" spans="1:30" ht="15.75">
      <c r="A16" s="188"/>
      <c r="B16" s="163"/>
      <c r="C16" s="181"/>
      <c r="D16" s="180"/>
      <c r="E16" s="174"/>
      <c r="F16" s="145"/>
      <c r="G16" s="181"/>
      <c r="H16" s="180"/>
      <c r="I16" s="181"/>
      <c r="J16" s="180"/>
      <c r="K16" s="181"/>
      <c r="L16" s="180"/>
      <c r="M16" s="181"/>
      <c r="N16" s="180"/>
      <c r="O16" s="181"/>
      <c r="P16" s="180"/>
      <c r="Q16" s="181"/>
      <c r="R16" s="180"/>
      <c r="S16" s="181"/>
      <c r="T16" s="180"/>
      <c r="U16" s="186"/>
      <c r="V16" s="180"/>
      <c r="W16" s="181"/>
      <c r="X16" s="180"/>
      <c r="Y16" s="181"/>
      <c r="Z16" s="183"/>
      <c r="AA16" s="148"/>
      <c r="AB16" s="17"/>
      <c r="AC16" s="17"/>
      <c r="AD16" s="17"/>
    </row>
    <row r="17" spans="1:30" ht="15.75">
      <c r="A17" s="188"/>
      <c r="B17" s="163"/>
      <c r="C17" s="174"/>
      <c r="D17" s="180"/>
      <c r="E17" s="174"/>
      <c r="F17" s="145"/>
      <c r="G17" s="174"/>
      <c r="H17" s="180"/>
      <c r="I17" s="181"/>
      <c r="J17" s="180"/>
      <c r="K17" s="181"/>
      <c r="L17" s="180"/>
      <c r="M17" s="186"/>
      <c r="N17" s="180"/>
      <c r="O17" s="181"/>
      <c r="P17" s="180"/>
      <c r="Q17" s="174"/>
      <c r="R17" s="180"/>
      <c r="S17" s="174"/>
      <c r="T17" s="180"/>
      <c r="U17" s="174"/>
      <c r="V17" s="180"/>
      <c r="W17" s="174"/>
      <c r="X17" s="180"/>
      <c r="Y17" s="174"/>
      <c r="Z17" s="183"/>
      <c r="AA17" s="148"/>
      <c r="AB17" s="17"/>
      <c r="AC17" s="17"/>
      <c r="AD17" s="17"/>
    </row>
    <row r="18" spans="1:30" ht="15.75">
      <c r="A18" s="188"/>
      <c r="B18" s="163"/>
      <c r="C18" s="181"/>
      <c r="D18" s="180"/>
      <c r="E18" s="174"/>
      <c r="F18" s="145"/>
      <c r="G18" s="181"/>
      <c r="H18" s="180"/>
      <c r="I18" s="174"/>
      <c r="J18" s="180"/>
      <c r="K18" s="174"/>
      <c r="L18" s="180"/>
      <c r="M18" s="174"/>
      <c r="N18" s="180"/>
      <c r="O18" s="174"/>
      <c r="P18" s="180"/>
      <c r="Q18" s="181"/>
      <c r="R18" s="180"/>
      <c r="S18" s="181"/>
      <c r="T18" s="180"/>
      <c r="U18" s="181"/>
      <c r="V18" s="180"/>
      <c r="W18" s="181"/>
      <c r="X18" s="180"/>
      <c r="Y18" s="186"/>
      <c r="Z18" s="183"/>
      <c r="AA18" s="148"/>
      <c r="AB18" s="17"/>
      <c r="AC18" s="17"/>
      <c r="AD18" s="17"/>
    </row>
    <row r="19" spans="1:30" ht="15.75">
      <c r="A19" s="188"/>
      <c r="B19" s="163"/>
      <c r="C19" s="181"/>
      <c r="D19" s="180"/>
      <c r="E19" s="174"/>
      <c r="F19" s="145"/>
      <c r="G19" s="181"/>
      <c r="H19" s="180"/>
      <c r="I19" s="181"/>
      <c r="J19" s="180"/>
      <c r="K19" s="181"/>
      <c r="L19" s="180"/>
      <c r="M19" s="181"/>
      <c r="N19" s="180"/>
      <c r="O19" s="181"/>
      <c r="P19" s="180"/>
      <c r="Q19" s="186"/>
      <c r="R19" s="180"/>
      <c r="S19" s="186"/>
      <c r="T19" s="180"/>
      <c r="U19" s="181"/>
      <c r="V19" s="180"/>
      <c r="W19" s="181"/>
      <c r="X19" s="180"/>
      <c r="Y19" s="181"/>
      <c r="Z19" s="183"/>
      <c r="AA19" s="148"/>
      <c r="AB19" s="17"/>
      <c r="AC19" s="17"/>
      <c r="AD19" s="17"/>
    </row>
    <row r="20" spans="1:30" ht="15.75">
      <c r="A20" s="166"/>
      <c r="B20" s="163"/>
      <c r="C20" s="181"/>
      <c r="D20" s="180"/>
      <c r="E20" s="174"/>
      <c r="F20" s="184"/>
      <c r="G20" s="181"/>
      <c r="H20" s="180"/>
      <c r="I20" s="174"/>
      <c r="J20" s="180"/>
      <c r="K20" s="174"/>
      <c r="L20" s="180"/>
      <c r="M20" s="174"/>
      <c r="N20" s="180"/>
      <c r="O20" s="174"/>
      <c r="P20" s="180"/>
      <c r="Q20" s="181"/>
      <c r="R20" s="180"/>
      <c r="S20" s="181"/>
      <c r="T20" s="180"/>
      <c r="U20" s="181"/>
      <c r="V20" s="180"/>
      <c r="W20" s="181"/>
      <c r="X20" s="180"/>
      <c r="Y20" s="181"/>
      <c r="Z20" s="183"/>
      <c r="AA20" s="148"/>
      <c r="AB20" s="17"/>
      <c r="AC20" s="17"/>
      <c r="AD20" s="17"/>
    </row>
    <row r="21" spans="1:30" ht="16.5" thickBot="1">
      <c r="A21" s="168"/>
      <c r="B21" s="163"/>
      <c r="C21" s="174"/>
      <c r="D21" s="180"/>
      <c r="E21" s="173"/>
      <c r="F21" s="184"/>
      <c r="G21" s="174"/>
      <c r="H21" s="180"/>
      <c r="I21" s="174"/>
      <c r="J21" s="180"/>
      <c r="K21" s="174"/>
      <c r="L21" s="180"/>
      <c r="M21" s="174"/>
      <c r="N21" s="180"/>
      <c r="O21" s="185"/>
      <c r="P21" s="180"/>
      <c r="Q21" s="181"/>
      <c r="R21" s="180"/>
      <c r="S21" s="181"/>
      <c r="T21" s="180"/>
      <c r="U21" s="181"/>
      <c r="V21" s="180"/>
      <c r="W21" s="181"/>
      <c r="X21" s="180"/>
      <c r="Y21" s="186"/>
      <c r="Z21" s="183"/>
      <c r="AA21" s="187"/>
      <c r="AB21" s="17"/>
      <c r="AC21" s="17"/>
      <c r="AD21" s="17"/>
    </row>
    <row r="22" spans="1:30" ht="16.5" thickBot="1">
      <c r="A22" s="164" t="s">
        <v>248</v>
      </c>
      <c r="B22" s="150"/>
      <c r="C22" s="150">
        <f>SUM(C3:C21)</f>
        <v>573462.3842000002</v>
      </c>
      <c r="D22" s="150"/>
      <c r="E22" s="150">
        <f>SUM(E3:E21)</f>
        <v>-895672.21664999961</v>
      </c>
      <c r="F22" s="150"/>
      <c r="G22" s="150">
        <f>SUM(G3:G21)</f>
        <v>104282.51644999997</v>
      </c>
      <c r="H22" s="151"/>
      <c r="I22" s="150">
        <f>SUM(I3:I21)</f>
        <v>-884295.78284000023</v>
      </c>
      <c r="J22" s="151"/>
      <c r="K22" s="150">
        <f>SUM(K3:K21)</f>
        <v>891046.45243999967</v>
      </c>
      <c r="L22" s="151"/>
      <c r="M22" s="150">
        <f>SUM(M3:M21)</f>
        <v>2007681.7159999998</v>
      </c>
      <c r="N22" s="151"/>
      <c r="O22" s="150">
        <f>SUM(O3:O21)</f>
        <v>1477960.8273999998</v>
      </c>
      <c r="P22" s="151"/>
      <c r="Q22" s="150">
        <f>SUM(Q3:Q21)</f>
        <v>2755517.7158000013</v>
      </c>
      <c r="R22" s="151"/>
      <c r="S22" s="150">
        <f>SUM(S3:S21)</f>
        <v>-132797.9696500003</v>
      </c>
      <c r="T22" s="151"/>
      <c r="U22" s="150">
        <f>SUM(U3:U21)</f>
        <v>64306.766619999689</v>
      </c>
      <c r="V22" s="151"/>
      <c r="W22" s="150">
        <f>SUM(W3:W21)</f>
        <v>114774.19290000039</v>
      </c>
      <c r="X22" s="151"/>
      <c r="Y22" s="150">
        <f>SUM(Y3:Y21)</f>
        <v>6416596.644150001</v>
      </c>
      <c r="Z22" s="151"/>
      <c r="AA22" s="152">
        <f>SUM(AA3:AA21)</f>
        <v>12492863.246820001</v>
      </c>
      <c r="AB22" s="17"/>
      <c r="AC22" s="17"/>
      <c r="AD22" s="17"/>
    </row>
    <row r="23" spans="1:30" ht="16.5" thickBot="1">
      <c r="A23" s="169" t="s">
        <v>249</v>
      </c>
      <c r="B23" s="149"/>
      <c r="C23" s="153">
        <f>C22</f>
        <v>573462.3842000002</v>
      </c>
      <c r="D23" s="149"/>
      <c r="E23" s="153">
        <f>C23+E22</f>
        <v>-322209.83244999941</v>
      </c>
      <c r="F23" s="149"/>
      <c r="G23" s="153">
        <f>E23+G22</f>
        <v>-217927.31599999944</v>
      </c>
      <c r="H23" s="154"/>
      <c r="I23" s="153">
        <f>G23+I22</f>
        <v>-1102223.0988399996</v>
      </c>
      <c r="J23" s="154"/>
      <c r="K23" s="153">
        <f>I23+K22</f>
        <v>-211176.64639999997</v>
      </c>
      <c r="L23" s="154"/>
      <c r="M23" s="153">
        <f>K23+M22</f>
        <v>1796505.0695999998</v>
      </c>
      <c r="N23" s="154"/>
      <c r="O23" s="153">
        <f>M23+O22</f>
        <v>3274465.8969999999</v>
      </c>
      <c r="P23" s="154"/>
      <c r="Q23" s="153">
        <f>O23+Q22</f>
        <v>6029983.6128000012</v>
      </c>
      <c r="R23" s="154"/>
      <c r="S23" s="153">
        <f>Q23+S22</f>
        <v>5897185.6431500008</v>
      </c>
      <c r="T23" s="154"/>
      <c r="U23" s="153">
        <f>S23+U22</f>
        <v>5961492.4097700007</v>
      </c>
      <c r="V23" s="154"/>
      <c r="W23" s="153">
        <f>U23+W22</f>
        <v>6076266.6026700009</v>
      </c>
      <c r="X23" s="154"/>
      <c r="Y23" s="153">
        <f>W23+Y22</f>
        <v>12492863.246820003</v>
      </c>
      <c r="Z23" s="154"/>
      <c r="AA23" s="153"/>
    </row>
    <row r="24" spans="1:30">
      <c r="B24" s="208"/>
    </row>
    <row r="25" spans="1:30">
      <c r="A25" s="209" t="s">
        <v>251</v>
      </c>
      <c r="B25" s="208"/>
      <c r="C25" s="1" t="s">
        <v>252</v>
      </c>
    </row>
    <row r="26" spans="1:30">
      <c r="B26" s="208"/>
    </row>
    <row r="27" spans="1:30">
      <c r="B27" s="208"/>
    </row>
    <row r="28" spans="1:30">
      <c r="B28" s="208"/>
    </row>
    <row r="29" spans="1:30">
      <c r="B29" s="208"/>
    </row>
    <row r="30" spans="1:30">
      <c r="B30" s="208"/>
    </row>
    <row r="31" spans="1:30">
      <c r="B31" s="208"/>
    </row>
  </sheetData>
  <mergeCells count="1">
    <mergeCell ref="A1:AA1"/>
  </mergeCells>
  <hyperlinks>
    <hyperlink ref="A25" location="'2012 (storewise)'!Y12" display="Note for Oman store:      "/>
    <hyperlink ref="Y12" location="'2012 (storewise)'!A25" display="'2012 (storewise)'!A25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L21"/>
  <sheetViews>
    <sheetView workbookViewId="0">
      <selection activeCell="L11" sqref="L11"/>
    </sheetView>
  </sheetViews>
  <sheetFormatPr defaultRowHeight="15"/>
  <cols>
    <col min="2" max="2" width="34" bestFit="1" customWidth="1"/>
    <col min="3" max="3" width="13.5703125" hidden="1" customWidth="1"/>
    <col min="4" max="4" width="12.42578125" hidden="1" customWidth="1"/>
    <col min="5" max="5" width="11.7109375" hidden="1" customWidth="1"/>
    <col min="6" max="6" width="15.42578125" customWidth="1"/>
    <col min="7" max="7" width="0" hidden="1" customWidth="1"/>
    <col min="8" max="8" width="13.28515625" style="17" hidden="1" customWidth="1"/>
    <col min="9" max="9" width="14.28515625" bestFit="1" customWidth="1"/>
    <col min="10" max="10" width="1.28515625" hidden="1" customWidth="1"/>
    <col min="11" max="11" width="14" hidden="1" customWidth="1"/>
    <col min="12" max="12" width="13.5703125" bestFit="1" customWidth="1"/>
  </cols>
  <sheetData>
    <row r="1" spans="1:12" s="1" customFormat="1">
      <c r="A1" s="524" t="s">
        <v>306</v>
      </c>
      <c r="B1" s="524"/>
      <c r="C1" s="524"/>
      <c r="D1" s="524"/>
      <c r="E1" s="524"/>
      <c r="F1" s="524"/>
      <c r="G1" s="524"/>
      <c r="H1" s="524"/>
      <c r="I1" s="524"/>
      <c r="J1" s="524"/>
      <c r="K1" s="524"/>
      <c r="L1" s="524"/>
    </row>
    <row r="2" spans="1:12" s="1" customFormat="1">
      <c r="A2" s="301" t="s">
        <v>286</v>
      </c>
      <c r="B2" s="302" t="s">
        <v>163</v>
      </c>
      <c r="C2" s="303" t="s">
        <v>295</v>
      </c>
      <c r="D2" s="303" t="s">
        <v>296</v>
      </c>
      <c r="E2" s="303" t="s">
        <v>304</v>
      </c>
      <c r="F2" s="303" t="s">
        <v>303</v>
      </c>
      <c r="G2" s="303"/>
      <c r="H2" s="304" t="s">
        <v>302</v>
      </c>
      <c r="I2" s="303" t="s">
        <v>305</v>
      </c>
      <c r="J2" s="301"/>
      <c r="K2" s="301"/>
      <c r="L2" s="301" t="s">
        <v>307</v>
      </c>
    </row>
    <row r="3" spans="1:12">
      <c r="A3" s="32">
        <v>400</v>
      </c>
      <c r="B3" s="32" t="s">
        <v>293</v>
      </c>
      <c r="C3" s="297">
        <v>374311.95</v>
      </c>
      <c r="D3" s="32"/>
      <c r="E3" s="297">
        <f>C3+D3</f>
        <v>374311.95</v>
      </c>
      <c r="F3" s="34">
        <f>E3*5.09</f>
        <v>1905247.8255</v>
      </c>
      <c r="G3" s="32"/>
      <c r="H3" s="34">
        <v>352657.99925000005</v>
      </c>
      <c r="I3" s="298">
        <f>H3*5.09</f>
        <v>1795029.2161825001</v>
      </c>
      <c r="J3" s="32"/>
      <c r="K3" s="299">
        <f>I3-F3</f>
        <v>-110218.60931749991</v>
      </c>
      <c r="L3" s="34">
        <f>K3/F3*100</f>
        <v>-5.7850011868442834</v>
      </c>
    </row>
    <row r="4" spans="1:12">
      <c r="A4" s="32">
        <v>404</v>
      </c>
      <c r="B4" s="32" t="s">
        <v>294</v>
      </c>
      <c r="C4" s="297">
        <v>52232.05</v>
      </c>
      <c r="D4" s="32"/>
      <c r="E4" s="297">
        <f t="shared" ref="E4:E15" si="0">C4+D4</f>
        <v>52232.05</v>
      </c>
      <c r="F4" s="34">
        <f>E4*5.09</f>
        <v>265861.13449999999</v>
      </c>
      <c r="G4" s="32"/>
      <c r="H4" s="34">
        <v>53208.015009823182</v>
      </c>
      <c r="I4" s="298">
        <f>H4*5.09</f>
        <v>270828.79639999999</v>
      </c>
      <c r="J4" s="32"/>
      <c r="K4" s="299">
        <f t="shared" ref="K4:K15" si="1">I4-F4</f>
        <v>4967.6619000000064</v>
      </c>
      <c r="L4" s="34">
        <f>K4/F4*100</f>
        <v>1.8685175286499076</v>
      </c>
    </row>
    <row r="5" spans="1:12" s="1" customFormat="1" hidden="1">
      <c r="A5" s="32">
        <v>411</v>
      </c>
      <c r="B5" s="32" t="s">
        <v>301</v>
      </c>
      <c r="C5" s="297"/>
      <c r="D5" s="32"/>
      <c r="E5" s="297"/>
      <c r="F5" s="34"/>
      <c r="G5" s="32"/>
      <c r="H5" s="34">
        <v>332056.27745579573</v>
      </c>
      <c r="I5" s="298">
        <f>H5*5.09</f>
        <v>1690166.4522500003</v>
      </c>
      <c r="J5" s="32"/>
      <c r="K5" s="299"/>
      <c r="L5" s="34"/>
    </row>
    <row r="6" spans="1:12">
      <c r="A6" s="32">
        <v>401</v>
      </c>
      <c r="B6" s="32" t="s">
        <v>287</v>
      </c>
      <c r="C6" s="297">
        <v>1509375</v>
      </c>
      <c r="D6" s="32">
        <v>550</v>
      </c>
      <c r="E6" s="297">
        <f t="shared" si="0"/>
        <v>1509925</v>
      </c>
      <c r="F6" s="34">
        <f>E6*0.985</f>
        <v>1487276.125</v>
      </c>
      <c r="G6" s="32"/>
      <c r="H6" s="300">
        <v>1509925</v>
      </c>
      <c r="I6" s="298">
        <f>H6*0.985</f>
        <v>1487276.125</v>
      </c>
      <c r="J6" s="32"/>
      <c r="K6" s="299">
        <f t="shared" si="1"/>
        <v>0</v>
      </c>
      <c r="L6" s="34">
        <f t="shared" ref="L6:L11" si="2">K6/F6*100</f>
        <v>0</v>
      </c>
    </row>
    <row r="7" spans="1:12">
      <c r="A7" s="32">
        <v>402</v>
      </c>
      <c r="B7" s="32" t="s">
        <v>288</v>
      </c>
      <c r="C7" s="297">
        <v>1667245</v>
      </c>
      <c r="D7" s="297">
        <v>2750</v>
      </c>
      <c r="E7" s="297">
        <f t="shared" si="0"/>
        <v>1669995</v>
      </c>
      <c r="F7" s="34">
        <f t="shared" ref="F7:F11" si="3">E7*0.985</f>
        <v>1644945.075</v>
      </c>
      <c r="G7" s="32"/>
      <c r="H7" s="300">
        <v>1785379</v>
      </c>
      <c r="I7" s="298">
        <f t="shared" ref="I7:I14" si="4">H7*0.985</f>
        <v>1758598.3149999999</v>
      </c>
      <c r="J7" s="32"/>
      <c r="K7" s="299">
        <f t="shared" si="1"/>
        <v>113653.23999999999</v>
      </c>
      <c r="L7" s="34">
        <f t="shared" si="2"/>
        <v>6.9092422432402492</v>
      </c>
    </row>
    <row r="8" spans="1:12">
      <c r="A8" s="32">
        <v>403</v>
      </c>
      <c r="B8" s="32" t="s">
        <v>289</v>
      </c>
      <c r="C8" s="297">
        <v>1843197.61</v>
      </c>
      <c r="D8" s="297">
        <v>2800</v>
      </c>
      <c r="E8" s="297">
        <f t="shared" si="0"/>
        <v>1845997.61</v>
      </c>
      <c r="F8" s="34">
        <f t="shared" si="3"/>
        <v>1818307.64585</v>
      </c>
      <c r="G8" s="32"/>
      <c r="H8" s="300">
        <v>1873293</v>
      </c>
      <c r="I8" s="298">
        <f t="shared" si="4"/>
        <v>1845193.605</v>
      </c>
      <c r="J8" s="32"/>
      <c r="K8" s="299">
        <f t="shared" si="1"/>
        <v>26885.95915000001</v>
      </c>
      <c r="L8" s="34">
        <f t="shared" si="2"/>
        <v>1.4786254246558863</v>
      </c>
    </row>
    <row r="9" spans="1:12">
      <c r="A9" s="32">
        <v>405</v>
      </c>
      <c r="B9" s="32" t="s">
        <v>290</v>
      </c>
      <c r="C9" s="297">
        <v>2639245</v>
      </c>
      <c r="D9" s="297">
        <v>3950</v>
      </c>
      <c r="E9" s="297">
        <f t="shared" si="0"/>
        <v>2643195</v>
      </c>
      <c r="F9" s="34">
        <f t="shared" si="3"/>
        <v>2603547.0750000002</v>
      </c>
      <c r="G9" s="32"/>
      <c r="H9" s="300">
        <v>2771669</v>
      </c>
      <c r="I9" s="298">
        <f t="shared" si="4"/>
        <v>2730093.9649999999</v>
      </c>
      <c r="J9" s="32"/>
      <c r="K9" s="299">
        <f t="shared" si="1"/>
        <v>126546.88999999966</v>
      </c>
      <c r="L9" s="34">
        <f t="shared" si="2"/>
        <v>4.860557015278844</v>
      </c>
    </row>
    <row r="10" spans="1:12">
      <c r="A10" s="32">
        <v>406</v>
      </c>
      <c r="B10" s="32" t="s">
        <v>291</v>
      </c>
      <c r="C10" s="297">
        <v>954685</v>
      </c>
      <c r="D10" s="297">
        <v>750</v>
      </c>
      <c r="E10" s="297">
        <f t="shared" si="0"/>
        <v>955435</v>
      </c>
      <c r="F10" s="34">
        <f t="shared" si="3"/>
        <v>941103.47499999998</v>
      </c>
      <c r="G10" s="32"/>
      <c r="H10" s="300">
        <v>1055731</v>
      </c>
      <c r="I10" s="298">
        <f t="shared" si="4"/>
        <v>1039895.035</v>
      </c>
      <c r="J10" s="32"/>
      <c r="K10" s="299">
        <f t="shared" si="1"/>
        <v>98791.560000000056</v>
      </c>
      <c r="L10" s="34">
        <f t="shared" si="2"/>
        <v>10.497417406730971</v>
      </c>
    </row>
    <row r="11" spans="1:12">
      <c r="A11" s="32">
        <v>409</v>
      </c>
      <c r="B11" s="32" t="s">
        <v>292</v>
      </c>
      <c r="C11" s="297">
        <v>1589443</v>
      </c>
      <c r="D11" s="297">
        <v>1200</v>
      </c>
      <c r="E11" s="297">
        <f t="shared" si="0"/>
        <v>1590643</v>
      </c>
      <c r="F11" s="34">
        <f t="shared" si="3"/>
        <v>1566783.355</v>
      </c>
      <c r="G11" s="32"/>
      <c r="H11" s="300">
        <v>1749707</v>
      </c>
      <c r="I11" s="298">
        <f t="shared" si="4"/>
        <v>1723461.395</v>
      </c>
      <c r="J11" s="32"/>
      <c r="K11" s="299">
        <f t="shared" si="1"/>
        <v>156678.04000000004</v>
      </c>
      <c r="L11" s="34">
        <f t="shared" si="2"/>
        <v>9.9999811397026246</v>
      </c>
    </row>
    <row r="12" spans="1:12" s="1" customFormat="1" hidden="1">
      <c r="A12" s="32">
        <v>410</v>
      </c>
      <c r="B12" s="32" t="s">
        <v>298</v>
      </c>
      <c r="C12" s="297"/>
      <c r="D12" s="297"/>
      <c r="E12" s="297"/>
      <c r="F12" s="34"/>
      <c r="G12" s="32"/>
      <c r="H12" s="300">
        <v>1233835</v>
      </c>
      <c r="I12" s="298">
        <f t="shared" si="4"/>
        <v>1215327.4750000001</v>
      </c>
      <c r="J12" s="32"/>
      <c r="K12" s="299"/>
      <c r="L12" s="34"/>
    </row>
    <row r="13" spans="1:12" s="1" customFormat="1" hidden="1">
      <c r="A13" s="32">
        <v>414</v>
      </c>
      <c r="B13" s="32" t="s">
        <v>299</v>
      </c>
      <c r="C13" s="297"/>
      <c r="D13" s="297"/>
      <c r="E13" s="297"/>
      <c r="F13" s="34"/>
      <c r="G13" s="32"/>
      <c r="H13" s="300">
        <v>1345710</v>
      </c>
      <c r="I13" s="298">
        <f t="shared" si="4"/>
        <v>1325524.3500000001</v>
      </c>
      <c r="J13" s="32"/>
      <c r="K13" s="299"/>
      <c r="L13" s="34"/>
    </row>
    <row r="14" spans="1:12" s="1" customFormat="1" hidden="1">
      <c r="A14" s="32">
        <v>415</v>
      </c>
      <c r="B14" s="32" t="s">
        <v>300</v>
      </c>
      <c r="C14" s="297"/>
      <c r="D14" s="297"/>
      <c r="E14" s="297"/>
      <c r="F14" s="34"/>
      <c r="G14" s="32"/>
      <c r="H14" s="300">
        <v>1547835</v>
      </c>
      <c r="I14" s="298">
        <f t="shared" si="4"/>
        <v>1524617.4750000001</v>
      </c>
      <c r="J14" s="32"/>
      <c r="K14" s="299"/>
      <c r="L14" s="34"/>
    </row>
    <row r="15" spans="1:12">
      <c r="A15" s="32">
        <v>407</v>
      </c>
      <c r="B15" s="32" t="s">
        <v>297</v>
      </c>
      <c r="C15" s="297">
        <v>252991</v>
      </c>
      <c r="D15" s="32">
        <v>520</v>
      </c>
      <c r="E15" s="297">
        <f t="shared" si="0"/>
        <v>253511</v>
      </c>
      <c r="F15" s="34">
        <f>E15*9.4</f>
        <v>2383003.4</v>
      </c>
      <c r="G15" s="32"/>
      <c r="H15" s="300">
        <v>278862.09999999998</v>
      </c>
      <c r="I15" s="298">
        <f>H15*9.4</f>
        <v>2621303.7399999998</v>
      </c>
      <c r="J15" s="32"/>
      <c r="K15" s="299">
        <f t="shared" si="1"/>
        <v>238300.33999999985</v>
      </c>
      <c r="L15" s="34">
        <f>K15/F15*100</f>
        <v>9.9999999999999929</v>
      </c>
    </row>
    <row r="16" spans="1:12" s="1" customFormat="1" hidden="1">
      <c r="A16" s="32">
        <v>416</v>
      </c>
      <c r="B16" s="32" t="s">
        <v>244</v>
      </c>
      <c r="C16" s="297"/>
      <c r="D16" s="32"/>
      <c r="E16" s="297"/>
      <c r="F16" s="34"/>
      <c r="G16" s="32"/>
      <c r="H16" s="300">
        <v>223863</v>
      </c>
      <c r="I16" s="298">
        <f>H16*9.61</f>
        <v>2151323.4299999997</v>
      </c>
      <c r="J16" s="32"/>
      <c r="K16" s="299"/>
      <c r="L16" s="32"/>
    </row>
    <row r="17" spans="1:12" s="1" customFormat="1">
      <c r="A17" s="32"/>
      <c r="B17" s="32"/>
      <c r="C17" s="297"/>
      <c r="D17" s="32"/>
      <c r="E17" s="297"/>
      <c r="F17" s="34"/>
      <c r="G17" s="32"/>
      <c r="H17" s="34"/>
      <c r="I17" s="298"/>
      <c r="J17" s="32"/>
      <c r="K17" s="32"/>
      <c r="L17" s="32"/>
    </row>
    <row r="18" spans="1:12" s="1" customFormat="1">
      <c r="A18" s="301"/>
      <c r="B18" s="301"/>
      <c r="C18" s="305"/>
      <c r="D18" s="301"/>
      <c r="E18" s="301"/>
      <c r="F18" s="306">
        <f>SUM(F3:F16)</f>
        <v>14616075.110850001</v>
      </c>
      <c r="G18" s="301"/>
      <c r="H18" s="220"/>
      <c r="I18" s="307">
        <f>I3+I4+I6+I7+I8+I9+I10+I11+I15</f>
        <v>15271680.192582499</v>
      </c>
      <c r="J18" s="301"/>
      <c r="K18" s="308">
        <f>SUM(K3:K17)</f>
        <v>655605.08173249965</v>
      </c>
      <c r="L18" s="220">
        <f>K18/F18*100</f>
        <v>4.4855070650657929</v>
      </c>
    </row>
    <row r="19" spans="1:12">
      <c r="C19" s="296"/>
    </row>
    <row r="20" spans="1:12">
      <c r="I20" s="24"/>
    </row>
    <row r="21" spans="1:12">
      <c r="I21" s="24"/>
    </row>
  </sheetData>
  <mergeCells count="1">
    <mergeCell ref="A1:L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CONSOLIDATED</vt:lpstr>
      <vt:lpstr>Sheet2</vt:lpstr>
      <vt:lpstr>STOREWISE NET PROFIT- 2016</vt:lpstr>
      <vt:lpstr>P&amp;L Summary</vt:lpstr>
      <vt:lpstr>STORE</vt:lpstr>
      <vt:lpstr>Sheet10</vt:lpstr>
      <vt:lpstr>2012 (storewise)</vt:lpstr>
      <vt:lpstr>Sheet1</vt:lpstr>
      <vt:lpstr>Doha</vt:lpstr>
      <vt:lpstr>CONSOLIDATED!Print_Titles</vt:lpstr>
      <vt:lpstr>STORE!Print_Titles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Nirav</dc:creator>
  <cp:lastModifiedBy>Rajesh PC</cp:lastModifiedBy>
  <cp:lastPrinted>2017-01-15T06:40:44Z</cp:lastPrinted>
  <dcterms:created xsi:type="dcterms:W3CDTF">2010-03-10T02:36:12Z</dcterms:created>
  <dcterms:modified xsi:type="dcterms:W3CDTF">2017-01-15T06:40:48Z</dcterms:modified>
</cp:coreProperties>
</file>